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05" windowWidth="10035" windowHeight="5835" tabRatio="653"/>
  </bookViews>
  <sheets>
    <sheet name="Tableau A" sheetId="9" r:id="rId1"/>
    <sheet name="Tableau 1.a" sheetId="10" r:id="rId2"/>
    <sheet name="Tableau 1.b" sheetId="38" r:id="rId3"/>
    <sheet name="Graphique 1" sheetId="32" r:id="rId4"/>
    <sheet name="Graphique 2" sheetId="33" r:id="rId5"/>
    <sheet name="Graphique A" sheetId="28" r:id="rId6"/>
    <sheet name="Graphique B" sheetId="29" r:id="rId7"/>
    <sheet name="Graphique C" sheetId="31" r:id="rId8"/>
    <sheet name="Graphique 3" sheetId="25" r:id="rId9"/>
    <sheet name="Tableau 2" sheetId="35" r:id="rId10"/>
    <sheet name="Tableau 3" sheetId="34" r:id="rId11"/>
  </sheets>
  <externalReferences>
    <externalReference r:id="rId12"/>
    <externalReference r:id="rId13"/>
  </externalReferences>
  <definedNames>
    <definedName name="page6graph" localSheetId="3">'[1]graph DA'!#REF!</definedName>
    <definedName name="page6graph" localSheetId="4">'[1]graph DA'!#REF!</definedName>
    <definedName name="page6graph" localSheetId="2">'[1]graph DA'!#REF!</definedName>
    <definedName name="page6graph">'[1]graph DA'!#REF!</definedName>
  </definedNames>
  <calcPr calcId="145621"/>
</workbook>
</file>

<file path=xl/calcChain.xml><?xml version="1.0" encoding="utf-8"?>
<calcChain xmlns="http://schemas.openxmlformats.org/spreadsheetml/2006/main">
  <c r="I89" i="10" l="1"/>
  <c r="I11" i="10" l="1"/>
  <c r="I6" i="10"/>
  <c r="I22" i="10"/>
  <c r="I29" i="10"/>
  <c r="I38" i="10"/>
  <c r="I59" i="10"/>
  <c r="I64" i="10"/>
  <c r="I73" i="10"/>
  <c r="I72" i="10" s="1"/>
  <c r="O88" i="10"/>
  <c r="K88" i="10"/>
  <c r="Q100" i="10"/>
  <c r="I5" i="10" l="1"/>
  <c r="I4" i="10" s="1"/>
  <c r="E61" i="35" l="1"/>
  <c r="D61" i="35"/>
  <c r="C61" i="35"/>
  <c r="B61" i="35"/>
  <c r="E60" i="35"/>
  <c r="D60" i="35"/>
  <c r="C60" i="35"/>
  <c r="B60" i="35"/>
  <c r="E59" i="35"/>
  <c r="D59" i="35"/>
  <c r="C59" i="35"/>
  <c r="B59" i="35"/>
  <c r="E54" i="35"/>
  <c r="D54" i="35"/>
  <c r="C54" i="35"/>
  <c r="B54" i="35"/>
  <c r="D53" i="35"/>
  <c r="C53" i="35"/>
  <c r="B53" i="35"/>
  <c r="D52" i="35"/>
  <c r="C52" i="35"/>
  <c r="B52" i="35"/>
  <c r="D51" i="35"/>
  <c r="C51" i="35"/>
  <c r="B51" i="35"/>
  <c r="D50" i="35"/>
  <c r="C50" i="35"/>
  <c r="B50" i="35"/>
  <c r="D49" i="35"/>
  <c r="C49" i="35"/>
  <c r="B49" i="35"/>
  <c r="D48" i="35"/>
  <c r="C48" i="35"/>
  <c r="B48" i="35"/>
  <c r="E47" i="35"/>
  <c r="D47" i="35"/>
  <c r="C47" i="35"/>
  <c r="B47" i="35"/>
  <c r="E46" i="35"/>
  <c r="D46" i="35"/>
  <c r="C46" i="35"/>
  <c r="B46" i="35"/>
  <c r="E45" i="35"/>
  <c r="D45" i="35"/>
  <c r="C45" i="35"/>
  <c r="B45" i="35"/>
  <c r="D44" i="35"/>
  <c r="C44" i="35"/>
  <c r="B44" i="35"/>
  <c r="E43" i="35"/>
  <c r="D43" i="35"/>
  <c r="C43" i="35"/>
  <c r="B43" i="35"/>
  <c r="E42" i="35"/>
  <c r="D42" i="35"/>
  <c r="C42" i="35"/>
  <c r="B42" i="35"/>
  <c r="D41" i="35"/>
  <c r="C41" i="35"/>
  <c r="B41" i="35"/>
  <c r="E40" i="35"/>
  <c r="D40" i="35"/>
  <c r="C40" i="35"/>
  <c r="B40" i="35"/>
  <c r="E39" i="35"/>
  <c r="D39" i="35"/>
  <c r="C39" i="35"/>
  <c r="B39" i="35"/>
  <c r="E38" i="35"/>
  <c r="D38" i="35"/>
  <c r="C38" i="35"/>
  <c r="B38" i="35"/>
  <c r="E37" i="35"/>
  <c r="D37" i="35"/>
  <c r="C37" i="35"/>
  <c r="B37" i="35"/>
  <c r="E36" i="35"/>
  <c r="D36" i="35"/>
  <c r="C36" i="35"/>
  <c r="B36" i="35"/>
  <c r="D35" i="35"/>
  <c r="C35" i="35"/>
  <c r="B35" i="35"/>
  <c r="E34" i="35"/>
  <c r="D34" i="35"/>
  <c r="C34" i="35"/>
  <c r="B34" i="35"/>
  <c r="E33" i="35"/>
  <c r="D33" i="35"/>
  <c r="C33" i="35"/>
  <c r="B33" i="35"/>
  <c r="E32" i="35"/>
  <c r="D32" i="35"/>
  <c r="C32" i="35"/>
  <c r="B32" i="35"/>
  <c r="E31" i="35"/>
  <c r="D31" i="35"/>
  <c r="C31" i="35"/>
  <c r="B31" i="35"/>
  <c r="E30" i="35"/>
  <c r="D30" i="35"/>
  <c r="C30" i="35"/>
  <c r="B30" i="35"/>
  <c r="E29" i="35"/>
  <c r="D29" i="35"/>
  <c r="C29" i="35"/>
  <c r="B29" i="35"/>
  <c r="E28" i="35"/>
  <c r="D28" i="35"/>
  <c r="C28" i="35"/>
  <c r="B28" i="35"/>
  <c r="E27" i="35"/>
  <c r="D27" i="35"/>
  <c r="C27" i="35"/>
  <c r="B27" i="35"/>
  <c r="E26" i="35"/>
  <c r="D26" i="35"/>
  <c r="C26" i="35"/>
  <c r="B26" i="35"/>
  <c r="E25" i="35"/>
  <c r="D25" i="35"/>
  <c r="C25" i="35"/>
  <c r="B25" i="35"/>
  <c r="E24" i="35"/>
  <c r="D24" i="35"/>
  <c r="C24" i="35"/>
  <c r="B24" i="35"/>
  <c r="E23" i="35"/>
  <c r="D23" i="35"/>
  <c r="C23" i="35"/>
  <c r="B23" i="35"/>
  <c r="D22" i="35"/>
  <c r="C22" i="35"/>
  <c r="B22" i="35"/>
  <c r="D21" i="35"/>
  <c r="C21" i="35"/>
  <c r="B21" i="35"/>
  <c r="D20" i="35"/>
  <c r="C20" i="35"/>
  <c r="B20" i="35"/>
  <c r="D19" i="35"/>
  <c r="C19" i="35"/>
  <c r="B19" i="35"/>
  <c r="D18" i="35"/>
  <c r="C18" i="35"/>
  <c r="B18" i="35"/>
  <c r="E17" i="35"/>
  <c r="D17" i="35"/>
  <c r="C17" i="35"/>
  <c r="B17" i="35"/>
  <c r="D16" i="35"/>
  <c r="C16" i="35"/>
  <c r="D15" i="35"/>
  <c r="C15" i="35"/>
  <c r="D14" i="35"/>
  <c r="C14" i="35"/>
  <c r="E13" i="35"/>
  <c r="D13" i="35"/>
  <c r="C13" i="35"/>
  <c r="B13" i="35"/>
  <c r="D12" i="35"/>
  <c r="C12" i="35"/>
  <c r="B12" i="35"/>
  <c r="D11" i="35"/>
  <c r="C11" i="35"/>
  <c r="B11" i="35"/>
  <c r="E10" i="35"/>
  <c r="D10" i="35"/>
  <c r="C10" i="35"/>
  <c r="B10" i="35"/>
  <c r="E9" i="35"/>
  <c r="D9" i="35"/>
  <c r="C9" i="35"/>
  <c r="B9" i="35"/>
  <c r="E8" i="35"/>
  <c r="D8" i="35"/>
  <c r="C8" i="35"/>
  <c r="B8" i="35"/>
  <c r="E7" i="35"/>
  <c r="D7" i="35"/>
  <c r="C7" i="35"/>
  <c r="B7" i="35"/>
  <c r="E6" i="35"/>
  <c r="D6" i="35"/>
  <c r="C6" i="35"/>
  <c r="B6" i="35"/>
  <c r="E5" i="35"/>
  <c r="D5" i="35"/>
  <c r="C5" i="35"/>
  <c r="B5" i="35"/>
  <c r="E4" i="35"/>
  <c r="D4" i="35"/>
  <c r="C4" i="35"/>
  <c r="B4" i="35"/>
  <c r="D11" i="34"/>
  <c r="C11" i="34"/>
  <c r="B11" i="34"/>
  <c r="D10" i="34"/>
  <c r="C10" i="34"/>
  <c r="B10" i="34"/>
  <c r="D9" i="34"/>
  <c r="C9" i="34"/>
  <c r="B9" i="34"/>
  <c r="E8" i="34"/>
  <c r="D8" i="34"/>
  <c r="C8" i="34"/>
  <c r="B8" i="34"/>
  <c r="E7" i="34"/>
  <c r="D7" i="34"/>
  <c r="C7" i="34"/>
  <c r="B7" i="34"/>
  <c r="E6" i="34"/>
  <c r="D6" i="34"/>
  <c r="C6" i="34"/>
  <c r="B6" i="34"/>
  <c r="E5" i="34"/>
  <c r="D5" i="34"/>
  <c r="C5" i="34"/>
  <c r="B5" i="34"/>
  <c r="E4" i="34"/>
  <c r="D4" i="34"/>
  <c r="C4" i="34"/>
  <c r="B4" i="34"/>
  <c r="E10" i="34" l="1"/>
  <c r="K94" i="10"/>
  <c r="K93" i="10"/>
  <c r="K92" i="10"/>
  <c r="K87" i="10"/>
  <c r="K86" i="10"/>
  <c r="K85" i="10"/>
  <c r="K84" i="10"/>
  <c r="K83" i="10"/>
  <c r="K82" i="10"/>
  <c r="K81" i="10"/>
  <c r="K80"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3" i="10"/>
  <c r="K42" i="10"/>
  <c r="K41" i="10"/>
  <c r="K40" i="10"/>
  <c r="K39" i="10"/>
  <c r="K38" i="10"/>
  <c r="K36" i="10"/>
  <c r="K35" i="10"/>
  <c r="K34" i="10"/>
  <c r="K31" i="10"/>
  <c r="K30" i="10"/>
  <c r="K29" i="10"/>
  <c r="K28" i="10"/>
  <c r="K27" i="10"/>
  <c r="K26" i="10"/>
  <c r="K25" i="10"/>
  <c r="K24" i="10"/>
  <c r="K23" i="10"/>
  <c r="K22" i="10"/>
  <c r="K21" i="10"/>
  <c r="K20" i="10"/>
  <c r="K19" i="10"/>
  <c r="K18" i="10"/>
  <c r="K17" i="10"/>
  <c r="K16" i="10"/>
  <c r="K14" i="10"/>
  <c r="K13" i="10"/>
  <c r="K12" i="10"/>
  <c r="K11" i="10"/>
  <c r="K10" i="10"/>
  <c r="K9" i="10"/>
  <c r="K8" i="10"/>
  <c r="K7" i="10"/>
  <c r="K6" i="10"/>
  <c r="K5" i="10"/>
  <c r="C98" i="10"/>
  <c r="C97" i="10"/>
  <c r="C96" i="10"/>
  <c r="C91" i="10"/>
  <c r="C89" i="10"/>
  <c r="K4" i="10"/>
  <c r="H10" i="25" l="1"/>
  <c r="H23" i="25" s="1"/>
  <c r="G10" i="25"/>
  <c r="G23" i="25" s="1"/>
  <c r="F10" i="25"/>
  <c r="F23" i="25" s="1"/>
  <c r="E10" i="25"/>
  <c r="E23" i="25" s="1"/>
  <c r="D10" i="25"/>
  <c r="D23" i="25" s="1"/>
  <c r="C10" i="25"/>
  <c r="C23" i="25" s="1"/>
  <c r="B10" i="25"/>
  <c r="B23" i="25" s="1"/>
  <c r="H9" i="25"/>
  <c r="H22" i="25" s="1"/>
  <c r="G9" i="25"/>
  <c r="G22" i="25" s="1"/>
  <c r="F9" i="25"/>
  <c r="F22" i="25" s="1"/>
  <c r="E9" i="25"/>
  <c r="E22" i="25" s="1"/>
  <c r="D9" i="25"/>
  <c r="D22" i="25" s="1"/>
  <c r="C9" i="25"/>
  <c r="C22" i="25" s="1"/>
  <c r="B9" i="25"/>
  <c r="B22" i="25" s="1"/>
  <c r="H8" i="25"/>
  <c r="H21" i="25" s="1"/>
  <c r="G8" i="25"/>
  <c r="G21" i="25" s="1"/>
  <c r="F8" i="25"/>
  <c r="F21" i="25" s="1"/>
  <c r="E8" i="25"/>
  <c r="E21" i="25" s="1"/>
  <c r="D8" i="25"/>
  <c r="D21" i="25" s="1"/>
  <c r="C8" i="25"/>
  <c r="C21" i="25" s="1"/>
  <c r="B8" i="25"/>
  <c r="B21" i="25" s="1"/>
  <c r="H7" i="25"/>
  <c r="H20" i="25" s="1"/>
  <c r="G7" i="25"/>
  <c r="G20" i="25" s="1"/>
  <c r="F7" i="25"/>
  <c r="F20" i="25" s="1"/>
  <c r="E7" i="25"/>
  <c r="E20" i="25" s="1"/>
  <c r="D7" i="25"/>
  <c r="D20" i="25" s="1"/>
  <c r="C7" i="25"/>
  <c r="C20" i="25" s="1"/>
  <c r="B7" i="25"/>
  <c r="B20" i="25" s="1"/>
  <c r="H6" i="25"/>
  <c r="H19" i="25" s="1"/>
  <c r="G6" i="25"/>
  <c r="G19" i="25" s="1"/>
  <c r="F6" i="25"/>
  <c r="F19" i="25" s="1"/>
  <c r="E6" i="25"/>
  <c r="E19" i="25" s="1"/>
  <c r="D6" i="25"/>
  <c r="D19" i="25" s="1"/>
  <c r="C6" i="25"/>
  <c r="C19" i="25" s="1"/>
  <c r="B6" i="25"/>
  <c r="B19" i="25" s="1"/>
  <c r="H5" i="25"/>
  <c r="H18" i="25" s="1"/>
  <c r="G5" i="25"/>
  <c r="G18" i="25" s="1"/>
  <c r="F5" i="25"/>
  <c r="F18" i="25" s="1"/>
  <c r="E5" i="25"/>
  <c r="E18" i="25" s="1"/>
  <c r="D5" i="25"/>
  <c r="D18" i="25" s="1"/>
  <c r="C5" i="25"/>
  <c r="C18" i="25" s="1"/>
  <c r="B5" i="25"/>
  <c r="B18" i="25" s="1"/>
  <c r="H4" i="25"/>
  <c r="H17" i="25" s="1"/>
  <c r="G4" i="25"/>
  <c r="G17" i="25" s="1"/>
  <c r="F4" i="25"/>
  <c r="F17" i="25" s="1"/>
  <c r="E4" i="25"/>
  <c r="E17" i="25" s="1"/>
  <c r="D4" i="25"/>
  <c r="D17" i="25" s="1"/>
  <c r="C4" i="25"/>
  <c r="C17" i="25" s="1"/>
  <c r="B4" i="25"/>
  <c r="B17" i="25" s="1"/>
  <c r="H3" i="25"/>
  <c r="G3" i="25"/>
  <c r="G16" i="25" s="1"/>
  <c r="F3" i="25"/>
  <c r="E3" i="25"/>
  <c r="E16" i="25" s="1"/>
  <c r="D3" i="25"/>
  <c r="C3" i="25"/>
  <c r="C16" i="25" s="1"/>
  <c r="B3" i="25"/>
  <c r="B11" i="25" l="1"/>
  <c r="B24" i="25" s="1"/>
  <c r="D11" i="25"/>
  <c r="D24" i="25" s="1"/>
  <c r="F11" i="25"/>
  <c r="F24" i="25" s="1"/>
  <c r="H11" i="25"/>
  <c r="H24" i="25" s="1"/>
  <c r="C11" i="25"/>
  <c r="C24" i="25" s="1"/>
  <c r="E11" i="25"/>
  <c r="E24" i="25" s="1"/>
  <c r="G11" i="25"/>
  <c r="G24" i="25" s="1"/>
  <c r="B16" i="25"/>
  <c r="D16" i="25"/>
  <c r="F16" i="25"/>
  <c r="H16" i="25"/>
  <c r="P93" i="10" l="1"/>
  <c r="K26" i="29" l="1"/>
  <c r="J26" i="29"/>
  <c r="I26" i="29"/>
  <c r="H26" i="29"/>
  <c r="G26" i="29"/>
  <c r="F26" i="29"/>
  <c r="E26" i="29"/>
  <c r="D26" i="29"/>
  <c r="B26" i="29"/>
  <c r="K25" i="29"/>
  <c r="J25" i="29"/>
  <c r="I25" i="29"/>
  <c r="H25" i="29"/>
  <c r="G25" i="29"/>
  <c r="F25" i="29"/>
  <c r="E25" i="29"/>
  <c r="D25" i="29"/>
  <c r="B25" i="29"/>
  <c r="K24" i="29"/>
  <c r="J24" i="29"/>
  <c r="I24" i="29"/>
  <c r="H24" i="29"/>
  <c r="G24" i="29"/>
  <c r="F24" i="29"/>
  <c r="E24" i="29"/>
  <c r="D24" i="29"/>
  <c r="B24" i="29"/>
  <c r="C8" i="29"/>
  <c r="C26" i="29" s="1"/>
  <c r="C24" i="29" l="1"/>
  <c r="C25" i="29"/>
  <c r="Q42" i="10" l="1"/>
  <c r="Y93" i="10" l="1"/>
  <c r="Z93" i="10" s="1"/>
  <c r="X93" i="10"/>
  <c r="W88" i="10"/>
  <c r="J29" i="10" l="1"/>
  <c r="Q22" i="10"/>
  <c r="P94" i="10"/>
  <c r="Q94"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R37" i="10" s="1"/>
  <c r="O36" i="10"/>
  <c r="O35" i="10"/>
  <c r="O34" i="10"/>
  <c r="O33" i="10"/>
  <c r="O32" i="10"/>
  <c r="O31" i="10"/>
  <c r="O30" i="10"/>
  <c r="O29" i="10"/>
  <c r="O28" i="10"/>
  <c r="O27" i="10"/>
  <c r="O26" i="10"/>
  <c r="O25" i="10"/>
  <c r="O24" i="10"/>
  <c r="O23" i="10"/>
  <c r="O22" i="10"/>
  <c r="O21" i="10"/>
  <c r="O20" i="10"/>
  <c r="O19" i="10"/>
  <c r="O18" i="10"/>
  <c r="O17" i="10"/>
  <c r="O15" i="10"/>
  <c r="O14" i="10"/>
  <c r="O13" i="10"/>
  <c r="O12" i="10"/>
  <c r="O11" i="10"/>
  <c r="O10" i="10"/>
  <c r="O9" i="10"/>
  <c r="O8" i="10"/>
  <c r="O7" i="10"/>
  <c r="S7" i="10" s="1"/>
  <c r="O6" i="10"/>
  <c r="O5" i="10"/>
  <c r="O4" i="10"/>
  <c r="O94" i="10" l="1"/>
  <c r="R94" i="10" s="1"/>
  <c r="O93" i="10"/>
  <c r="J42" i="10"/>
  <c r="J11" i="10" l="1"/>
  <c r="G6" i="10" l="1"/>
  <c r="G11" i="10"/>
  <c r="I47" i="10" l="1"/>
  <c r="I46" i="10" s="1"/>
  <c r="Q38" i="10"/>
  <c r="Q29" i="10"/>
  <c r="R29" i="10" s="1"/>
  <c r="Q21" i="10" l="1"/>
  <c r="Z88" i="10"/>
  <c r="W84" i="10"/>
  <c r="W83" i="10"/>
  <c r="W82" i="10"/>
  <c r="Z82" i="10" s="1"/>
  <c r="W81" i="10"/>
  <c r="W80" i="10"/>
  <c r="AA80" i="10" s="1"/>
  <c r="W79" i="10"/>
  <c r="AA79" i="10" s="1"/>
  <c r="W78" i="10"/>
  <c r="AA78" i="10" s="1"/>
  <c r="W77" i="10"/>
  <c r="AA77" i="10" s="1"/>
  <c r="W76" i="10"/>
  <c r="AA76" i="10" s="1"/>
  <c r="W75" i="10"/>
  <c r="AA75" i="10" s="1"/>
  <c r="W74" i="10"/>
  <c r="AA74" i="10" s="1"/>
  <c r="W73" i="10"/>
  <c r="AA73" i="10" s="1"/>
  <c r="W72" i="10"/>
  <c r="AA72" i="10" s="1"/>
  <c r="W70" i="10"/>
  <c r="Z70" i="10" s="1"/>
  <c r="W69" i="10"/>
  <c r="W68" i="10"/>
  <c r="AA68" i="10" s="1"/>
  <c r="W67" i="10"/>
  <c r="AA67" i="10" s="1"/>
  <c r="W66" i="10"/>
  <c r="AA66" i="10" s="1"/>
  <c r="W65" i="10"/>
  <c r="AA65" i="10" s="1"/>
  <c r="W64" i="10"/>
  <c r="AA64" i="10" s="1"/>
  <c r="W63" i="10"/>
  <c r="W62" i="10"/>
  <c r="Z62" i="10" s="1"/>
  <c r="W61" i="10"/>
  <c r="Z61" i="10" s="1"/>
  <c r="W60" i="10"/>
  <c r="Z60" i="10" s="1"/>
  <c r="W59" i="10"/>
  <c r="Z59" i="10" s="1"/>
  <c r="W58" i="10"/>
  <c r="W57" i="10"/>
  <c r="AA57" i="10" s="1"/>
  <c r="W56" i="10"/>
  <c r="AA56" i="10" s="1"/>
  <c r="W55" i="10"/>
  <c r="AA55" i="10" s="1"/>
  <c r="W54" i="10"/>
  <c r="AA54" i="10" s="1"/>
  <c r="W53" i="10"/>
  <c r="AA53" i="10" s="1"/>
  <c r="W52" i="10"/>
  <c r="AA52" i="10" s="1"/>
  <c r="W51" i="10"/>
  <c r="AA51" i="10" s="1"/>
  <c r="W50" i="10"/>
  <c r="AA50" i="10" s="1"/>
  <c r="W49" i="10"/>
  <c r="AA49" i="10" s="1"/>
  <c r="W48" i="10"/>
  <c r="AA48" i="10" s="1"/>
  <c r="W47" i="10"/>
  <c r="AA47" i="10" s="1"/>
  <c r="W46" i="10"/>
  <c r="AA46" i="10" s="1"/>
  <c r="W45" i="10"/>
  <c r="W44" i="10"/>
  <c r="W43" i="10"/>
  <c r="Z43" i="10" s="1"/>
  <c r="W42" i="10"/>
  <c r="Z42" i="10" s="1"/>
  <c r="W41" i="10"/>
  <c r="W40" i="10"/>
  <c r="AA40" i="10" s="1"/>
  <c r="W39" i="10"/>
  <c r="AA39" i="10" s="1"/>
  <c r="W38" i="10"/>
  <c r="AA38" i="10" s="1"/>
  <c r="W37" i="10"/>
  <c r="AA37" i="10" s="1"/>
  <c r="AB37" i="10" s="1"/>
  <c r="W36" i="10"/>
  <c r="AA36" i="10" s="1"/>
  <c r="AB36" i="10" s="1"/>
  <c r="W35" i="10"/>
  <c r="AA35" i="10" s="1"/>
  <c r="AB35" i="10" s="1"/>
  <c r="W34" i="10"/>
  <c r="AA34" i="10" s="1"/>
  <c r="AB34" i="10" s="1"/>
  <c r="W33" i="10"/>
  <c r="AA33" i="10" s="1"/>
  <c r="AB33" i="10" s="1"/>
  <c r="W32" i="10"/>
  <c r="AA32" i="10" s="1"/>
  <c r="AB32" i="10" s="1"/>
  <c r="W31" i="10"/>
  <c r="AA31" i="10" s="1"/>
  <c r="AB31" i="10" s="1"/>
  <c r="W30" i="10"/>
  <c r="AA30" i="10" s="1"/>
  <c r="AB30" i="10" s="1"/>
  <c r="W29" i="10"/>
  <c r="AA29" i="10" s="1"/>
  <c r="W28" i="10"/>
  <c r="AA28" i="10" s="1"/>
  <c r="W27" i="10"/>
  <c r="AA27" i="10" s="1"/>
  <c r="W26" i="10"/>
  <c r="AA26" i="10" s="1"/>
  <c r="W25" i="10"/>
  <c r="Z25" i="10" s="1"/>
  <c r="W24" i="10"/>
  <c r="AA24" i="10" s="1"/>
  <c r="W23" i="10"/>
  <c r="AA23" i="10" s="1"/>
  <c r="W22" i="10"/>
  <c r="AA22" i="10" s="1"/>
  <c r="W21" i="10"/>
  <c r="AA21" i="10" s="1"/>
  <c r="W20" i="10"/>
  <c r="W19" i="10"/>
  <c r="Z19" i="10" s="1"/>
  <c r="W18" i="10"/>
  <c r="Z18" i="10" s="1"/>
  <c r="W17" i="10"/>
  <c r="Z17" i="10" s="1"/>
  <c r="W15" i="10"/>
  <c r="AA15" i="10" s="1"/>
  <c r="W14" i="10"/>
  <c r="AA14" i="10" s="1"/>
  <c r="W13" i="10"/>
  <c r="AA13" i="10" s="1"/>
  <c r="W12" i="10"/>
  <c r="AA12" i="10" s="1"/>
  <c r="W11" i="10"/>
  <c r="AA11" i="10" s="1"/>
  <c r="W10" i="10"/>
  <c r="AA10" i="10" s="1"/>
  <c r="W9" i="10"/>
  <c r="AA9" i="10" s="1"/>
  <c r="W8" i="10"/>
  <c r="AA8" i="10" s="1"/>
  <c r="W7" i="10"/>
  <c r="AA7" i="10" s="1"/>
  <c r="W6" i="10"/>
  <c r="AA6" i="10" s="1"/>
  <c r="W5" i="10"/>
  <c r="Z5" i="10" s="1"/>
  <c r="W4" i="10"/>
  <c r="Z4" i="10" s="1"/>
  <c r="Z72" i="10" l="1"/>
  <c r="Z73" i="10"/>
  <c r="Z74" i="10"/>
  <c r="Z75" i="10"/>
  <c r="Z76" i="10"/>
  <c r="Z77" i="10"/>
  <c r="Z78" i="10"/>
  <c r="Z79" i="10"/>
  <c r="Z80" i="10"/>
  <c r="AA17" i="10"/>
  <c r="AA18" i="10"/>
  <c r="AA19" i="10"/>
  <c r="Z37" i="10"/>
  <c r="Z38" i="10"/>
  <c r="Z39" i="10"/>
  <c r="Z40" i="10"/>
  <c r="Q93" i="10"/>
  <c r="R93" i="10" s="1"/>
  <c r="R21" i="10"/>
  <c r="Z7" i="10"/>
  <c r="Z8" i="10"/>
  <c r="Z9" i="10"/>
  <c r="Z10" i="10"/>
  <c r="Z11" i="10"/>
  <c r="Z12" i="10"/>
  <c r="Z13" i="10"/>
  <c r="Z14" i="10"/>
  <c r="Z15" i="10"/>
  <c r="Z21" i="10"/>
  <c r="Z22" i="10"/>
  <c r="Z23" i="10"/>
  <c r="Z24" i="10"/>
  <c r="AA25" i="10"/>
  <c r="Z26" i="10"/>
  <c r="Z27" i="10"/>
  <c r="Z28" i="10"/>
  <c r="Z29" i="10"/>
  <c r="Z30" i="10"/>
  <c r="Z31" i="10"/>
  <c r="Z32" i="10"/>
  <c r="Z33" i="10"/>
  <c r="Z34" i="10"/>
  <c r="Z35" i="10"/>
  <c r="Z46" i="10"/>
  <c r="Z47" i="10"/>
  <c r="Z48" i="10"/>
  <c r="Z49" i="10"/>
  <c r="Z50" i="10"/>
  <c r="Z51" i="10"/>
  <c r="Z52" i="10"/>
  <c r="Z53" i="10"/>
  <c r="Z54" i="10"/>
  <c r="Z55" i="10"/>
  <c r="Z56" i="10"/>
  <c r="Z57" i="10"/>
  <c r="Z64" i="10"/>
  <c r="Z65" i="10"/>
  <c r="Z66" i="10"/>
  <c r="Z67" i="10"/>
  <c r="W71" i="10"/>
  <c r="Z71" i="10" s="1"/>
  <c r="Z84" i="10"/>
  <c r="AA4" i="10"/>
  <c r="AA5" i="10"/>
  <c r="Z6" i="10"/>
  <c r="AA42" i="10"/>
  <c r="AA43" i="10"/>
  <c r="AA44" i="10"/>
  <c r="AA59" i="10"/>
  <c r="AA60" i="10"/>
  <c r="AA61" i="10"/>
  <c r="AA62" i="10"/>
  <c r="AA82" i="10"/>
  <c r="AA70" i="10"/>
  <c r="AA84" i="10"/>
  <c r="S39" i="10"/>
  <c r="Q71" i="10" l="1"/>
  <c r="Q6" i="10" l="1"/>
  <c r="Q11" i="10"/>
  <c r="Q5" i="10" l="1"/>
  <c r="Q4" i="10" s="1"/>
  <c r="Q88" i="10" s="1"/>
  <c r="R88" i="10" s="1"/>
  <c r="R39" i="10" l="1"/>
  <c r="J22" i="10"/>
  <c r="J47" i="10"/>
  <c r="J46" i="10" l="1"/>
  <c r="J21" i="10"/>
  <c r="S68" i="10"/>
  <c r="AB47" i="10"/>
  <c r="J73" i="10"/>
  <c r="J6" i="10"/>
  <c r="J93" i="10" l="1"/>
  <c r="J5" i="10"/>
  <c r="J72" i="10"/>
  <c r="J94" i="10" s="1"/>
  <c r="AB16" i="10"/>
  <c r="AB12" i="10"/>
  <c r="AB17" i="10"/>
  <c r="AB15" i="10"/>
  <c r="AB14" i="10"/>
  <c r="AB13" i="10"/>
  <c r="AB18" i="10"/>
  <c r="AB75" i="10"/>
  <c r="AB77" i="10"/>
  <c r="AB79" i="10"/>
  <c r="AB74" i="10"/>
  <c r="AB76" i="10"/>
  <c r="AB78" i="10"/>
  <c r="AB80" i="10"/>
  <c r="AB9" i="10"/>
  <c r="AB7" i="10"/>
  <c r="AB8" i="10"/>
  <c r="AB10" i="10"/>
  <c r="AB62" i="10"/>
  <c r="AB60" i="10"/>
  <c r="AB61" i="10"/>
  <c r="AB44" i="10"/>
  <c r="AB43" i="10"/>
  <c r="AB26" i="10"/>
  <c r="AB27" i="10"/>
  <c r="AB24" i="10"/>
  <c r="AB28" i="10"/>
  <c r="AB23" i="10"/>
  <c r="AB25" i="10"/>
  <c r="AB48" i="10"/>
  <c r="AB54" i="10"/>
  <c r="AB49" i="10"/>
  <c r="AB51" i="10"/>
  <c r="AB53" i="10"/>
  <c r="AB55" i="10"/>
  <c r="AB57" i="10"/>
  <c r="AB50" i="10"/>
  <c r="AB52" i="10"/>
  <c r="AB56" i="10"/>
  <c r="AB39" i="10"/>
  <c r="AB40" i="10"/>
  <c r="AB22" i="10"/>
  <c r="AB38" i="10"/>
  <c r="AB29" i="10"/>
  <c r="AB42" i="10"/>
  <c r="R84" i="10"/>
  <c r="S84" i="10"/>
  <c r="R82" i="10"/>
  <c r="S82" i="10"/>
  <c r="T82" i="10" s="1"/>
  <c r="R80" i="10"/>
  <c r="S80" i="10"/>
  <c r="T80" i="10" s="1"/>
  <c r="R78" i="10"/>
  <c r="S78" i="10"/>
  <c r="T78" i="10" s="1"/>
  <c r="R76" i="10"/>
  <c r="S76" i="10"/>
  <c r="T76" i="10" s="1"/>
  <c r="R74" i="10"/>
  <c r="S74" i="10"/>
  <c r="T74" i="10" s="1"/>
  <c r="R72" i="10"/>
  <c r="S72" i="10"/>
  <c r="S67" i="10"/>
  <c r="T67" i="10" s="1"/>
  <c r="R67" i="10"/>
  <c r="S65" i="10"/>
  <c r="R65" i="10"/>
  <c r="S61" i="10"/>
  <c r="T61" i="10" s="1"/>
  <c r="R61" i="10"/>
  <c r="S59" i="10"/>
  <c r="R59" i="10"/>
  <c r="S57" i="10"/>
  <c r="T57" i="10" s="1"/>
  <c r="R57" i="10"/>
  <c r="S55" i="10"/>
  <c r="T55" i="10" s="1"/>
  <c r="R55" i="10"/>
  <c r="S53" i="10"/>
  <c r="T53" i="10" s="1"/>
  <c r="R53" i="10"/>
  <c r="S51" i="10"/>
  <c r="T51" i="10" s="1"/>
  <c r="R51" i="10"/>
  <c r="S49" i="10"/>
  <c r="T49" i="10" s="1"/>
  <c r="R49" i="10"/>
  <c r="S47" i="10"/>
  <c r="T47" i="10" s="1"/>
  <c r="R47" i="10"/>
  <c r="R43" i="10"/>
  <c r="S43" i="10"/>
  <c r="T43" i="10" s="1"/>
  <c r="R38" i="10"/>
  <c r="S38" i="10"/>
  <c r="T38" i="10" s="1"/>
  <c r="T39" i="10"/>
  <c r="R36" i="10"/>
  <c r="S36" i="10"/>
  <c r="T36" i="10" s="1"/>
  <c r="R34" i="10"/>
  <c r="S34" i="10"/>
  <c r="T34" i="10" s="1"/>
  <c r="R32" i="10"/>
  <c r="S32" i="10"/>
  <c r="T32" i="10" s="1"/>
  <c r="R30" i="10"/>
  <c r="S30" i="10"/>
  <c r="T30" i="10" s="1"/>
  <c r="R28" i="10"/>
  <c r="S28" i="10"/>
  <c r="T28" i="10" s="1"/>
  <c r="R26" i="10"/>
  <c r="S26" i="10"/>
  <c r="T26" i="10" s="1"/>
  <c r="R24" i="10"/>
  <c r="S24" i="10"/>
  <c r="T24" i="10" s="1"/>
  <c r="R22" i="10"/>
  <c r="S22" i="10"/>
  <c r="T22" i="10" s="1"/>
  <c r="S18" i="10"/>
  <c r="T18" i="10" s="1"/>
  <c r="R18" i="10"/>
  <c r="S15" i="10"/>
  <c r="T15" i="10" s="1"/>
  <c r="R15" i="10"/>
  <c r="S13" i="10"/>
  <c r="T13" i="10" s="1"/>
  <c r="R13" i="10"/>
  <c r="S11" i="10"/>
  <c r="T16" i="10"/>
  <c r="R11" i="10"/>
  <c r="S9" i="10"/>
  <c r="T9" i="10" s="1"/>
  <c r="R9" i="10"/>
  <c r="T7" i="10"/>
  <c r="R7" i="10"/>
  <c r="R79" i="10"/>
  <c r="S79" i="10"/>
  <c r="T79" i="10" s="1"/>
  <c r="R77" i="10"/>
  <c r="S77" i="10"/>
  <c r="T77" i="10" s="1"/>
  <c r="R75" i="10"/>
  <c r="S75" i="10"/>
  <c r="T75" i="10" s="1"/>
  <c r="R73" i="10"/>
  <c r="S73" i="10"/>
  <c r="T73" i="10" s="1"/>
  <c r="S70" i="10"/>
  <c r="S66" i="10"/>
  <c r="T66" i="10" s="1"/>
  <c r="R66" i="10"/>
  <c r="R64" i="10"/>
  <c r="S62" i="10"/>
  <c r="T62" i="10" s="1"/>
  <c r="R62" i="10"/>
  <c r="S60" i="10"/>
  <c r="T60" i="10" s="1"/>
  <c r="R60" i="10"/>
  <c r="S56" i="10"/>
  <c r="T56" i="10" s="1"/>
  <c r="R56" i="10"/>
  <c r="S54" i="10"/>
  <c r="T54" i="10" s="1"/>
  <c r="R54" i="10"/>
  <c r="S52" i="10"/>
  <c r="T52" i="10" s="1"/>
  <c r="R52" i="10"/>
  <c r="S50" i="10"/>
  <c r="T50" i="10" s="1"/>
  <c r="R50" i="10"/>
  <c r="S48" i="10"/>
  <c r="T48" i="10" s="1"/>
  <c r="R48" i="10"/>
  <c r="S46" i="10"/>
  <c r="R46" i="10"/>
  <c r="R44" i="10"/>
  <c r="S44" i="10"/>
  <c r="T44" i="10" s="1"/>
  <c r="R42" i="10"/>
  <c r="S42" i="10"/>
  <c r="T42" i="10" s="1"/>
  <c r="R40" i="10"/>
  <c r="S40" i="10"/>
  <c r="T40" i="10" s="1"/>
  <c r="S37" i="10"/>
  <c r="T37" i="10" s="1"/>
  <c r="R35" i="10"/>
  <c r="S35" i="10"/>
  <c r="T35" i="10" s="1"/>
  <c r="R33" i="10"/>
  <c r="S33" i="10"/>
  <c r="T33" i="10" s="1"/>
  <c r="R31" i="10"/>
  <c r="S31" i="10"/>
  <c r="T31" i="10" s="1"/>
  <c r="S29" i="10"/>
  <c r="T29" i="10" s="1"/>
  <c r="R27" i="10"/>
  <c r="S27" i="10"/>
  <c r="T27" i="10" s="1"/>
  <c r="R25" i="10"/>
  <c r="S25" i="10"/>
  <c r="T25" i="10" s="1"/>
  <c r="R23" i="10"/>
  <c r="S23" i="10"/>
  <c r="T23" i="10" s="1"/>
  <c r="S21" i="10"/>
  <c r="S19" i="10"/>
  <c r="R19" i="10"/>
  <c r="S17" i="10"/>
  <c r="T17" i="10" s="1"/>
  <c r="R17" i="10"/>
  <c r="S14" i="10"/>
  <c r="T14" i="10" s="1"/>
  <c r="R14" i="10"/>
  <c r="S12" i="10"/>
  <c r="T12" i="10" s="1"/>
  <c r="R12" i="10"/>
  <c r="S10" i="10"/>
  <c r="R10" i="10"/>
  <c r="S8" i="10"/>
  <c r="T8" i="10" s="1"/>
  <c r="R8" i="10"/>
  <c r="T10" i="10"/>
  <c r="S6" i="10"/>
  <c r="R6" i="10"/>
  <c r="R70" i="10"/>
  <c r="J4" i="10" l="1"/>
  <c r="AB68" i="10"/>
  <c r="AB65" i="10"/>
  <c r="AB67" i="10"/>
  <c r="AB66" i="10"/>
  <c r="T6" i="10"/>
  <c r="T68" i="10"/>
  <c r="T65" i="10"/>
  <c r="S64" i="10"/>
  <c r="AB73" i="10"/>
  <c r="AB82" i="10"/>
  <c r="J88" i="10" l="1"/>
  <c r="AB6" i="10"/>
  <c r="AB11" i="10"/>
  <c r="T11" i="10"/>
  <c r="S5" i="10"/>
  <c r="T5" i="10" s="1"/>
  <c r="R5" i="10"/>
  <c r="F4" i="38" l="1"/>
  <c r="F5" i="38"/>
  <c r="F3" i="38"/>
  <c r="AB64" i="10"/>
  <c r="AB72" i="10"/>
  <c r="AB21" i="10"/>
  <c r="AB46" i="10"/>
  <c r="AB4" i="10"/>
  <c r="AB59" i="10"/>
  <c r="AB84" i="10"/>
  <c r="AB70" i="10"/>
  <c r="T59" i="10"/>
  <c r="T64" i="10"/>
  <c r="T84" i="10"/>
  <c r="T70" i="10"/>
  <c r="T46" i="10"/>
  <c r="T72" i="10"/>
  <c r="T21" i="10"/>
  <c r="AB19" i="10"/>
  <c r="AB5" i="10"/>
  <c r="R4" i="10"/>
  <c r="S4" i="10"/>
  <c r="T4" i="10" s="1"/>
  <c r="T19" i="10"/>
  <c r="I42" i="10" l="1"/>
  <c r="I21" i="10" s="1"/>
  <c r="D73" i="10"/>
  <c r="D72" i="10" s="1"/>
  <c r="E73" i="10"/>
  <c r="E72" i="10" s="1"/>
  <c r="F73" i="10"/>
  <c r="F72" i="10" s="1"/>
  <c r="G73" i="10"/>
  <c r="G72" i="10" s="1"/>
  <c r="H73" i="10"/>
  <c r="H72" i="10" s="1"/>
  <c r="C73" i="10"/>
  <c r="C72" i="10" s="1"/>
  <c r="D64" i="10"/>
  <c r="E64" i="10"/>
  <c r="F64" i="10"/>
  <c r="G64" i="10"/>
  <c r="H64" i="10"/>
  <c r="C64" i="10"/>
  <c r="D47" i="10"/>
  <c r="D46" i="10" s="1"/>
  <c r="E47" i="10"/>
  <c r="E46" i="10" s="1"/>
  <c r="F47" i="10"/>
  <c r="F46" i="10" s="1"/>
  <c r="G47" i="10"/>
  <c r="G46" i="10" s="1"/>
  <c r="H47" i="10"/>
  <c r="H46" i="10" s="1"/>
  <c r="C47" i="10"/>
  <c r="C46" i="10" s="1"/>
  <c r="D38" i="10"/>
  <c r="E38" i="10"/>
  <c r="F38" i="10"/>
  <c r="G38" i="10"/>
  <c r="H38" i="10"/>
  <c r="C38" i="10"/>
  <c r="D29" i="10"/>
  <c r="E29" i="10"/>
  <c r="F29" i="10"/>
  <c r="G29" i="10"/>
  <c r="H29" i="10"/>
  <c r="C29" i="10"/>
  <c r="H22" i="10"/>
  <c r="G22" i="10"/>
  <c r="F22" i="10"/>
  <c r="E22" i="10"/>
  <c r="D22" i="10"/>
  <c r="C22" i="10"/>
  <c r="D11" i="10"/>
  <c r="E11" i="10"/>
  <c r="F11" i="10"/>
  <c r="H11" i="10"/>
  <c r="C11" i="10"/>
  <c r="C6" i="10"/>
  <c r="D6" i="10"/>
  <c r="E6" i="10"/>
  <c r="F6" i="10"/>
  <c r="H6" i="10"/>
  <c r="C42" i="10"/>
  <c r="D42" i="10"/>
  <c r="E42" i="10"/>
  <c r="F42" i="10"/>
  <c r="G42" i="10"/>
  <c r="H42" i="10"/>
  <c r="C59" i="10"/>
  <c r="D59" i="10"/>
  <c r="E59" i="10"/>
  <c r="F59" i="10"/>
  <c r="G59" i="10"/>
  <c r="H59" i="10"/>
  <c r="I88" i="10" l="1"/>
  <c r="I93" i="10"/>
  <c r="D21" i="10"/>
  <c r="D93" i="10" s="1"/>
  <c r="F5" i="10"/>
  <c r="F4" i="10" s="1"/>
  <c r="C5" i="10"/>
  <c r="C4" i="10" s="1"/>
  <c r="E5" i="10"/>
  <c r="E4" i="10" s="1"/>
  <c r="E21" i="10"/>
  <c r="E93" i="10" s="1"/>
  <c r="G21" i="10"/>
  <c r="G93" i="10" s="1"/>
  <c r="C21" i="10"/>
  <c r="C93" i="10" s="1"/>
  <c r="G5" i="10"/>
  <c r="G4" i="10" s="1"/>
  <c r="H5" i="10"/>
  <c r="H4" i="10" s="1"/>
  <c r="D5" i="10"/>
  <c r="D4" i="10" s="1"/>
  <c r="F21" i="10"/>
  <c r="F93" i="10" s="1"/>
  <c r="H21" i="10"/>
  <c r="H93" i="10" s="1"/>
  <c r="G88" i="10"/>
  <c r="E5" i="38" l="1"/>
  <c r="E3" i="38"/>
  <c r="E4" i="38"/>
  <c r="H88" i="10"/>
  <c r="E88" i="10"/>
  <c r="F88" i="10"/>
  <c r="C88" i="10"/>
  <c r="D88" i="10"/>
</calcChain>
</file>

<file path=xl/comments1.xml><?xml version="1.0" encoding="utf-8"?>
<comments xmlns="http://schemas.openxmlformats.org/spreadsheetml/2006/main">
  <authors>
    <author>*</author>
  </authors>
  <commentList>
    <comment ref="A7" authorId="0">
      <text>
        <r>
          <rPr>
            <b/>
            <sz val="9"/>
            <color indexed="81"/>
            <rFont val="Tahoma"/>
            <family val="2"/>
          </rPr>
          <t>*:</t>
        </r>
        <r>
          <rPr>
            <sz val="9"/>
            <color indexed="81"/>
            <rFont val="Tahoma"/>
            <family val="2"/>
          </rPr>
          <t xml:space="preserve">
15-64 ans
</t>
        </r>
      </text>
    </comment>
  </commentList>
</comments>
</file>

<file path=xl/comments2.xml><?xml version="1.0" encoding="utf-8"?>
<comments xmlns="http://schemas.openxmlformats.org/spreadsheetml/2006/main">
  <authors>
    <author>*</author>
  </authors>
  <commentList>
    <comment ref="F7" authorId="0">
      <text>
        <r>
          <rPr>
            <b/>
            <sz val="9"/>
            <color indexed="81"/>
            <rFont val="Tahoma"/>
            <family val="2"/>
          </rPr>
          <t>*:</t>
        </r>
        <r>
          <rPr>
            <sz val="9"/>
            <color indexed="81"/>
            <rFont val="Tahoma"/>
            <family val="2"/>
          </rPr>
          <t xml:space="preserve">
Dépenses classées en X ajoutées ici</t>
        </r>
      </text>
    </comment>
    <comment ref="I7" authorId="0">
      <text>
        <r>
          <rPr>
            <b/>
            <sz val="9"/>
            <color indexed="81"/>
            <rFont val="Tahoma"/>
            <family val="2"/>
          </rPr>
          <t>*:</t>
        </r>
        <r>
          <rPr>
            <sz val="9"/>
            <color indexed="81"/>
            <rFont val="Tahoma"/>
            <family val="2"/>
          </rPr>
          <t xml:space="preserve">
Dépenses classées en X ajoutées ici</t>
        </r>
      </text>
    </comment>
  </commentList>
</comments>
</file>

<file path=xl/sharedStrings.xml><?xml version="1.0" encoding="utf-8"?>
<sst xmlns="http://schemas.openxmlformats.org/spreadsheetml/2006/main" count="401" uniqueCount="254">
  <si>
    <t>Aides aux particuliers</t>
  </si>
  <si>
    <t>Aides aux organismes prestataires agréés de services à la personne</t>
  </si>
  <si>
    <t>Variation annuelle en volume</t>
  </si>
  <si>
    <t>Total en points de PIB</t>
  </si>
  <si>
    <t>Mesures en faveur de l'emploi dans certaines zones géographiques</t>
  </si>
  <si>
    <t>Incitations financières à l'emploi</t>
  </si>
  <si>
    <t>Mesures en faveur de l'emploi dans certains secteurs</t>
  </si>
  <si>
    <t>TOTAL</t>
  </si>
  <si>
    <t>Autres (3)</t>
  </si>
  <si>
    <t>Prime pour l'emploi (2)</t>
  </si>
  <si>
    <t>9 - Préretraites</t>
  </si>
  <si>
    <t>1 - Services relatifs au marché du travail</t>
  </si>
  <si>
    <t>1.1 - Prestations de services</t>
  </si>
  <si>
    <t>Pôle emploi</t>
  </si>
  <si>
    <t xml:space="preserve">- </t>
  </si>
  <si>
    <t>1.1.2 - Services d'accompagnement</t>
  </si>
  <si>
    <t>CIVIS accompagnement</t>
  </si>
  <si>
    <t>ANI Jeunes</t>
  </si>
  <si>
    <t>Contrat d'autonomie</t>
  </si>
  <si>
    <t xml:space="preserve">Cellule de reclassement </t>
  </si>
  <si>
    <t>1.2 - Autres activités du SPE (administration)</t>
  </si>
  <si>
    <t>2 - Formation professionnelle des demandeurs d'emploi</t>
  </si>
  <si>
    <t>2.0 - Allocations (à répartir sur les stages classés en 2.1 et 2.3)</t>
  </si>
  <si>
    <t>Rémunération des formations de Pôle Emploi (RFPE)</t>
  </si>
  <si>
    <t>2.1 - Formation institutionnelle</t>
  </si>
  <si>
    <t>Contrat de volontariat pour l'insertion</t>
  </si>
  <si>
    <t>2.2 - Formation sur le lieu de travail</t>
  </si>
  <si>
    <t>Préparation opérationnelle à l'emploi (POE)</t>
  </si>
  <si>
    <t>2.3 - Formation en alternance (institution / lieu de travail)</t>
  </si>
  <si>
    <t>2.4 - Soutien spécial à l'apprentissage</t>
  </si>
  <si>
    <t>Exonération et prime pour l'embauche d'apprentis</t>
  </si>
  <si>
    <t xml:space="preserve">4 - Incitations à l'emploi </t>
  </si>
  <si>
    <t>4.1 - Incitations à l'embauche</t>
  </si>
  <si>
    <t>Contrat de professionnalisation</t>
  </si>
  <si>
    <t>Contrat unique d'insertion (CUI-CIE)</t>
  </si>
  <si>
    <t>5 - Emploi protégé et réadaptation</t>
  </si>
  <si>
    <t>Entreprises adaptées</t>
  </si>
  <si>
    <t>6 - Création directe d'emplois</t>
  </si>
  <si>
    <t>Contrat unique d'insertion (CUI-CAE)</t>
  </si>
  <si>
    <t>Emplois d'avenir (non marchands)</t>
  </si>
  <si>
    <t>7 - Aides à la création d'entreprise</t>
  </si>
  <si>
    <t>8 - Maintien et soutien du revenu en cas d'absence d'emploi</t>
  </si>
  <si>
    <t xml:space="preserve">8.1 - Prestations de chômage </t>
  </si>
  <si>
    <t>catégories 2 à 7 (Politiques "actives" du marché du travail)</t>
  </si>
  <si>
    <t>catégories 8 et 9 (Politiques de soutien du revenu)</t>
  </si>
  <si>
    <t>Transferts aux individus</t>
  </si>
  <si>
    <t>Transferts aux employeurs</t>
  </si>
  <si>
    <t>Transferts aux prestataires de services</t>
  </si>
  <si>
    <t>Emplois d'avenir (marchands)</t>
  </si>
  <si>
    <t>Contrat de génération</t>
  </si>
  <si>
    <t>Garantie jeunes</t>
  </si>
  <si>
    <t>Congé individuel de formation (CIF-CDD)</t>
  </si>
  <si>
    <t>Services</t>
  </si>
  <si>
    <t>Services et activités assurés par les services publics de l'emploi, ainsi que les services fournis par d’autres agences publiques ou d’autres organismes sous financement public, qui facilitent l’insertion des chômeurs et autres demandeurs d’emploi sur le marché du travail ou qui assistent les employeurs dans le recrutement et la sélection du personnel.</t>
  </si>
  <si>
    <t>Mesures visant à favoriser l’insertion sur le marché du travail de personnes à capacité de travail réduite, grâce à un emploi protégé et une réadaptation.</t>
  </si>
  <si>
    <t xml:space="preserve">Mesures qui créent des emplois supplémentaires, généralement d’intérêt public ou socialement utiles, afin de procurer un emploi aux chômeurs de longue durée ou aux personnes qui rencontrent des difficultés particulières sur le marché du travail. </t>
  </si>
  <si>
    <t>Soutiens ayant pour but de compenser une perte de salaire ou de revenu des individus grâce au versement de prestations en espèces quand une personne : apte à travailler et disponible pour occuper un emploi ne parvient pas à trouver un emploi acceptable ; est licenciée ou contrainte à travailler à temps partiel ou est temporairement inoccupée pour des motifs économiques ou autres (y compris des raisons tenant aux variations saisonnières) ; a perdu son emploi à cause d’une restructuration ou d’une cause similaire (indemnités de licenciement).</t>
  </si>
  <si>
    <t>Catégorie 1 : Services relatifs au marché du travail (dépenses pour les services publics de l'emploi)</t>
  </si>
  <si>
    <t>Catégorie 2 : Formation professionnelle</t>
  </si>
  <si>
    <t>Catégorie 4 : Incitations à l'emploi</t>
  </si>
  <si>
    <t>Catégorie 5 : Emploi protégé et réadaptation</t>
  </si>
  <si>
    <t>Catégorie 6 : Création directe d'emplois</t>
  </si>
  <si>
    <t>Catégorie 8 : Maintien et soutien de revenu en cas d'absence d'emploi</t>
  </si>
  <si>
    <t>Catégorie 9 : Préretraite</t>
  </si>
  <si>
    <t>Catégorie 7 : Aide à la création d'entreprises</t>
  </si>
  <si>
    <t>Soutiens au revenu</t>
  </si>
  <si>
    <t>Mesures "actives"</t>
  </si>
  <si>
    <t>Aide à l'embauche d'un jeune en CDI</t>
  </si>
  <si>
    <t>CRP - CTP - CSP [composante] - Plan de sécurisation profesionnelle</t>
  </si>
  <si>
    <t>Allocation pour les bénéficiaires des CRP - CTP - CSP en formation</t>
  </si>
  <si>
    <t>Allocation pour les CRP - CTP - CSP hors formation</t>
  </si>
  <si>
    <t>Champ: France</t>
  </si>
  <si>
    <t>Allocation d'aide au retour à l'emploi (ARE)</t>
  </si>
  <si>
    <t>Allocation temporaire d'attente (ATA)</t>
  </si>
  <si>
    <t>Tableau A : Classification européenne des dépenses ciblées en faveur du marché du travail</t>
  </si>
  <si>
    <t xml:space="preserve">Graphique 1: Dépenses ciblées pour les politiques du marché du travail </t>
  </si>
  <si>
    <t>Champ : France</t>
  </si>
  <si>
    <t xml:space="preserve">Source : Dares, Base PMT pour Eurostat. </t>
  </si>
  <si>
    <t>Graphique 2: Dépenses pour les politiques "actives" du marché du travail</t>
  </si>
  <si>
    <t>Cap Emploi (Agefiph)</t>
  </si>
  <si>
    <t>Association pour l'emploi des cadres (Apec)</t>
  </si>
  <si>
    <t>Allocation d'aide au retour à l'emploi - formation (Aref)</t>
  </si>
  <si>
    <t>Entreprise d'insertion par l'économique (EI)</t>
  </si>
  <si>
    <t>Association intermédiaire (AI)</t>
  </si>
  <si>
    <t>Entreprise de travail temporaire d'insertion (ETTI)</t>
  </si>
  <si>
    <t>Contrat de soutien et d'aide par le travail (Esat)</t>
  </si>
  <si>
    <t>Caté gorie</t>
  </si>
  <si>
    <t>Nom des mesures</t>
  </si>
  <si>
    <t>1.1.1 - Prestations de services des Services Publics de l'Emploi (SPE)</t>
  </si>
  <si>
    <t>Mission locale &amp; permanence d'accueil, d'information et d'orientation</t>
  </si>
  <si>
    <t>Allocation en faveur des demandeurs d'emploi en formation (Afdef/RFF)</t>
  </si>
  <si>
    <t>Ecoles de la deuxième chance (E2C)</t>
  </si>
  <si>
    <t>Stages financés par l'Etat en faveur de publics fragiles</t>
  </si>
  <si>
    <t>Ateliers et chantiers d'insertion (ACI)</t>
  </si>
  <si>
    <t>Allocation spécifique de solidarité (ASS)</t>
  </si>
  <si>
    <t>Allocation Equivalent Retraite (AER/ATS)</t>
  </si>
  <si>
    <t>Allocation garantie jeunes</t>
  </si>
  <si>
    <t>Total en % de PIB</t>
  </si>
  <si>
    <t>par type de mesures</t>
  </si>
  <si>
    <t>par type de dépenses</t>
  </si>
  <si>
    <t>Autre</t>
  </si>
  <si>
    <t>Taux réduit de TVA (2)</t>
  </si>
  <si>
    <t>Source : DARES, Base PMT pour Eurostat</t>
  </si>
  <si>
    <t>8.2 - Activité partielle</t>
  </si>
  <si>
    <t>Danemark</t>
  </si>
  <si>
    <t xml:space="preserve">Belgique </t>
  </si>
  <si>
    <t>Finlande</t>
  </si>
  <si>
    <t>France</t>
  </si>
  <si>
    <t>Suède</t>
  </si>
  <si>
    <t>Autriche</t>
  </si>
  <si>
    <t>Allemagne</t>
  </si>
  <si>
    <t>Italie</t>
  </si>
  <si>
    <t>Services relatifs au marché du travail</t>
  </si>
  <si>
    <t>Taux de chômage</t>
  </si>
  <si>
    <t>Espagne</t>
  </si>
  <si>
    <t>Belgique</t>
  </si>
  <si>
    <t>Mesures générales d'exonération</t>
  </si>
  <si>
    <t>RSO DOM</t>
  </si>
  <si>
    <t>Compte personnel de formation (CPF)</t>
  </si>
  <si>
    <t>Droits des chômeurs non indemnisés à l'assurance vieillesse (FSV)</t>
  </si>
  <si>
    <t>Aide TPE jeunes apprentis</t>
  </si>
  <si>
    <t>En M€</t>
  </si>
  <si>
    <t>Allègements généraux sur les bas salaires (allègements Fillon)</t>
  </si>
  <si>
    <t>Réduction du taux de cotisations familiales (pacte de responsabilité)</t>
  </si>
  <si>
    <t>Salariés  (1)</t>
  </si>
  <si>
    <t>Travailleurs indépendants (1)</t>
  </si>
  <si>
    <t xml:space="preserve">Heures supplémentaires </t>
  </si>
  <si>
    <t>Exonérations de cotisations salariales et patronales (1)</t>
  </si>
  <si>
    <t>Exonérations d'impôt sur le revenu (2)</t>
  </si>
  <si>
    <t>RSA activité (3)</t>
  </si>
  <si>
    <t>Revenu supplémentaire temporaire d'activité (RSTA Dom) (3)</t>
  </si>
  <si>
    <t>Autres incitations financières à l'emploi (3)</t>
  </si>
  <si>
    <t>Zones de revitalisation rurale (ZRR) et de redynamisation urbaine (ZRU) (1)</t>
  </si>
  <si>
    <t>Zones franches urbaines (ZFU) (1) (2)</t>
  </si>
  <si>
    <t>Bassins d'emploi à redynamiser (1) (2)</t>
  </si>
  <si>
    <t>Services à la personne, emplois familiaux</t>
  </si>
  <si>
    <t>Réduction d'impôt sur le revenu (2)</t>
  </si>
  <si>
    <t>Crédit d'impôt sur le revenu (2)</t>
  </si>
  <si>
    <t>Exonération de cotisations sociales "publics fragiles" (1)</t>
  </si>
  <si>
    <t>Exonération forfaitaire de cotisation maladie (1)</t>
  </si>
  <si>
    <t>Exonération de cotisations sociales 15 points(1)</t>
  </si>
  <si>
    <t>Exonération d'impôt sur le revenu de l'aide de l'employeur au Cesu préfinancé (2)</t>
  </si>
  <si>
    <t>Exonération de TVA pour les services rendus aux personnes physiques (2) (**)</t>
  </si>
  <si>
    <t>Exonération de cotisations sociales: extension des activités exonérées (1)</t>
  </si>
  <si>
    <t>Autres aides (2)</t>
  </si>
  <si>
    <t>Aides aux entreprises Cesu préfinancé: exonération abondement (1)</t>
  </si>
  <si>
    <t>Financement de l'agence nationale des services à la personne (3)</t>
  </si>
  <si>
    <t>Secteur agricole</t>
  </si>
  <si>
    <t>Exonération en faveur des jeunes chefs d'exploitation agricole (1)</t>
  </si>
  <si>
    <t>Exonération pour l'emploi de travailleurs occasionnels agricoles demandeurs d'emploi (TO-DE) (1)</t>
  </si>
  <si>
    <t>Exonération "contrats vendanges" (1)</t>
  </si>
  <si>
    <t>Autres (1)</t>
  </si>
  <si>
    <t>Hôtels, cafés, restaurants (1) (2)</t>
  </si>
  <si>
    <t>Total en euros courants</t>
  </si>
  <si>
    <t xml:space="preserve">Allègements généraux sur les bas salaires </t>
  </si>
  <si>
    <t>Pacte de responsabilité</t>
  </si>
  <si>
    <t xml:space="preserve">CICE </t>
  </si>
  <si>
    <t>Heures supplémentaires + aides TPE</t>
  </si>
  <si>
    <t>en M€ courants</t>
  </si>
  <si>
    <t>Anciens dispositifs (RMI, allocation parent isolé)</t>
  </si>
  <si>
    <t>Allocation adulte handicapé (AAH) de base</t>
  </si>
  <si>
    <t>Total</t>
  </si>
  <si>
    <t>Ev. 2015-2016 en € constants</t>
  </si>
  <si>
    <t>2015
(euros courants)</t>
  </si>
  <si>
    <t>2015
(euros constants)</t>
  </si>
  <si>
    <t>Total en euros constants 2016</t>
  </si>
  <si>
    <t>++</t>
  </si>
  <si>
    <t>--</t>
  </si>
  <si>
    <t>Ev. 2015-2016 en euros constants</t>
  </si>
  <si>
    <t>Tableau 1.b : Répartition des dépenses ciblées par type de transfert</t>
  </si>
  <si>
    <t>Contribution</t>
  </si>
  <si>
    <t>Variation absolue
2015-2016</t>
  </si>
  <si>
    <t>Coefficient</t>
  </si>
  <si>
    <t>2014
(euros constants)</t>
  </si>
  <si>
    <t>2014
(euros courants)</t>
  </si>
  <si>
    <t>Ev. 2014-2015 en € constants</t>
  </si>
  <si>
    <t>Variation absolue
2014-2015</t>
  </si>
  <si>
    <t>Aides de l'Association pour l'insertion professionnelle des handicapés 
(AGEFIPH)</t>
  </si>
  <si>
    <t>Formations conventionnées par Pôle emploi</t>
  </si>
  <si>
    <t>Rémunération des stagiaires (Etat et Régions)</t>
  </si>
  <si>
    <t>Demandeurs 
d'emploi inscrits</t>
  </si>
  <si>
    <t>Primes de retour à l'emploi (ASS)</t>
  </si>
  <si>
    <t>Dépenses totales, en % de PIB</t>
  </si>
  <si>
    <t>UE-14</t>
  </si>
  <si>
    <t>Dépenses PMT (% du PIB)</t>
  </si>
  <si>
    <t>Dépenses par catégorie en 2016</t>
  </si>
  <si>
    <t>PIB (en millions)</t>
  </si>
  <si>
    <t>Dépenses par catégorie en 2016, en % de PIB</t>
  </si>
  <si>
    <t>Dépenses jeunes</t>
  </si>
  <si>
    <t>Dépenses adultes</t>
  </si>
  <si>
    <t>Dépenses seniors</t>
  </si>
  <si>
    <t>Dépenses non ventilées</t>
  </si>
  <si>
    <t>Mesures visant à améliorer l’employabilité des populations cibles par la formation, et qui sont financées par des organismes publics.</t>
  </si>
  <si>
    <t xml:space="preserve">Mesures qui facilitent le recrutement de chômeurs et d’autres populations cibles, ou qui aident à assurer le maintien dans l’emploi de personnes menacées de le perdre involontairement. </t>
  </si>
  <si>
    <t>Mesures encourageant les chômeurs ou autres populations cibles à créer leur propre entreprise ou activité indépendante.</t>
  </si>
  <si>
    <t>Soutiens qui facilitent la préretraite complète ou partielle de travailleurs âgés qui ont peu de chances de trouver un nouvel emploi ou dont le départ à la retraite facilite le placement d’une personne au chômage ou appartenant à une autre population cible.</t>
  </si>
  <si>
    <t>Tableau 2a. Dépenses générales en faveur de l'emploi et du marché du travail</t>
  </si>
  <si>
    <t>Ev. 2015-2016 en € constants (en %)</t>
  </si>
  <si>
    <t>Aides à l'embauche (3)</t>
  </si>
  <si>
    <t>Aide à l'embauche TPE</t>
  </si>
  <si>
    <t>Aide à l'embauche PME</t>
  </si>
  <si>
    <t>Prime d'activité (3)</t>
  </si>
  <si>
    <t>Exonérations DROM (1) (*)</t>
  </si>
  <si>
    <t>Baisse du taux de cotisations maladie des exploitants agricoles (1)</t>
  </si>
  <si>
    <t>Tableau 2b. Répartition des dépenses par type d'exonération</t>
  </si>
  <si>
    <t>Exonérations de cotisations sociales (1)</t>
  </si>
  <si>
    <t>Dépenses fiscales (2)</t>
  </si>
  <si>
    <t>RSA (hors RSA activité) *</t>
  </si>
  <si>
    <t>Incitations financières à l'offre de travail</t>
  </si>
  <si>
    <t>Primes à l'embauche</t>
  </si>
  <si>
    <t>Heures supplémentaires + exonérations TPE</t>
  </si>
  <si>
    <t>Politiques actives 
(Cat. 2 à 7)</t>
  </si>
  <si>
    <t>Service Public 
de l’Emploi 
(Cat. 1)</t>
  </si>
  <si>
    <t>Formation professionnelle 
(Cat. 2)</t>
  </si>
  <si>
    <t>Incitation à l'emploi  
(Cat. 4)</t>
  </si>
  <si>
    <t>Emploi protégé et réadaptation 
(Cat. 5)</t>
  </si>
  <si>
    <t>Création directe d'emploi  
(Cat. 6)</t>
  </si>
  <si>
    <t>Aide à la création d'entreprise 
(Cat. 7)</t>
  </si>
  <si>
    <t>Mesures "passives"
Soutiens au revenu</t>
  </si>
  <si>
    <t>Variation annuelle en volume (en %)</t>
  </si>
  <si>
    <t>Ev. 2015-2016 en € constants
(en %)</t>
  </si>
  <si>
    <t>Transferts aux individus (en %)</t>
  </si>
  <si>
    <t>Transferts aux employeurs (en %)</t>
  </si>
  <si>
    <t>Transferts aux prestataires de services (en %)</t>
  </si>
  <si>
    <t>Politiques passives
(soutiens au revenu)
(Cat. 8 et 9)</t>
  </si>
  <si>
    <t xml:space="preserve"> </t>
  </si>
  <si>
    <r>
      <rPr>
        <b/>
        <sz val="11"/>
        <color theme="1"/>
        <rFont val="Calibri"/>
        <family val="2"/>
        <scheme val="minor"/>
      </rPr>
      <t xml:space="preserve">Exonérations à l'embauche TPE </t>
    </r>
    <r>
      <rPr>
        <sz val="10"/>
        <rFont val="Arial"/>
        <family val="2"/>
      </rPr>
      <t>(dispositif "zéro charges")  (1)</t>
    </r>
  </si>
  <si>
    <r>
      <rPr>
        <b/>
        <sz val="11"/>
        <color theme="1"/>
        <rFont val="Calibri"/>
        <family val="2"/>
        <scheme val="minor"/>
      </rPr>
      <t>CICE</t>
    </r>
    <r>
      <rPr>
        <sz val="10"/>
        <rFont val="Arial"/>
        <family val="2"/>
      </rPr>
      <t xml:space="preserve"> (2)</t>
    </r>
  </si>
  <si>
    <t>Stages de formation financés par les Régions</t>
  </si>
  <si>
    <t xml:space="preserve">Source : Dares, base PMT pour Eurostat ; STMT pour les demandeurs d'emploi, catégories A, B et C (données CVS).
</t>
  </si>
  <si>
    <t>Champ : France entière.</t>
  </si>
  <si>
    <t>Source : Dares, base PMT pour Eurostat.</t>
  </si>
  <si>
    <t>Source : Dares, base PMT pour Eurostat.</t>
  </si>
  <si>
    <t>Champ: France.</t>
  </si>
  <si>
    <t>Source : Dares.</t>
  </si>
  <si>
    <t>Champ : France.</t>
  </si>
  <si>
    <t>Sources :</t>
  </si>
  <si>
    <t>(1) Les montants des exonérations sont issus des comptes de la sécurité sociale.</t>
  </si>
  <si>
    <t>(2) Les montants des dépenses fiscales sont issus des tomes II des Évaluations des voies et moyens des projets de loi de finances successifs, à l'exception de celui du CICE qui provient du Rapport 2017 du Comité de suivi et d'évaluation du CICE.</t>
  </si>
  <si>
    <t>(3) Les données sur le RSA activité, la prime d’activité et les dépenses sociales proviennent des données de la Cnaf.</t>
  </si>
  <si>
    <t>*Les exonérations DOM comprennent les exonérations de cotisations sociales sur les salaires et sur les revenus des indépendants, ainsi que la majoration à 3,50 €/heure de l’abattement forfaitaire de cotisation maladie pour les particuliers employeurs.</t>
  </si>
  <si>
    <t>** La série antérieure à 2014 a été révisée suite à une amélioration de sa méthode d’estimation.</t>
  </si>
  <si>
    <t>Tableau 3: Dépenses sociales au titre des minima sociaux à la lisière des politiques de l'emploi</t>
  </si>
  <si>
    <t>Champ : France</t>
  </si>
  <si>
    <t>Source : Cnaf.</t>
  </si>
  <si>
    <t>* La ligne RSA comprend le RSA socle majoré et non majoré, le RSA « jeunes » et les primes diverses associées au RSA (dont notamment la prime de décembre).</t>
  </si>
  <si>
    <t>Structure en euros constants</t>
  </si>
  <si>
    <t>Coef de passage euros courants/euros constants</t>
  </si>
  <si>
    <t>Dépenses par grande catégorie en M€ courants</t>
  </si>
  <si>
    <t>Dépenses par grande catégorie en M€ 2016</t>
  </si>
  <si>
    <t>Tableau 1.a : Dépenses ciblées par mesure</t>
  </si>
  <si>
    <t>Graphique A : Dépenses pour les politiques du marché du travail</t>
  </si>
  <si>
    <t>Graphique B : Dépenses pour les politiques du marché du travail en 2016, par grandes catégories</t>
  </si>
  <si>
    <t>Graphique C : Structure des dépenses actives par catégorie d’âge en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</si>
</sst>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0%"/>
    <numFmt numFmtId="165" formatCode="#,##0.0"/>
    <numFmt numFmtId="166" formatCode="#,##0.000"/>
    <numFmt numFmtId="167" formatCode="\+0.0%;[Red]\-0.0%"/>
    <numFmt numFmtId="168" formatCode="0.0000"/>
    <numFmt numFmtId="169" formatCode="_-* #,##0\ _€_-;\-* #,##0\ _€_-;_-* &quot;-&quot;??\ _€_-;_-@_-"/>
    <numFmt numFmtId="170" formatCode="#,##0.00000"/>
    <numFmt numFmtId="171" formatCode="0.000"/>
    <numFmt numFmtId="172" formatCode="0.0"/>
    <numFmt numFmtId="173" formatCode="0.0_ ;[Red]\-0.0\ "/>
    <numFmt numFmtId="174" formatCode="0.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name val="Arial"/>
      <family val="2"/>
    </font>
    <font>
      <b/>
      <sz val="10"/>
      <name val="Arial"/>
      <family val="2"/>
    </font>
    <font>
      <b/>
      <sz val="10"/>
      <name val="Arial"/>
      <family val="2"/>
    </font>
    <font>
      <b/>
      <sz val="8"/>
      <name val="Arial"/>
      <family val="2"/>
    </font>
    <font>
      <sz val="9"/>
      <name val="Arial"/>
      <family val="2"/>
    </font>
    <font>
      <b/>
      <sz val="8"/>
      <name val="Arial"/>
      <family val="2"/>
    </font>
    <font>
      <b/>
      <sz val="9"/>
      <name val="Arial"/>
      <family val="2"/>
    </font>
    <font>
      <sz val="10"/>
      <name val="Arial"/>
      <family val="2"/>
    </font>
    <font>
      <sz val="9"/>
      <name val="Arial"/>
      <family val="2"/>
    </font>
    <font>
      <b/>
      <sz val="9"/>
      <name val="Arial"/>
      <family val="2"/>
    </font>
    <font>
      <sz val="9"/>
      <name val="Arial Narrow"/>
      <family val="2"/>
    </font>
    <font>
      <i/>
      <sz val="8"/>
      <name val="Arial"/>
      <family val="2"/>
    </font>
    <font>
      <sz val="8"/>
      <color indexed="9"/>
      <name val="Arial Narrow"/>
      <family val="2"/>
    </font>
    <font>
      <sz val="9"/>
      <color indexed="9"/>
      <name val="Arial"/>
      <family val="2"/>
    </font>
    <font>
      <b/>
      <sz val="9"/>
      <color indexed="9"/>
      <name val="Arial"/>
      <family val="2"/>
    </font>
    <font>
      <sz val="9"/>
      <color indexed="63"/>
      <name val="Arial"/>
      <family val="2"/>
    </font>
    <font>
      <sz val="8"/>
      <color indexed="63"/>
      <name val="Arial"/>
      <family val="2"/>
    </font>
    <font>
      <sz val="8"/>
      <color indexed="63"/>
      <name val="Arial"/>
      <family val="2"/>
    </font>
    <font>
      <b/>
      <sz val="8"/>
      <color indexed="18"/>
      <name val="Arial"/>
      <family val="2"/>
    </font>
    <font>
      <sz val="11"/>
      <color indexed="8"/>
      <name val="Calibri"/>
      <family val="2"/>
    </font>
    <font>
      <sz val="11"/>
      <name val="Arial"/>
      <family val="2"/>
    </font>
    <font>
      <b/>
      <sz val="11"/>
      <color theme="1"/>
      <name val="Calibri"/>
      <family val="2"/>
      <scheme val="minor"/>
    </font>
    <font>
      <i/>
      <sz val="11"/>
      <color theme="1"/>
      <name val="Calibri"/>
      <family val="2"/>
      <scheme val="minor"/>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18"/>
      <name val="Arial"/>
      <family val="2"/>
    </font>
    <font>
      <sz val="9"/>
      <name val="Arial"/>
      <family val="2"/>
    </font>
    <font>
      <b/>
      <sz val="9"/>
      <color indexed="81"/>
      <name val="Tahoma"/>
      <family val="2"/>
    </font>
    <font>
      <sz val="9"/>
      <color indexed="81"/>
      <name val="Tahoma"/>
      <family val="2"/>
    </font>
    <font>
      <sz val="10"/>
      <color theme="1"/>
      <name val="Calibri"/>
      <family val="2"/>
      <scheme val="minor"/>
    </font>
    <font>
      <sz val="10"/>
      <color rgb="FF525457"/>
      <name val="Open Sans"/>
      <family val="2"/>
    </font>
    <font>
      <sz val="8"/>
      <color rgb="FF000000"/>
      <name val="Arial"/>
      <family val="2"/>
    </font>
    <font>
      <b/>
      <sz val="10"/>
      <color rgb="FF008080"/>
      <name val="Arial"/>
      <family val="2"/>
    </font>
    <font>
      <sz val="11"/>
      <name val="Calibri"/>
      <family val="2"/>
      <scheme val="minor"/>
    </font>
    <font>
      <b/>
      <sz val="11"/>
      <name val="Calibri"/>
      <family val="2"/>
      <scheme val="minor"/>
    </font>
    <font>
      <b/>
      <i/>
      <sz val="10"/>
      <color theme="1"/>
      <name val="Calibri"/>
      <family val="2"/>
      <scheme val="minor"/>
    </font>
    <font>
      <b/>
      <sz val="10"/>
      <color theme="1"/>
      <name val="Calibri"/>
      <family val="2"/>
      <scheme val="minor"/>
    </font>
  </fonts>
  <fills count="27">
    <fill>
      <patternFill patternType="none"/>
    </fill>
    <fill>
      <patternFill patternType="gray125"/>
    </fill>
    <fill>
      <patternFill patternType="solid">
        <fgColor indexe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patternFill>
    </fill>
    <fill>
      <patternFill patternType="solid">
        <fgColor indexed="45"/>
      </patternFill>
    </fill>
    <fill>
      <patternFill patternType="solid">
        <fgColor indexed="26"/>
      </patternFill>
    </fill>
    <fill>
      <patternFill patternType="solid">
        <fgColor indexed="27"/>
      </patternFill>
    </fill>
    <fill>
      <patternFill patternType="solid">
        <fgColor indexed="55"/>
      </patternFill>
    </fill>
    <fill>
      <patternFill patternType="solid">
        <fgColor indexed="29"/>
      </patternFill>
    </fill>
    <fill>
      <patternFill patternType="solid">
        <fgColor indexed="44"/>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42"/>
      </patternFill>
    </fill>
    <fill>
      <patternFill patternType="solid">
        <fgColor theme="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39997558519241921"/>
        <bgColor indexed="64"/>
      </patternFill>
    </fill>
  </fills>
  <borders count="69">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8"/>
      </top>
      <bottom style="double">
        <color indexed="8"/>
      </bottom>
      <diagonal/>
    </border>
    <border>
      <left/>
      <right style="medium">
        <color indexed="64"/>
      </right>
      <top style="thin">
        <color indexed="64"/>
      </top>
      <bottom style="double">
        <color indexed="8"/>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72">
    <xf numFmtId="0" fontId="0" fillId="0" borderId="0"/>
    <xf numFmtId="43" fontId="8" fillId="0" borderId="0" applyFont="0" applyFill="0" applyBorder="0" applyAlignment="0" applyProtection="0"/>
    <xf numFmtId="0" fontId="19" fillId="0" borderId="0"/>
    <xf numFmtId="9" fontId="8" fillId="0" borderId="0" applyFont="0" applyFill="0" applyBorder="0" applyAlignment="0" applyProtection="0"/>
    <xf numFmtId="0" fontId="7" fillId="0" borderId="0"/>
    <xf numFmtId="0" fontId="10" fillId="0" borderId="0"/>
    <xf numFmtId="0" fontId="31" fillId="0" borderId="0"/>
    <xf numFmtId="0" fontId="6" fillId="0" borderId="0"/>
    <xf numFmtId="9" fontId="6"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8" fillId="0" borderId="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8" borderId="56" applyNumberFormat="0" applyAlignment="0" applyProtection="0"/>
    <xf numFmtId="0" fontId="38" fillId="0" borderId="57" applyNumberFormat="0" applyFill="0" applyAlignment="0" applyProtection="0"/>
    <xf numFmtId="0" fontId="15" fillId="10" borderId="58" applyNumberFormat="0" applyFont="0" applyAlignment="0" applyProtection="0"/>
    <xf numFmtId="0" fontId="39" fillId="15" borderId="56" applyNumberFormat="0" applyAlignment="0" applyProtection="0"/>
    <xf numFmtId="0" fontId="40" fillId="21" borderId="0" applyNumberFormat="0" applyBorder="0" applyAlignment="0" applyProtection="0"/>
    <xf numFmtId="43" fontId="8" fillId="0" borderId="0" applyFont="0" applyFill="0" applyBorder="0" applyAlignment="0" applyProtection="0"/>
    <xf numFmtId="0" fontId="41" fillId="15" borderId="0" applyNumberFormat="0" applyBorder="0" applyAlignment="0" applyProtection="0"/>
    <xf numFmtId="9" fontId="8" fillId="0" borderId="0" applyFont="0" applyFill="0" applyBorder="0" applyAlignment="0" applyProtection="0"/>
    <xf numFmtId="0" fontId="42" fillId="22" borderId="0" applyNumberFormat="0" applyBorder="0" applyAlignment="0" applyProtection="0"/>
    <xf numFmtId="0" fontId="43" fillId="8" borderId="5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0" applyNumberFormat="0" applyFill="0" applyAlignment="0" applyProtection="0"/>
    <xf numFmtId="0" fontId="47" fillId="0" borderId="61" applyNumberFormat="0" applyFill="0" applyAlignment="0" applyProtection="0"/>
    <xf numFmtId="0" fontId="48" fillId="0" borderId="62" applyNumberFormat="0" applyFill="0" applyAlignment="0" applyProtection="0"/>
    <xf numFmtId="0" fontId="48" fillId="0" borderId="0" applyNumberFormat="0" applyFill="0" applyBorder="0" applyAlignment="0" applyProtection="0"/>
    <xf numFmtId="0" fontId="49" fillId="0" borderId="63" applyNumberFormat="0" applyFill="0" applyAlignment="0" applyProtection="0"/>
    <xf numFmtId="0" fontId="50" fillId="12" borderId="64" applyNumberFormat="0" applyAlignment="0" applyProtection="0"/>
    <xf numFmtId="0" fontId="52" fillId="0" borderId="0"/>
    <xf numFmtId="0" fontId="30" fillId="8" borderId="0" applyNumberFormat="0" applyBorder="0" applyAlignment="0" applyProtection="0"/>
    <xf numFmtId="44" fontId="52" fillId="0" borderId="0" applyFont="0" applyFill="0" applyBorder="0" applyAlignment="0" applyProtection="0"/>
    <xf numFmtId="44"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4" fontId="52" fillId="0" borderId="0" applyFont="0" applyFill="0" applyBorder="0" applyAlignment="0" applyProtection="0"/>
    <xf numFmtId="44" fontId="15" fillId="0" borderId="0" applyFont="0" applyFill="0" applyBorder="0" applyAlignment="0" applyProtection="0"/>
    <xf numFmtId="0" fontId="8" fillId="0" borderId="0"/>
    <xf numFmtId="0" fontId="5" fillId="0" borderId="0"/>
    <xf numFmtId="0" fontId="15" fillId="0" borderId="0"/>
    <xf numFmtId="9" fontId="52" fillId="0" borderId="0" applyFont="0" applyFill="0" applyBorder="0" applyAlignment="0" applyProtection="0"/>
    <xf numFmtId="9" fontId="1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cellStyleXfs>
  <cellXfs count="500">
    <xf numFmtId="0" fontId="0" fillId="0" borderId="0" xfId="0"/>
    <xf numFmtId="0" fontId="0" fillId="0" borderId="1" xfId="0" applyBorder="1"/>
    <xf numFmtId="1" fontId="20" fillId="0" borderId="2" xfId="0" applyNumberFormat="1" applyFont="1" applyFill="1" applyBorder="1"/>
    <xf numFmtId="3" fontId="19" fillId="0" borderId="7" xfId="0" quotePrefix="1" applyNumberFormat="1" applyFont="1" applyFill="1" applyBorder="1" applyAlignment="1">
      <alignment horizontal="right"/>
    </xf>
    <xf numFmtId="0" fontId="11" fillId="0" borderId="0" xfId="0" applyFont="1" applyFill="1" applyBorder="1" applyAlignment="1"/>
    <xf numFmtId="0" fontId="11" fillId="0" borderId="0" xfId="0" applyFont="1" applyFill="1" applyBorder="1" applyAlignment="1">
      <alignment horizontal="left"/>
    </xf>
    <xf numFmtId="0" fontId="19" fillId="0" borderId="0" xfId="2" applyFont="1"/>
    <xf numFmtId="3" fontId="19" fillId="0" borderId="7" xfId="0" applyNumberFormat="1" applyFont="1" applyFill="1" applyBorder="1"/>
    <xf numFmtId="0" fontId="18" fillId="0" borderId="0" xfId="0" applyFont="1" applyFill="1"/>
    <xf numFmtId="0" fontId="18" fillId="0" borderId="0" xfId="2" applyFont="1"/>
    <xf numFmtId="0" fontId="13" fillId="0" borderId="9" xfId="0" applyFont="1" applyFill="1" applyBorder="1"/>
    <xf numFmtId="0" fontId="13" fillId="0" borderId="9" xfId="0" applyFont="1" applyFill="1" applyBorder="1" applyAlignment="1">
      <alignment horizontal="center"/>
    </xf>
    <xf numFmtId="0" fontId="13" fillId="0" borderId="8" xfId="0" applyFont="1" applyFill="1" applyBorder="1" applyAlignment="1">
      <alignment horizontal="center"/>
    </xf>
    <xf numFmtId="10" fontId="18" fillId="0" borderId="7" xfId="3" applyNumberFormat="1" applyFont="1" applyFill="1" applyBorder="1"/>
    <xf numFmtId="10" fontId="18" fillId="0" borderId="0" xfId="3" applyNumberFormat="1" applyFont="1" applyFill="1" applyBorder="1"/>
    <xf numFmtId="166" fontId="18" fillId="0" borderId="17" xfId="0" applyNumberFormat="1" applyFont="1" applyFill="1" applyBorder="1"/>
    <xf numFmtId="166" fontId="18" fillId="0" borderId="5" xfId="0" applyNumberFormat="1" applyFont="1" applyFill="1" applyBorder="1"/>
    <xf numFmtId="1" fontId="14" fillId="0" borderId="7" xfId="0" applyNumberFormat="1" applyFont="1" applyBorder="1"/>
    <xf numFmtId="1" fontId="19" fillId="0" borderId="7" xfId="0" applyNumberFormat="1" applyFont="1" applyBorder="1"/>
    <xf numFmtId="1" fontId="20" fillId="0" borderId="7" xfId="0" applyNumberFormat="1" applyFont="1" applyBorder="1"/>
    <xf numFmtId="3" fontId="19" fillId="0" borderId="7" xfId="0" applyNumberFormat="1" applyFont="1" applyBorder="1"/>
    <xf numFmtId="3" fontId="19" fillId="0" borderId="7" xfId="0" quotePrefix="1" applyNumberFormat="1" applyFont="1" applyBorder="1" applyAlignment="1">
      <alignment horizontal="right"/>
    </xf>
    <xf numFmtId="1" fontId="20" fillId="0" borderId="7" xfId="0" quotePrefix="1" applyNumberFormat="1" applyFont="1" applyBorder="1" applyAlignment="1">
      <alignment horizontal="right"/>
    </xf>
    <xf numFmtId="1" fontId="0" fillId="0" borderId="7" xfId="0" applyNumberFormat="1" applyBorder="1"/>
    <xf numFmtId="3" fontId="26" fillId="0" borderId="7" xfId="0" applyNumberFormat="1" applyFont="1" applyBorder="1"/>
    <xf numFmtId="1" fontId="0" fillId="0" borderId="17" xfId="0" applyNumberFormat="1" applyBorder="1"/>
    <xf numFmtId="3" fontId="14" fillId="0" borderId="7" xfId="0" applyNumberFormat="1" applyFont="1" applyBorder="1"/>
    <xf numFmtId="3" fontId="20" fillId="0" borderId="7" xfId="0" applyNumberFormat="1" applyFont="1" applyBorder="1"/>
    <xf numFmtId="3" fontId="9" fillId="0" borderId="7" xfId="0" quotePrefix="1" applyNumberFormat="1" applyFont="1" applyBorder="1" applyAlignment="1">
      <alignment horizontal="right"/>
    </xf>
    <xf numFmtId="3" fontId="20" fillId="0" borderId="7" xfId="0" quotePrefix="1" applyNumberFormat="1" applyFont="1" applyBorder="1" applyAlignment="1">
      <alignment horizontal="right"/>
    </xf>
    <xf numFmtId="3" fontId="19" fillId="2" borderId="7" xfId="0" applyNumberFormat="1" applyFont="1" applyFill="1" applyBorder="1"/>
    <xf numFmtId="165" fontId="10" fillId="0" borderId="2" xfId="0" applyNumberFormat="1" applyFont="1" applyFill="1" applyBorder="1"/>
    <xf numFmtId="165" fontId="10" fillId="0" borderId="6" xfId="0" applyNumberFormat="1" applyFont="1" applyFill="1" applyBorder="1"/>
    <xf numFmtId="3" fontId="9" fillId="0" borderId="7" xfId="0" applyNumberFormat="1" applyFont="1" applyBorder="1"/>
    <xf numFmtId="3" fontId="9" fillId="0" borderId="19" xfId="0" applyNumberFormat="1" applyFont="1" applyBorder="1"/>
    <xf numFmtId="3" fontId="20" fillId="4" borderId="7" xfId="0" applyNumberFormat="1" applyFont="1" applyFill="1" applyBorder="1"/>
    <xf numFmtId="1" fontId="20" fillId="4" borderId="7" xfId="0" applyNumberFormat="1" applyFont="1" applyFill="1" applyBorder="1"/>
    <xf numFmtId="3" fontId="20" fillId="0" borderId="20" xfId="0" applyNumberFormat="1" applyFont="1" applyBorder="1"/>
    <xf numFmtId="0" fontId="23" fillId="3" borderId="25" xfId="0" applyFont="1" applyFill="1" applyBorder="1" applyAlignment="1">
      <alignment vertical="center" wrapText="1"/>
    </xf>
    <xf numFmtId="0" fontId="24" fillId="3" borderId="26" xfId="0" applyFont="1" applyFill="1" applyBorder="1" applyAlignment="1">
      <alignment vertical="center" wrapText="1"/>
    </xf>
    <xf numFmtId="0" fontId="11" fillId="0" borderId="27" xfId="0" applyFont="1" applyFill="1" applyBorder="1" applyAlignment="1">
      <alignment vertical="center" wrapText="1"/>
    </xf>
    <xf numFmtId="0" fontId="11" fillId="0" borderId="28" xfId="0" applyFont="1" applyFill="1" applyBorder="1" applyAlignment="1">
      <alignment vertical="center" wrapText="1"/>
    </xf>
    <xf numFmtId="0" fontId="17" fillId="4" borderId="27" xfId="0" applyFont="1" applyFill="1" applyBorder="1"/>
    <xf numFmtId="0" fontId="16" fillId="4" borderId="28" xfId="0" applyFont="1" applyFill="1" applyBorder="1"/>
    <xf numFmtId="0" fontId="16" fillId="0" borderId="27" xfId="0" applyFont="1" applyFill="1" applyBorder="1"/>
    <xf numFmtId="0" fontId="16" fillId="0" borderId="28" xfId="0" applyFont="1" applyFill="1" applyBorder="1"/>
    <xf numFmtId="0" fontId="11" fillId="0" borderId="28" xfId="0" applyFont="1" applyFill="1" applyBorder="1"/>
    <xf numFmtId="0" fontId="16" fillId="0" borderId="27" xfId="0" applyFont="1" applyFill="1" applyBorder="1" applyAlignment="1">
      <alignment horizontal="left"/>
    </xf>
    <xf numFmtId="0" fontId="11" fillId="0" borderId="28" xfId="0" applyFont="1" applyBorder="1"/>
    <xf numFmtId="0" fontId="16" fillId="0" borderId="27" xfId="0" applyFont="1" applyFill="1" applyBorder="1" applyAlignment="1">
      <alignment vertical="top"/>
    </xf>
    <xf numFmtId="0" fontId="0" fillId="0" borderId="27" xfId="0" applyFill="1" applyBorder="1"/>
    <xf numFmtId="0" fontId="16" fillId="0" borderId="28" xfId="0" applyFont="1" applyBorder="1"/>
    <xf numFmtId="0" fontId="17" fillId="0" borderId="27" xfId="0" applyFont="1" applyFill="1" applyBorder="1" applyAlignment="1">
      <alignment vertical="top"/>
    </xf>
    <xf numFmtId="0" fontId="21" fillId="0" borderId="27" xfId="0" applyFont="1" applyFill="1" applyBorder="1" applyAlignment="1">
      <alignment horizontal="center" vertical="top"/>
    </xf>
    <xf numFmtId="0" fontId="16" fillId="2" borderId="27" xfId="0" applyFont="1" applyFill="1" applyBorder="1"/>
    <xf numFmtId="0" fontId="11" fillId="2" borderId="28" xfId="0" applyFont="1" applyFill="1" applyBorder="1"/>
    <xf numFmtId="0" fontId="9" fillId="0" borderId="28" xfId="0" applyFont="1" applyBorder="1"/>
    <xf numFmtId="0" fontId="17" fillId="0" borderId="29" xfId="0" applyFont="1" applyFill="1" applyBorder="1"/>
    <xf numFmtId="0" fontId="11" fillId="2" borderId="30" xfId="0" applyFont="1" applyFill="1" applyBorder="1"/>
    <xf numFmtId="0" fontId="27" fillId="0" borderId="27" xfId="0" applyFont="1" applyFill="1" applyBorder="1"/>
    <xf numFmtId="0" fontId="27" fillId="0" borderId="28" xfId="0" applyFont="1" applyFill="1" applyBorder="1"/>
    <xf numFmtId="0" fontId="11" fillId="0" borderId="32" xfId="0" applyFont="1" applyFill="1" applyBorder="1"/>
    <xf numFmtId="0" fontId="22" fillId="0" borderId="33" xfId="0" applyFont="1" applyFill="1" applyBorder="1"/>
    <xf numFmtId="0" fontId="9" fillId="0" borderId="27" xfId="0" applyFont="1" applyFill="1" applyBorder="1"/>
    <xf numFmtId="0" fontId="11" fillId="0" borderId="34" xfId="0" applyFont="1" applyFill="1" applyBorder="1"/>
    <xf numFmtId="0" fontId="9" fillId="0" borderId="35" xfId="0" applyFont="1" applyFill="1" applyBorder="1"/>
    <xf numFmtId="0" fontId="11" fillId="0" borderId="36" xfId="0" applyFont="1" applyFill="1" applyBorder="1"/>
    <xf numFmtId="0" fontId="25" fillId="3" borderId="38"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40" xfId="0" applyFont="1" applyFill="1" applyBorder="1" applyAlignment="1">
      <alignment horizontal="center" vertical="center"/>
    </xf>
    <xf numFmtId="0" fontId="0" fillId="0" borderId="41" xfId="0" applyBorder="1"/>
    <xf numFmtId="3" fontId="20" fillId="4" borderId="42" xfId="0" applyNumberFormat="1" applyFont="1" applyFill="1" applyBorder="1"/>
    <xf numFmtId="1" fontId="19" fillId="0" borderId="42" xfId="0" applyNumberFormat="1" applyFont="1" applyBorder="1"/>
    <xf numFmtId="3" fontId="19" fillId="0" borderId="42" xfId="0" quotePrefix="1" applyNumberFormat="1" applyFont="1" applyFill="1" applyBorder="1" applyAlignment="1">
      <alignment horizontal="right"/>
    </xf>
    <xf numFmtId="3" fontId="19" fillId="0" borderId="42" xfId="0" applyNumberFormat="1" applyFont="1" applyBorder="1"/>
    <xf numFmtId="3" fontId="19" fillId="0" borderId="42" xfId="0" applyNumberFormat="1" applyFont="1" applyFill="1" applyBorder="1"/>
    <xf numFmtId="3" fontId="19" fillId="0" borderId="42" xfId="0" quotePrefix="1" applyNumberFormat="1" applyFont="1" applyBorder="1" applyAlignment="1">
      <alignment horizontal="right"/>
    </xf>
    <xf numFmtId="3" fontId="9" fillId="0" borderId="42" xfId="0" quotePrefix="1" applyNumberFormat="1" applyFont="1" applyBorder="1" applyAlignment="1">
      <alignment horizontal="right"/>
    </xf>
    <xf numFmtId="1" fontId="20" fillId="0" borderId="42" xfId="0" quotePrefix="1" applyNumberFormat="1" applyFont="1" applyBorder="1" applyAlignment="1">
      <alignment horizontal="right"/>
    </xf>
    <xf numFmtId="3" fontId="20" fillId="0" borderId="42" xfId="0" quotePrefix="1" applyNumberFormat="1" applyFont="1" applyBorder="1" applyAlignment="1">
      <alignment horizontal="right"/>
    </xf>
    <xf numFmtId="1" fontId="0" fillId="0" borderId="42" xfId="0" applyNumberFormat="1" applyBorder="1"/>
    <xf numFmtId="3" fontId="19" fillId="2" borderId="42" xfId="0" applyNumberFormat="1" applyFont="1" applyFill="1" applyBorder="1"/>
    <xf numFmtId="3" fontId="26" fillId="0" borderId="42" xfId="0" applyNumberFormat="1" applyFont="1" applyBorder="1"/>
    <xf numFmtId="1" fontId="20" fillId="4" borderId="42" xfId="0" applyNumberFormat="1" applyFont="1" applyFill="1" applyBorder="1"/>
    <xf numFmtId="1" fontId="0" fillId="0" borderId="43" xfId="0" applyNumberFormat="1" applyBorder="1"/>
    <xf numFmtId="3" fontId="20" fillId="0" borderId="44" xfId="0" applyNumberFormat="1" applyFont="1" applyBorder="1"/>
    <xf numFmtId="10" fontId="19" fillId="0" borderId="45" xfId="3" applyNumberFormat="1" applyFont="1" applyBorder="1"/>
    <xf numFmtId="3" fontId="28" fillId="0" borderId="42" xfId="1" applyNumberFormat="1" applyFont="1" applyBorder="1"/>
    <xf numFmtId="167" fontId="29" fillId="0" borderId="46" xfId="3" applyNumberFormat="1" applyFont="1" applyBorder="1" applyAlignment="1">
      <alignment horizontal="right"/>
    </xf>
    <xf numFmtId="3" fontId="9" fillId="0" borderId="42" xfId="0" applyNumberFormat="1" applyFont="1" applyBorder="1"/>
    <xf numFmtId="3" fontId="9" fillId="0" borderId="46" xfId="0" applyNumberFormat="1" applyFont="1" applyBorder="1"/>
    <xf numFmtId="0" fontId="0" fillId="0" borderId="51" xfId="0" applyBorder="1"/>
    <xf numFmtId="1" fontId="0" fillId="0" borderId="52" xfId="0" applyNumberFormat="1" applyBorder="1"/>
    <xf numFmtId="10" fontId="19" fillId="0" borderId="53" xfId="3" applyNumberFormat="1" applyFont="1" applyBorder="1"/>
    <xf numFmtId="3" fontId="28" fillId="0" borderId="52" xfId="1" applyNumberFormat="1" applyFont="1" applyBorder="1"/>
    <xf numFmtId="167" fontId="29" fillId="0" borderId="54" xfId="3" applyNumberFormat="1" applyFont="1" applyBorder="1" applyAlignment="1">
      <alignment horizontal="right"/>
    </xf>
    <xf numFmtId="164" fontId="19" fillId="0" borderId="52" xfId="3" applyNumberFormat="1" applyFont="1" applyBorder="1"/>
    <xf numFmtId="164" fontId="19" fillId="0" borderId="55" xfId="3" applyNumberFormat="1" applyFont="1" applyBorder="1"/>
    <xf numFmtId="0" fontId="25" fillId="3" borderId="50" xfId="0" applyFont="1" applyFill="1" applyBorder="1" applyAlignment="1">
      <alignment horizontal="center" vertical="center" wrapText="1"/>
    </xf>
    <xf numFmtId="164" fontId="20" fillId="0" borderId="44" xfId="3" applyNumberFormat="1" applyFont="1" applyBorder="1"/>
    <xf numFmtId="164" fontId="9" fillId="0" borderId="42" xfId="3" applyNumberFormat="1" applyFont="1" applyBorder="1"/>
    <xf numFmtId="164" fontId="9" fillId="0" borderId="46" xfId="3" applyNumberFormat="1" applyFont="1" applyBorder="1"/>
    <xf numFmtId="0" fontId="0" fillId="0" borderId="0" xfId="0"/>
    <xf numFmtId="0" fontId="12" fillId="0" borderId="9" xfId="0" applyFont="1" applyFill="1" applyBorder="1" applyAlignment="1">
      <alignment horizontal="center"/>
    </xf>
    <xf numFmtId="0" fontId="8" fillId="0" borderId="9" xfId="0" applyFont="1" applyBorder="1"/>
    <xf numFmtId="10" fontId="19" fillId="0" borderId="34" xfId="3" applyNumberFormat="1" applyFont="1" applyBorder="1"/>
    <xf numFmtId="3" fontId="28" fillId="0" borderId="28" xfId="1" applyNumberFormat="1" applyFont="1" applyBorder="1"/>
    <xf numFmtId="167" fontId="29" fillId="0" borderId="32" xfId="3" applyNumberFormat="1" applyFont="1" applyBorder="1" applyAlignment="1">
      <alignment horizontal="right"/>
    </xf>
    <xf numFmtId="1" fontId="0" fillId="0" borderId="28" xfId="0" applyNumberFormat="1" applyBorder="1"/>
    <xf numFmtId="10" fontId="19" fillId="0" borderId="42" xfId="3" applyNumberFormat="1" applyFont="1" applyBorder="1"/>
    <xf numFmtId="10" fontId="19" fillId="0" borderId="28" xfId="3" applyNumberFormat="1" applyFont="1" applyBorder="1"/>
    <xf numFmtId="10" fontId="19" fillId="0" borderId="49" xfId="3" applyNumberFormat="1" applyFont="1" applyBorder="1"/>
    <xf numFmtId="10" fontId="19" fillId="0" borderId="36" xfId="3" applyNumberFormat="1" applyFont="1" applyBorder="1"/>
    <xf numFmtId="0" fontId="25" fillId="3" borderId="40" xfId="0" applyFont="1" applyFill="1" applyBorder="1" applyAlignment="1">
      <alignment horizontal="center" vertical="center" wrapText="1"/>
    </xf>
    <xf numFmtId="168" fontId="51" fillId="0" borderId="9" xfId="0" applyNumberFormat="1" applyFont="1" applyBorder="1" applyAlignment="1">
      <alignment horizontal="center"/>
    </xf>
    <xf numFmtId="4" fontId="0" fillId="0" borderId="0" xfId="0" applyNumberFormat="1"/>
    <xf numFmtId="3" fontId="0" fillId="0" borderId="0" xfId="0" applyNumberFormat="1"/>
    <xf numFmtId="3" fontId="16" fillId="0" borderId="27" xfId="0" applyNumberFormat="1" applyFont="1" applyFill="1" applyBorder="1"/>
    <xf numFmtId="3" fontId="0" fillId="0" borderId="28" xfId="0" applyNumberFormat="1" applyBorder="1"/>
    <xf numFmtId="10" fontId="20" fillId="4" borderId="42" xfId="3" applyNumberFormat="1" applyFont="1" applyFill="1" applyBorder="1"/>
    <xf numFmtId="10" fontId="19" fillId="0" borderId="42" xfId="3" quotePrefix="1" applyNumberFormat="1" applyFont="1" applyFill="1" applyBorder="1" applyAlignment="1">
      <alignment horizontal="right"/>
    </xf>
    <xf numFmtId="10" fontId="19" fillId="0" borderId="42" xfId="3" applyNumberFormat="1" applyFont="1" applyFill="1" applyBorder="1"/>
    <xf numFmtId="10" fontId="19" fillId="0" borderId="42" xfId="3" quotePrefix="1" applyNumberFormat="1" applyFont="1" applyBorder="1" applyAlignment="1">
      <alignment horizontal="right"/>
    </xf>
    <xf numFmtId="10" fontId="9" fillId="0" borderId="42" xfId="3" quotePrefix="1" applyNumberFormat="1" applyFont="1" applyBorder="1" applyAlignment="1">
      <alignment horizontal="right"/>
    </xf>
    <xf numFmtId="10" fontId="0" fillId="0" borderId="42" xfId="3" applyNumberFormat="1" applyFont="1" applyBorder="1"/>
    <xf numFmtId="10" fontId="19" fillId="2" borderId="42" xfId="3" applyNumberFormat="1" applyFont="1" applyFill="1" applyBorder="1"/>
    <xf numFmtId="10" fontId="26" fillId="0" borderId="42" xfId="3" applyNumberFormat="1" applyFont="1" applyBorder="1"/>
    <xf numFmtId="10" fontId="0" fillId="0" borderId="43" xfId="3" applyNumberFormat="1" applyFont="1" applyBorder="1"/>
    <xf numFmtId="164" fontId="0" fillId="0" borderId="0" xfId="3" applyNumberFormat="1" applyFont="1"/>
    <xf numFmtId="10" fontId="0" fillId="0" borderId="0" xfId="3" applyNumberFormat="1" applyFont="1"/>
    <xf numFmtId="0" fontId="9" fillId="0" borderId="28" xfId="0" applyFont="1" applyFill="1" applyBorder="1"/>
    <xf numFmtId="10" fontId="15" fillId="0" borderId="34" xfId="3" applyNumberFormat="1" applyFont="1" applyBorder="1"/>
    <xf numFmtId="10" fontId="15" fillId="0" borderId="42" xfId="3" applyNumberFormat="1" applyFont="1" applyBorder="1"/>
    <xf numFmtId="10" fontId="15" fillId="0" borderId="28" xfId="3" applyNumberFormat="1" applyFont="1" applyBorder="1"/>
    <xf numFmtId="164" fontId="15" fillId="0" borderId="52" xfId="3" applyNumberFormat="1" applyFont="1" applyBorder="1"/>
    <xf numFmtId="10" fontId="15" fillId="0" borderId="49" xfId="3" applyNumberFormat="1" applyFont="1" applyBorder="1"/>
    <xf numFmtId="10" fontId="15" fillId="0" borderId="36" xfId="3" applyNumberFormat="1" applyFont="1" applyBorder="1"/>
    <xf numFmtId="164" fontId="15" fillId="0" borderId="55" xfId="3" applyNumberFormat="1" applyFont="1" applyBorder="1"/>
    <xf numFmtId="3" fontId="26" fillId="0" borderId="7" xfId="0" applyNumberFormat="1" applyFont="1" applyBorder="1" applyAlignment="1">
      <alignment horizontal="right"/>
    </xf>
    <xf numFmtId="0" fontId="9" fillId="0" borderId="37" xfId="0" applyFont="1" applyFill="1" applyBorder="1"/>
    <xf numFmtId="0" fontId="9" fillId="0" borderId="40" xfId="0" applyFont="1" applyFill="1" applyBorder="1"/>
    <xf numFmtId="3" fontId="15" fillId="0" borderId="66" xfId="3" applyNumberFormat="1" applyFont="1" applyBorder="1"/>
    <xf numFmtId="3" fontId="15" fillId="0" borderId="38" xfId="3" applyNumberFormat="1" applyFont="1" applyBorder="1"/>
    <xf numFmtId="3" fontId="15" fillId="0" borderId="0" xfId="3" applyNumberFormat="1" applyFont="1" applyBorder="1"/>
    <xf numFmtId="3" fontId="15" fillId="0" borderId="7" xfId="3" applyNumberFormat="1" applyFont="1" applyBorder="1"/>
    <xf numFmtId="0" fontId="9" fillId="0" borderId="36" xfId="0" applyFont="1" applyFill="1" applyBorder="1"/>
    <xf numFmtId="3" fontId="15" fillId="0" borderId="47" xfId="3" applyNumberFormat="1" applyFont="1" applyBorder="1"/>
    <xf numFmtId="3" fontId="15" fillId="0" borderId="48" xfId="3" applyNumberFormat="1" applyFont="1" applyBorder="1"/>
    <xf numFmtId="0" fontId="9" fillId="0" borderId="0" xfId="0" applyFont="1" applyFill="1" applyBorder="1" applyAlignment="1">
      <alignment horizontal="left"/>
    </xf>
    <xf numFmtId="3" fontId="15" fillId="0" borderId="40" xfId="3" applyNumberFormat="1" applyFont="1" applyBorder="1"/>
    <xf numFmtId="3" fontId="15" fillId="0" borderId="28" xfId="3" applyNumberFormat="1" applyFont="1" applyBorder="1"/>
    <xf numFmtId="3" fontId="15" fillId="0" borderId="36" xfId="3" applyNumberFormat="1" applyFont="1" applyBorder="1"/>
    <xf numFmtId="1" fontId="0" fillId="0" borderId="22" xfId="0" applyNumberFormat="1" applyBorder="1"/>
    <xf numFmtId="1" fontId="0" fillId="0" borderId="23" xfId="0" applyNumberFormat="1" applyBorder="1"/>
    <xf numFmtId="0" fontId="9" fillId="0" borderId="28" xfId="0" applyFont="1" applyBorder="1" applyAlignment="1">
      <alignment wrapText="1"/>
    </xf>
    <xf numFmtId="0" fontId="12" fillId="6" borderId="12" xfId="0" applyFont="1" applyFill="1" applyBorder="1" applyAlignment="1">
      <alignment horizontal="left" vertical="center" wrapText="1"/>
    </xf>
    <xf numFmtId="0" fontId="12" fillId="5" borderId="9" xfId="0" applyFont="1" applyFill="1" applyBorder="1" applyAlignment="1">
      <alignment horizontal="left" vertical="center" wrapText="1"/>
    </xf>
    <xf numFmtId="1" fontId="20" fillId="23" borderId="42" xfId="0" applyNumberFormat="1" applyFont="1" applyFill="1" applyBorder="1"/>
    <xf numFmtId="10" fontId="20" fillId="23" borderId="42" xfId="3" applyNumberFormat="1" applyFont="1" applyFill="1" applyBorder="1"/>
    <xf numFmtId="10" fontId="20" fillId="4" borderId="52" xfId="3" applyNumberFormat="1" applyFont="1" applyFill="1" applyBorder="1"/>
    <xf numFmtId="0" fontId="0" fillId="0" borderId="52" xfId="0" applyBorder="1"/>
    <xf numFmtId="10" fontId="0" fillId="0" borderId="52" xfId="3" applyNumberFormat="1" applyFont="1" applyBorder="1"/>
    <xf numFmtId="0" fontId="0" fillId="0" borderId="55" xfId="0" applyBorder="1"/>
    <xf numFmtId="1" fontId="20" fillId="6" borderId="28" xfId="0" applyNumberFormat="1" applyFont="1" applyFill="1" applyBorder="1"/>
    <xf numFmtId="10" fontId="20" fillId="6" borderId="28" xfId="3" applyNumberFormat="1" applyFont="1" applyFill="1" applyBorder="1"/>
    <xf numFmtId="1" fontId="12" fillId="6" borderId="52" xfId="0" applyNumberFormat="1" applyFont="1" applyFill="1" applyBorder="1"/>
    <xf numFmtId="10" fontId="12" fillId="6" borderId="52" xfId="3" applyNumberFormat="1" applyFont="1" applyFill="1" applyBorder="1"/>
    <xf numFmtId="1" fontId="14" fillId="6" borderId="42" xfId="0" applyNumberFormat="1" applyFont="1" applyFill="1" applyBorder="1"/>
    <xf numFmtId="10" fontId="14" fillId="6" borderId="42" xfId="3" applyNumberFormat="1" applyFont="1" applyFill="1" applyBorder="1"/>
    <xf numFmtId="3" fontId="20" fillId="6" borderId="42" xfId="0" applyNumberFormat="1" applyFont="1" applyFill="1" applyBorder="1"/>
    <xf numFmtId="10" fontId="20" fillId="6" borderId="42" xfId="3" applyNumberFormat="1" applyFont="1" applyFill="1" applyBorder="1"/>
    <xf numFmtId="1" fontId="20" fillId="6" borderId="42" xfId="0" applyNumberFormat="1" applyFont="1" applyFill="1" applyBorder="1"/>
    <xf numFmtId="1" fontId="20" fillId="6" borderId="42" xfId="0" quotePrefix="1" applyNumberFormat="1" applyFont="1" applyFill="1" applyBorder="1" applyAlignment="1">
      <alignment horizontal="right"/>
    </xf>
    <xf numFmtId="10" fontId="20" fillId="6" borderId="42" xfId="3" quotePrefix="1" applyNumberFormat="1" applyFont="1" applyFill="1" applyBorder="1" applyAlignment="1">
      <alignment horizontal="right"/>
    </xf>
    <xf numFmtId="0" fontId="0" fillId="6" borderId="52" xfId="0" applyFill="1" applyBorder="1"/>
    <xf numFmtId="1" fontId="20" fillId="4" borderId="52" xfId="3" applyNumberFormat="1" applyFont="1" applyFill="1" applyBorder="1"/>
    <xf numFmtId="3" fontId="20" fillId="6" borderId="42" xfId="0" quotePrefix="1" applyNumberFormat="1" applyFont="1" applyFill="1" applyBorder="1" applyAlignment="1">
      <alignment horizontal="right"/>
    </xf>
    <xf numFmtId="1" fontId="0" fillId="6" borderId="52" xfId="0" applyNumberFormat="1" applyFill="1" applyBorder="1"/>
    <xf numFmtId="10" fontId="0" fillId="6" borderId="52" xfId="3" applyNumberFormat="1" applyFont="1" applyFill="1" applyBorder="1"/>
    <xf numFmtId="1" fontId="14" fillId="24" borderId="42" xfId="0" applyNumberFormat="1" applyFont="1" applyFill="1" applyBorder="1"/>
    <xf numFmtId="10" fontId="14" fillId="24" borderId="42" xfId="3" applyNumberFormat="1" applyFont="1" applyFill="1" applyBorder="1"/>
    <xf numFmtId="1" fontId="12" fillId="24" borderId="52" xfId="0" applyNumberFormat="1" applyFont="1" applyFill="1" applyBorder="1"/>
    <xf numFmtId="10" fontId="12" fillId="24" borderId="52" xfId="3" applyNumberFormat="1" applyFont="1" applyFill="1" applyBorder="1"/>
    <xf numFmtId="3" fontId="14" fillId="24" borderId="42" xfId="0" applyNumberFormat="1" applyFont="1" applyFill="1" applyBorder="1"/>
    <xf numFmtId="0" fontId="25" fillId="3" borderId="67" xfId="0" applyFont="1" applyFill="1" applyBorder="1" applyAlignment="1">
      <alignment horizontal="center" vertical="center" wrapText="1"/>
    </xf>
    <xf numFmtId="0" fontId="0" fillId="0" borderId="68" xfId="0" applyBorder="1"/>
    <xf numFmtId="0" fontId="8" fillId="0" borderId="0" xfId="63"/>
    <xf numFmtId="3" fontId="17" fillId="4" borderId="42" xfId="0" applyNumberFormat="1" applyFont="1" applyFill="1" applyBorder="1"/>
    <xf numFmtId="10" fontId="17" fillId="4" borderId="42" xfId="3" applyNumberFormat="1" applyFont="1" applyFill="1" applyBorder="1"/>
    <xf numFmtId="1" fontId="17" fillId="4" borderId="52" xfId="3" applyNumberFormat="1" applyFont="1" applyFill="1" applyBorder="1"/>
    <xf numFmtId="10" fontId="17" fillId="4" borderId="52" xfId="3" applyNumberFormat="1" applyFont="1" applyFill="1" applyBorder="1"/>
    <xf numFmtId="1" fontId="17" fillId="6" borderId="42" xfId="0" applyNumberFormat="1" applyFont="1" applyFill="1" applyBorder="1"/>
    <xf numFmtId="1" fontId="17" fillId="6" borderId="28" xfId="0" applyNumberFormat="1" applyFont="1" applyFill="1" applyBorder="1"/>
    <xf numFmtId="10" fontId="17" fillId="6" borderId="28" xfId="3" applyNumberFormat="1" applyFont="1" applyFill="1" applyBorder="1"/>
    <xf numFmtId="1" fontId="15" fillId="0" borderId="42" xfId="0" applyNumberFormat="1" applyFont="1" applyBorder="1"/>
    <xf numFmtId="3" fontId="15" fillId="0" borderId="42" xfId="0" quotePrefix="1" applyNumberFormat="1" applyFont="1" applyFill="1" applyBorder="1" applyAlignment="1">
      <alignment horizontal="right"/>
    </xf>
    <xf numFmtId="10" fontId="15" fillId="0" borderId="42" xfId="3" quotePrefix="1" applyNumberFormat="1" applyFont="1" applyFill="1" applyBorder="1" applyAlignment="1">
      <alignment horizontal="right"/>
    </xf>
    <xf numFmtId="3" fontId="17" fillId="6" borderId="42" xfId="0" applyNumberFormat="1" applyFont="1" applyFill="1" applyBorder="1"/>
    <xf numFmtId="10" fontId="17" fillId="6" borderId="42" xfId="3" applyNumberFormat="1" applyFont="1" applyFill="1" applyBorder="1"/>
    <xf numFmtId="3" fontId="15" fillId="0" borderId="42" xfId="0" applyNumberFormat="1" applyFont="1" applyBorder="1"/>
    <xf numFmtId="3" fontId="15" fillId="0" borderId="42" xfId="0" applyNumberFormat="1" applyFont="1" applyFill="1" applyBorder="1"/>
    <xf numFmtId="10" fontId="15" fillId="0" borderId="42" xfId="3" applyNumberFormat="1" applyFont="1" applyFill="1" applyBorder="1"/>
    <xf numFmtId="3" fontId="15" fillId="0" borderId="42" xfId="0" quotePrefix="1" applyNumberFormat="1" applyFont="1" applyBorder="1" applyAlignment="1">
      <alignment horizontal="right"/>
    </xf>
    <xf numFmtId="10" fontId="15" fillId="0" borderId="42" xfId="3" quotePrefix="1" applyNumberFormat="1" applyFont="1" applyBorder="1" applyAlignment="1">
      <alignment horizontal="right"/>
    </xf>
    <xf numFmtId="1" fontId="17" fillId="6" borderId="42" xfId="0" quotePrefix="1" applyNumberFormat="1" applyFont="1" applyFill="1" applyBorder="1" applyAlignment="1">
      <alignment horizontal="right"/>
    </xf>
    <xf numFmtId="10" fontId="17" fillId="6" borderId="42" xfId="3" quotePrefix="1" applyNumberFormat="1" applyFont="1" applyFill="1" applyBorder="1" applyAlignment="1">
      <alignment horizontal="right"/>
    </xf>
    <xf numFmtId="3" fontId="17" fillId="6" borderId="42" xfId="0" quotePrefix="1" applyNumberFormat="1" applyFont="1" applyFill="1" applyBorder="1" applyAlignment="1">
      <alignment horizontal="right"/>
    </xf>
    <xf numFmtId="3" fontId="15" fillId="2" borderId="42" xfId="0" applyNumberFormat="1" applyFont="1" applyFill="1" applyBorder="1"/>
    <xf numFmtId="10" fontId="15" fillId="2" borderId="42" xfId="3" applyNumberFormat="1" applyFont="1" applyFill="1" applyBorder="1"/>
    <xf numFmtId="1" fontId="17" fillId="4" borderId="42" xfId="0" applyNumberFormat="1" applyFont="1" applyFill="1" applyBorder="1"/>
    <xf numFmtId="1" fontId="17" fillId="23" borderId="42" xfId="0" applyNumberFormat="1" applyFont="1" applyFill="1" applyBorder="1"/>
    <xf numFmtId="10" fontId="17" fillId="23" borderId="42" xfId="3" applyNumberFormat="1" applyFont="1" applyFill="1" applyBorder="1"/>
    <xf numFmtId="3" fontId="17" fillId="0" borderId="44" xfId="0" applyNumberFormat="1" applyFont="1" applyBorder="1"/>
    <xf numFmtId="10" fontId="17" fillId="0" borderId="44" xfId="3" applyNumberFormat="1" applyFont="1" applyBorder="1"/>
    <xf numFmtId="10" fontId="15" fillId="0" borderId="45" xfId="3" applyNumberFormat="1" applyFont="1" applyBorder="1"/>
    <xf numFmtId="10" fontId="15" fillId="0" borderId="53" xfId="3" applyNumberFormat="1" applyFont="1" applyBorder="1"/>
    <xf numFmtId="3" fontId="27" fillId="0" borderId="42" xfId="1" applyNumberFormat="1" applyFont="1" applyBorder="1"/>
    <xf numFmtId="3" fontId="27" fillId="0" borderId="28" xfId="1" applyNumberFormat="1" applyFont="1" applyBorder="1"/>
    <xf numFmtId="3" fontId="27" fillId="0" borderId="52" xfId="1" applyNumberFormat="1" applyFont="1" applyBorder="1"/>
    <xf numFmtId="0" fontId="9" fillId="0" borderId="28" xfId="0" applyFont="1" applyFill="1" applyBorder="1" applyAlignment="1">
      <alignment wrapText="1"/>
    </xf>
    <xf numFmtId="1" fontId="19" fillId="0" borderId="7" xfId="0" applyNumberFormat="1" applyFont="1" applyBorder="1" applyAlignment="1">
      <alignment horizontal="right"/>
    </xf>
    <xf numFmtId="3" fontId="20" fillId="4" borderId="7" xfId="0" applyNumberFormat="1" applyFont="1" applyFill="1" applyBorder="1" applyAlignment="1">
      <alignment horizontal="right"/>
    </xf>
    <xf numFmtId="0" fontId="0" fillId="0" borderId="1" xfId="0" applyBorder="1" applyAlignment="1">
      <alignment horizontal="right"/>
    </xf>
    <xf numFmtId="0" fontId="0" fillId="0" borderId="41" xfId="0" applyBorder="1" applyAlignment="1">
      <alignment horizontal="right"/>
    </xf>
    <xf numFmtId="3" fontId="20" fillId="4" borderId="42" xfId="0" applyNumberFormat="1" applyFont="1" applyFill="1" applyBorder="1" applyAlignment="1">
      <alignment horizontal="right"/>
    </xf>
    <xf numFmtId="1" fontId="20" fillId="0" borderId="2" xfId="0" applyNumberFormat="1" applyFont="1" applyFill="1" applyBorder="1" applyAlignment="1">
      <alignment horizontal="right"/>
    </xf>
    <xf numFmtId="1" fontId="14" fillId="0" borderId="7" xfId="0" applyNumberFormat="1" applyFont="1" applyBorder="1" applyAlignment="1">
      <alignment horizontal="right"/>
    </xf>
    <xf numFmtId="1" fontId="14" fillId="0" borderId="42" xfId="0" applyNumberFormat="1" applyFont="1" applyBorder="1" applyAlignment="1">
      <alignment horizontal="right"/>
    </xf>
    <xf numFmtId="3" fontId="14" fillId="0" borderId="42" xfId="0" applyNumberFormat="1" applyFont="1" applyBorder="1" applyAlignment="1">
      <alignment horizontal="right"/>
    </xf>
    <xf numFmtId="1" fontId="19" fillId="0" borderId="42" xfId="0" applyNumberFormat="1" applyFont="1" applyBorder="1" applyAlignment="1">
      <alignment horizontal="right"/>
    </xf>
    <xf numFmtId="3" fontId="19" fillId="0" borderId="42" xfId="0" applyNumberFormat="1" applyFont="1" applyBorder="1" applyAlignment="1">
      <alignment horizontal="right"/>
    </xf>
    <xf numFmtId="3" fontId="14" fillId="0" borderId="7" xfId="0" applyNumberFormat="1" applyFont="1" applyBorder="1" applyAlignment="1">
      <alignment horizontal="right"/>
    </xf>
    <xf numFmtId="3" fontId="20" fillId="0" borderId="7" xfId="0" applyNumberFormat="1" applyFont="1" applyBorder="1" applyAlignment="1">
      <alignment horizontal="right"/>
    </xf>
    <xf numFmtId="3" fontId="20" fillId="0" borderId="42" xfId="0" applyNumberFormat="1" applyFont="1" applyBorder="1" applyAlignment="1">
      <alignment horizontal="right"/>
    </xf>
    <xf numFmtId="3" fontId="19" fillId="0" borderId="7" xfId="0" applyNumberFormat="1" applyFont="1" applyBorder="1" applyAlignment="1">
      <alignment horizontal="right"/>
    </xf>
    <xf numFmtId="3" fontId="19" fillId="0" borderId="7" xfId="0" applyNumberFormat="1" applyFont="1" applyFill="1" applyBorder="1" applyAlignment="1">
      <alignment horizontal="right"/>
    </xf>
    <xf numFmtId="3" fontId="19" fillId="0" borderId="42" xfId="0" applyNumberFormat="1" applyFont="1" applyFill="1" applyBorder="1" applyAlignment="1">
      <alignment horizontal="right"/>
    </xf>
    <xf numFmtId="1" fontId="20" fillId="0" borderId="7" xfId="0" applyNumberFormat="1" applyFont="1" applyBorder="1" applyAlignment="1">
      <alignment horizontal="right"/>
    </xf>
    <xf numFmtId="1" fontId="20" fillId="0" borderId="42" xfId="0" applyNumberFormat="1" applyFont="1" applyBorder="1" applyAlignment="1">
      <alignment horizontal="right"/>
    </xf>
    <xf numFmtId="1" fontId="0" fillId="0" borderId="7" xfId="0" applyNumberFormat="1" applyBorder="1" applyAlignment="1">
      <alignment horizontal="right"/>
    </xf>
    <xf numFmtId="1" fontId="0" fillId="0" borderId="42" xfId="0" applyNumberFormat="1" applyBorder="1" applyAlignment="1">
      <alignment horizontal="right"/>
    </xf>
    <xf numFmtId="3" fontId="19" fillId="2" borderId="7" xfId="0" applyNumberFormat="1" applyFont="1" applyFill="1" applyBorder="1" applyAlignment="1">
      <alignment horizontal="right"/>
    </xf>
    <xf numFmtId="3" fontId="19" fillId="2" borderId="42" xfId="0" applyNumberFormat="1" applyFont="1" applyFill="1" applyBorder="1" applyAlignment="1">
      <alignment horizontal="right"/>
    </xf>
    <xf numFmtId="3" fontId="26" fillId="0" borderId="42" xfId="0" applyNumberFormat="1" applyFont="1" applyBorder="1" applyAlignment="1">
      <alignment horizontal="right"/>
    </xf>
    <xf numFmtId="1" fontId="20" fillId="4" borderId="7" xfId="0" applyNumberFormat="1" applyFont="1" applyFill="1" applyBorder="1" applyAlignment="1">
      <alignment horizontal="right"/>
    </xf>
    <xf numFmtId="1" fontId="20" fillId="4" borderId="42" xfId="0" applyNumberFormat="1" applyFont="1" applyFill="1" applyBorder="1" applyAlignment="1">
      <alignment horizontal="right"/>
    </xf>
    <xf numFmtId="170" fontId="0" fillId="0" borderId="0" xfId="0" applyNumberFormat="1"/>
    <xf numFmtId="3" fontId="19" fillId="0" borderId="7" xfId="0" applyNumberFormat="1" applyFont="1" applyBorder="1" applyAlignment="1">
      <alignment horizontal="right" vertical="center"/>
    </xf>
    <xf numFmtId="3" fontId="19" fillId="0" borderId="42" xfId="0" applyNumberFormat="1" applyFont="1" applyBorder="1" applyAlignment="1">
      <alignment horizontal="right" vertical="center"/>
    </xf>
    <xf numFmtId="171" fontId="0" fillId="0" borderId="41" xfId="0" applyNumberFormat="1" applyBorder="1" applyAlignment="1">
      <alignment horizontal="right"/>
    </xf>
    <xf numFmtId="171" fontId="19" fillId="0" borderId="42" xfId="0" applyNumberFormat="1" applyFont="1" applyBorder="1" applyAlignment="1">
      <alignment horizontal="right"/>
    </xf>
    <xf numFmtId="171" fontId="0" fillId="0" borderId="42" xfId="0" applyNumberFormat="1" applyBorder="1"/>
    <xf numFmtId="171" fontId="0" fillId="0" borderId="43" xfId="0" applyNumberFormat="1" applyBorder="1"/>
    <xf numFmtId="1" fontId="19" fillId="0" borderId="42" xfId="0" quotePrefix="1" applyNumberFormat="1" applyFont="1" applyFill="1" applyBorder="1" applyAlignment="1">
      <alignment horizontal="right"/>
    </xf>
    <xf numFmtId="1" fontId="25" fillId="3" borderId="40" xfId="0" applyNumberFormat="1" applyFont="1" applyFill="1" applyBorder="1" applyAlignment="1">
      <alignment horizontal="center" vertical="center"/>
    </xf>
    <xf numFmtId="0" fontId="8" fillId="0" borderId="0" xfId="0" applyFont="1" applyBorder="1"/>
    <xf numFmtId="0" fontId="14" fillId="0" borderId="27" xfId="0" applyFont="1" applyFill="1" applyBorder="1"/>
    <xf numFmtId="0" fontId="14" fillId="0" borderId="27" xfId="0" applyFont="1" applyFill="1" applyBorder="1" applyAlignment="1">
      <alignment horizontal="left"/>
    </xf>
    <xf numFmtId="0" fontId="8" fillId="0" borderId="7" xfId="0" applyFont="1" applyFill="1" applyBorder="1" applyAlignment="1">
      <alignment wrapText="1"/>
    </xf>
    <xf numFmtId="0" fontId="12" fillId="0" borderId="17" xfId="0" applyFont="1" applyFill="1" applyBorder="1" applyAlignment="1">
      <alignment wrapText="1"/>
    </xf>
    <xf numFmtId="0" fontId="4" fillId="25" borderId="0" xfId="68" applyFill="1"/>
    <xf numFmtId="0" fontId="4" fillId="0" borderId="0" xfId="68"/>
    <xf numFmtId="0" fontId="4" fillId="0" borderId="0" xfId="68" applyAlignment="1">
      <alignment horizontal="center"/>
    </xf>
    <xf numFmtId="10" fontId="4" fillId="0" borderId="0" xfId="69" applyNumberFormat="1" applyFont="1"/>
    <xf numFmtId="169" fontId="4" fillId="0" borderId="0" xfId="68" applyNumberFormat="1"/>
    <xf numFmtId="10" fontId="4" fillId="0" borderId="0" xfId="68" applyNumberFormat="1"/>
    <xf numFmtId="3" fontId="4" fillId="0" borderId="0" xfId="68" applyNumberFormat="1"/>
    <xf numFmtId="0" fontId="8" fillId="5" borderId="14" xfId="0" applyFont="1" applyFill="1" applyBorder="1" applyAlignment="1">
      <alignment horizontal="justify" vertical="justify" wrapText="1"/>
    </xf>
    <xf numFmtId="10" fontId="18" fillId="0" borderId="0" xfId="2" applyNumberFormat="1" applyFont="1"/>
    <xf numFmtId="3" fontId="9" fillId="0" borderId="0" xfId="0" applyNumberFormat="1" applyFont="1" applyFill="1" applyBorder="1"/>
    <xf numFmtId="4" fontId="9" fillId="0" borderId="0" xfId="0" applyNumberFormat="1" applyFont="1" applyFill="1" applyBorder="1"/>
    <xf numFmtId="3" fontId="8" fillId="0" borderId="2" xfId="0" applyNumberFormat="1" applyFont="1" applyFill="1" applyBorder="1" applyAlignment="1">
      <alignment wrapText="1"/>
    </xf>
    <xf numFmtId="3" fontId="8" fillId="0" borderId="6" xfId="0" applyNumberFormat="1" applyFont="1" applyFill="1" applyBorder="1" applyAlignment="1">
      <alignment wrapText="1"/>
    </xf>
    <xf numFmtId="0" fontId="9" fillId="0" borderId="31" xfId="0" applyFont="1" applyFill="1" applyBorder="1"/>
    <xf numFmtId="2" fontId="19" fillId="0" borderId="42" xfId="3" applyNumberFormat="1" applyFont="1" applyBorder="1"/>
    <xf numFmtId="172" fontId="20" fillId="4" borderId="42" xfId="3" applyNumberFormat="1" applyFont="1" applyFill="1" applyBorder="1"/>
    <xf numFmtId="172" fontId="20" fillId="0" borderId="28" xfId="3" applyNumberFormat="1" applyFont="1" applyFill="1" applyBorder="1"/>
    <xf numFmtId="172" fontId="14" fillId="0" borderId="42" xfId="3" applyNumberFormat="1" applyFont="1" applyBorder="1"/>
    <xf numFmtId="172" fontId="19" fillId="0" borderId="42" xfId="3" applyNumberFormat="1" applyFont="1" applyBorder="1"/>
    <xf numFmtId="172" fontId="15" fillId="0" borderId="42" xfId="3" quotePrefix="1" applyNumberFormat="1" applyFont="1" applyBorder="1" applyAlignment="1">
      <alignment horizontal="right"/>
    </xf>
    <xf numFmtId="172" fontId="19" fillId="0" borderId="42" xfId="3" quotePrefix="1" applyNumberFormat="1" applyFont="1" applyFill="1" applyBorder="1" applyAlignment="1">
      <alignment horizontal="right"/>
    </xf>
    <xf numFmtId="172" fontId="20" fillId="0" borderId="42" xfId="3" applyNumberFormat="1" applyFont="1" applyBorder="1"/>
    <xf numFmtId="172" fontId="19" fillId="0" borderId="42" xfId="3" applyNumberFormat="1" applyFont="1" applyFill="1" applyBorder="1"/>
    <xf numFmtId="172" fontId="19" fillId="0" borderId="42" xfId="3" quotePrefix="1" applyNumberFormat="1" applyFont="1" applyBorder="1" applyAlignment="1">
      <alignment horizontal="right"/>
    </xf>
    <xf numFmtId="172" fontId="19" fillId="0" borderId="42" xfId="3" applyNumberFormat="1" applyFont="1" applyBorder="1" applyAlignment="1">
      <alignment horizontal="right"/>
    </xf>
    <xf numFmtId="172" fontId="20" fillId="0" borderId="42" xfId="3" quotePrefix="1" applyNumberFormat="1" applyFont="1" applyBorder="1" applyAlignment="1">
      <alignment horizontal="right"/>
    </xf>
    <xf numFmtId="172" fontId="0" fillId="0" borderId="42" xfId="3" applyNumberFormat="1" applyFont="1" applyBorder="1"/>
    <xf numFmtId="172" fontId="19" fillId="2" borderId="42" xfId="3" applyNumberFormat="1" applyFont="1" applyFill="1" applyBorder="1"/>
    <xf numFmtId="172" fontId="19" fillId="0" borderId="42" xfId="3" applyNumberFormat="1" applyFont="1" applyBorder="1" applyAlignment="1">
      <alignment vertical="center"/>
    </xf>
    <xf numFmtId="172" fontId="26" fillId="0" borderId="42" xfId="3" applyNumberFormat="1" applyFont="1" applyBorder="1"/>
    <xf numFmtId="172" fontId="26" fillId="0" borderId="42" xfId="3" quotePrefix="1" applyNumberFormat="1" applyFont="1" applyBorder="1" applyAlignment="1">
      <alignment horizontal="right"/>
    </xf>
    <xf numFmtId="172" fontId="9" fillId="0" borderId="42" xfId="3" quotePrefix="1" applyNumberFormat="1" applyFont="1" applyBorder="1" applyAlignment="1">
      <alignment horizontal="right"/>
    </xf>
    <xf numFmtId="172" fontId="0" fillId="0" borderId="43" xfId="3" applyNumberFormat="1" applyFont="1" applyBorder="1"/>
    <xf numFmtId="172" fontId="20" fillId="0" borderId="44" xfId="3" applyNumberFormat="1" applyFont="1" applyBorder="1"/>
    <xf numFmtId="172" fontId="19" fillId="0" borderId="53" xfId="3" applyNumberFormat="1" applyFont="1" applyBorder="1"/>
    <xf numFmtId="172" fontId="28" fillId="0" borderId="52" xfId="1" applyNumberFormat="1" applyFont="1" applyBorder="1"/>
    <xf numFmtId="172" fontId="29" fillId="0" borderId="54" xfId="3" applyNumberFormat="1" applyFont="1" applyBorder="1" applyAlignment="1">
      <alignment horizontal="right"/>
    </xf>
    <xf numFmtId="172" fontId="0" fillId="0" borderId="52" xfId="0" applyNumberFormat="1" applyBorder="1"/>
    <xf numFmtId="172" fontId="9" fillId="0" borderId="42" xfId="3" applyNumberFormat="1" applyFont="1" applyBorder="1"/>
    <xf numFmtId="172" fontId="9" fillId="0" borderId="46" xfId="3" applyNumberFormat="1" applyFont="1" applyBorder="1"/>
    <xf numFmtId="2" fontId="19" fillId="0" borderId="18" xfId="3" applyNumberFormat="1" applyFont="1" applyBorder="1"/>
    <xf numFmtId="2" fontId="19" fillId="0" borderId="45" xfId="3" applyNumberFormat="1" applyFont="1" applyBorder="1"/>
    <xf numFmtId="2" fontId="19" fillId="0" borderId="34" xfId="3" applyNumberFormat="1" applyFont="1" applyBorder="1"/>
    <xf numFmtId="173" fontId="29" fillId="0" borderId="19" xfId="3" applyNumberFormat="1" applyFont="1" applyBorder="1" applyAlignment="1">
      <alignment horizontal="right"/>
    </xf>
    <xf numFmtId="173" fontId="29" fillId="0" borderId="46" xfId="3" applyNumberFormat="1" applyFont="1" applyBorder="1" applyAlignment="1">
      <alignment horizontal="right"/>
    </xf>
    <xf numFmtId="2" fontId="19" fillId="0" borderId="7" xfId="3" applyNumberFormat="1" applyFont="1" applyBorder="1"/>
    <xf numFmtId="2" fontId="19" fillId="0" borderId="28" xfId="3" applyNumberFormat="1" applyFont="1" applyBorder="1"/>
    <xf numFmtId="2" fontId="19" fillId="0" borderId="48" xfId="3" applyNumberFormat="1" applyFont="1" applyBorder="1"/>
    <xf numFmtId="2" fontId="19" fillId="0" borderId="49" xfId="3" applyNumberFormat="1" applyFont="1" applyBorder="1"/>
    <xf numFmtId="2" fontId="19" fillId="0" borderId="36" xfId="3" applyNumberFormat="1" applyFont="1" applyBorder="1"/>
    <xf numFmtId="2" fontId="15" fillId="0" borderId="67" xfId="3" applyNumberFormat="1" applyFont="1" applyBorder="1"/>
    <xf numFmtId="2" fontId="15" fillId="0" borderId="42" xfId="3" applyNumberFormat="1" applyFont="1" applyBorder="1"/>
    <xf numFmtId="2" fontId="15" fillId="0" borderId="49" xfId="3" applyNumberFormat="1" applyFont="1" applyBorder="1"/>
    <xf numFmtId="0" fontId="3" fillId="0" borderId="0" xfId="71"/>
    <xf numFmtId="0" fontId="3" fillId="0" borderId="5" xfId="71" applyBorder="1"/>
    <xf numFmtId="0" fontId="32" fillId="6" borderId="7" xfId="71" applyFont="1" applyFill="1" applyBorder="1"/>
    <xf numFmtId="3" fontId="3" fillId="6" borderId="7" xfId="71" applyNumberFormat="1" applyFill="1" applyBorder="1"/>
    <xf numFmtId="3" fontId="3" fillId="6" borderId="2" xfId="71" applyNumberFormat="1" applyFill="1" applyBorder="1"/>
    <xf numFmtId="172" fontId="3" fillId="0" borderId="7" xfId="71" applyNumberFormat="1" applyBorder="1"/>
    <xf numFmtId="3" fontId="3" fillId="6" borderId="17" xfId="71" applyNumberFormat="1" applyFill="1" applyBorder="1"/>
    <xf numFmtId="3" fontId="3" fillId="6" borderId="6" xfId="71" applyNumberFormat="1" applyFill="1" applyBorder="1"/>
    <xf numFmtId="172" fontId="3" fillId="0" borderId="17" xfId="71" applyNumberFormat="1" applyBorder="1"/>
    <xf numFmtId="0" fontId="32" fillId="5" borderId="7" xfId="71" applyFont="1" applyFill="1" applyBorder="1"/>
    <xf numFmtId="10" fontId="3" fillId="5" borderId="7" xfId="71" applyNumberFormat="1" applyFill="1" applyBorder="1"/>
    <xf numFmtId="0" fontId="3" fillId="0" borderId="4" xfId="71" applyFill="1" applyBorder="1"/>
    <xf numFmtId="0" fontId="3" fillId="6" borderId="0" xfId="71" applyFill="1"/>
    <xf numFmtId="0" fontId="32" fillId="0" borderId="0" xfId="71" applyFont="1" applyAlignment="1">
      <alignment horizontal="left"/>
    </xf>
    <xf numFmtId="0" fontId="3" fillId="0" borderId="9" xfId="71" applyBorder="1" applyAlignment="1">
      <alignment vertical="top"/>
    </xf>
    <xf numFmtId="0" fontId="3" fillId="0" borderId="8" xfId="71" applyBorder="1" applyAlignment="1">
      <alignment vertical="top"/>
    </xf>
    <xf numFmtId="0" fontId="3" fillId="0" borderId="10" xfId="71" applyBorder="1" applyAlignment="1">
      <alignment vertical="top"/>
    </xf>
    <xf numFmtId="164" fontId="55" fillId="0" borderId="9" xfId="71" applyNumberFormat="1" applyFont="1" applyBorder="1" applyAlignment="1">
      <alignment horizontal="center" vertical="top" wrapText="1"/>
    </xf>
    <xf numFmtId="0" fontId="3" fillId="0" borderId="0" xfId="71" applyAlignment="1">
      <alignment wrapText="1"/>
    </xf>
    <xf numFmtId="3" fontId="32" fillId="5" borderId="0" xfId="71" applyNumberFormat="1" applyFont="1" applyFill="1"/>
    <xf numFmtId="3" fontId="32" fillId="5" borderId="7" xfId="71" applyNumberFormat="1" applyFont="1" applyFill="1" applyBorder="1"/>
    <xf numFmtId="3" fontId="32" fillId="5" borderId="2" xfId="71" applyNumberFormat="1" applyFont="1" applyFill="1" applyBorder="1"/>
    <xf numFmtId="172" fontId="32" fillId="5" borderId="65" xfId="71" applyNumberFormat="1" applyFont="1" applyFill="1" applyBorder="1"/>
    <xf numFmtId="0" fontId="32" fillId="6" borderId="7" xfId="71" applyFont="1" applyFill="1" applyBorder="1" applyAlignment="1">
      <alignment wrapText="1"/>
    </xf>
    <xf numFmtId="3" fontId="3" fillId="6" borderId="0" xfId="71" applyNumberFormat="1" applyFill="1"/>
    <xf numFmtId="172" fontId="3" fillId="6" borderId="7" xfId="71" applyNumberFormat="1" applyFill="1" applyBorder="1"/>
    <xf numFmtId="0" fontId="32" fillId="6" borderId="7" xfId="71" applyFont="1" applyFill="1" applyBorder="1" applyAlignment="1">
      <alignment horizontal="left" wrapText="1"/>
    </xf>
    <xf numFmtId="0" fontId="3" fillId="0" borderId="7" xfId="71" applyBorder="1" applyAlignment="1">
      <alignment horizontal="left" wrapText="1" indent="2"/>
    </xf>
    <xf numFmtId="3" fontId="3" fillId="0" borderId="0" xfId="71" applyNumberFormat="1"/>
    <xf numFmtId="3" fontId="3" fillId="0" borderId="7" xfId="71" applyNumberFormat="1" applyBorder="1"/>
    <xf numFmtId="3" fontId="3" fillId="0" borderId="2" xfId="71" applyNumberFormat="1" applyBorder="1"/>
    <xf numFmtId="0" fontId="3" fillId="0" borderId="7" xfId="71" applyBorder="1" applyAlignment="1">
      <alignment horizontal="left" indent="2"/>
    </xf>
    <xf numFmtId="0" fontId="3" fillId="6" borderId="7" xfId="71" applyFill="1" applyBorder="1" applyAlignment="1">
      <alignment vertical="top" wrapText="1"/>
    </xf>
    <xf numFmtId="0" fontId="3" fillId="6" borderId="17" xfId="71" applyFill="1" applyBorder="1"/>
    <xf numFmtId="3" fontId="3" fillId="6" borderId="3" xfId="71" applyNumberFormat="1" applyFill="1" applyBorder="1"/>
    <xf numFmtId="172" fontId="3" fillId="6" borderId="17" xfId="71" applyNumberFormat="1" applyFill="1" applyBorder="1"/>
    <xf numFmtId="3" fontId="32" fillId="5" borderId="0" xfId="71" applyNumberFormat="1" applyFont="1" applyFill="1" applyBorder="1"/>
    <xf numFmtId="172" fontId="3" fillId="5" borderId="65" xfId="71" applyNumberFormat="1" applyFill="1" applyBorder="1"/>
    <xf numFmtId="0" fontId="3" fillId="0" borderId="7" xfId="71" applyFill="1" applyBorder="1"/>
    <xf numFmtId="3" fontId="3" fillId="0" borderId="0" xfId="71" applyNumberFormat="1" applyFill="1" applyBorder="1"/>
    <xf numFmtId="3" fontId="3" fillId="0" borderId="7" xfId="71" applyNumberFormat="1" applyFont="1" applyFill="1" applyBorder="1"/>
    <xf numFmtId="0" fontId="3" fillId="0" borderId="17" xfId="71" applyFill="1" applyBorder="1"/>
    <xf numFmtId="3" fontId="3" fillId="0" borderId="5" xfId="71" applyNumberFormat="1" applyFill="1" applyBorder="1"/>
    <xf numFmtId="3" fontId="3" fillId="0" borderId="17" xfId="71" applyNumberFormat="1" applyFont="1" applyFill="1" applyBorder="1"/>
    <xf numFmtId="172" fontId="32" fillId="5" borderId="7" xfId="71" applyNumberFormat="1" applyFont="1" applyFill="1" applyBorder="1"/>
    <xf numFmtId="0" fontId="3" fillId="0" borderId="7" xfId="71" applyBorder="1" applyAlignment="1">
      <alignment horizontal="left" indent="1"/>
    </xf>
    <xf numFmtId="0" fontId="3" fillId="0" borderId="7" xfId="71" applyBorder="1" applyAlignment="1">
      <alignment horizontal="left" wrapText="1" indent="1"/>
    </xf>
    <xf numFmtId="0" fontId="3" fillId="0" borderId="17" xfId="71" applyBorder="1" applyAlignment="1">
      <alignment horizontal="left" indent="1"/>
    </xf>
    <xf numFmtId="3" fontId="3" fillId="0" borderId="5" xfId="71" applyNumberFormat="1" applyBorder="1"/>
    <xf numFmtId="3" fontId="3" fillId="0" borderId="17" xfId="71" applyNumberFormat="1" applyBorder="1"/>
    <xf numFmtId="3" fontId="3" fillId="0" borderId="6" xfId="71" applyNumberFormat="1" applyBorder="1"/>
    <xf numFmtId="0" fontId="32" fillId="5" borderId="7" xfId="71" applyFont="1" applyFill="1" applyBorder="1" applyAlignment="1">
      <alignment wrapText="1"/>
    </xf>
    <xf numFmtId="0" fontId="3" fillId="0" borderId="7" xfId="71" applyBorder="1" applyAlignment="1">
      <alignment wrapText="1"/>
    </xf>
    <xf numFmtId="0" fontId="3" fillId="0" borderId="7" xfId="71" applyBorder="1"/>
    <xf numFmtId="0" fontId="3" fillId="0" borderId="17" xfId="71" applyBorder="1"/>
    <xf numFmtId="3" fontId="3" fillId="0" borderId="3" xfId="71" applyNumberFormat="1" applyBorder="1"/>
    <xf numFmtId="0" fontId="33" fillId="7" borderId="7" xfId="71" applyFont="1" applyFill="1" applyBorder="1" applyAlignment="1">
      <alignment horizontal="left"/>
    </xf>
    <xf numFmtId="3" fontId="3" fillId="7" borderId="0" xfId="71" applyNumberFormat="1" applyFill="1"/>
    <xf numFmtId="3" fontId="3" fillId="7" borderId="7" xfId="71" applyNumberFormat="1" applyFill="1" applyBorder="1"/>
    <xf numFmtId="3" fontId="3" fillId="7" borderId="2" xfId="71" applyNumberFormat="1" applyFill="1" applyBorder="1"/>
    <xf numFmtId="0" fontId="33" fillId="7" borderId="7" xfId="71" applyFont="1" applyFill="1" applyBorder="1" applyAlignment="1">
      <alignment horizontal="left" wrapText="1"/>
    </xf>
    <xf numFmtId="3" fontId="3" fillId="0" borderId="0" xfId="71" applyNumberFormat="1" applyFill="1"/>
    <xf numFmtId="3" fontId="3" fillId="0" borderId="7" xfId="71" applyNumberFormat="1" applyFill="1" applyBorder="1"/>
    <xf numFmtId="3" fontId="3" fillId="0" borderId="2" xfId="71" applyNumberFormat="1" applyFill="1" applyBorder="1"/>
    <xf numFmtId="0" fontId="3" fillId="5" borderId="0" xfId="71" applyFill="1"/>
    <xf numFmtId="0" fontId="32" fillId="6" borderId="17" xfId="71" applyFont="1" applyFill="1" applyBorder="1" applyAlignment="1">
      <alignment horizontal="left" wrapText="1"/>
    </xf>
    <xf numFmtId="0" fontId="32" fillId="5" borderId="7" xfId="71" applyFont="1" applyFill="1" applyBorder="1" applyAlignment="1">
      <alignment horizontal="left" wrapText="1"/>
    </xf>
    <xf numFmtId="10" fontId="3" fillId="5" borderId="0" xfId="71" applyNumberFormat="1" applyFill="1"/>
    <xf numFmtId="0" fontId="32" fillId="5" borderId="17" xfId="71" applyFont="1" applyFill="1" applyBorder="1" applyAlignment="1">
      <alignment horizontal="left" wrapText="1"/>
    </xf>
    <xf numFmtId="3" fontId="3" fillId="5" borderId="5" xfId="71" applyNumberFormat="1" applyFill="1" applyBorder="1"/>
    <xf numFmtId="3" fontId="3" fillId="5" borderId="17" xfId="71" applyNumberFormat="1" applyFill="1" applyBorder="1"/>
    <xf numFmtId="3" fontId="3" fillId="5" borderId="6" xfId="71" applyNumberFormat="1" applyFill="1" applyBorder="1"/>
    <xf numFmtId="172" fontId="32" fillId="5" borderId="17" xfId="71" applyNumberFormat="1" applyFont="1" applyFill="1" applyBorder="1"/>
    <xf numFmtId="172" fontId="3" fillId="0" borderId="0" xfId="71" applyNumberFormat="1"/>
    <xf numFmtId="0" fontId="32" fillId="0" borderId="5" xfId="71" applyFont="1" applyBorder="1"/>
    <xf numFmtId="0" fontId="3" fillId="0" borderId="9" xfId="71" applyBorder="1"/>
    <xf numFmtId="172" fontId="55" fillId="0" borderId="9" xfId="71" applyNumberFormat="1" applyFont="1" applyBorder="1" applyAlignment="1">
      <alignment horizontal="center" vertical="top" wrapText="1"/>
    </xf>
    <xf numFmtId="0" fontId="3" fillId="0" borderId="0" xfId="71" applyBorder="1"/>
    <xf numFmtId="3" fontId="3" fillId="0" borderId="65" xfId="71" applyNumberFormat="1" applyBorder="1"/>
    <xf numFmtId="3" fontId="3" fillId="0" borderId="1" xfId="71" applyNumberFormat="1" applyBorder="1"/>
    <xf numFmtId="172" fontId="3" fillId="0" borderId="1" xfId="71" applyNumberFormat="1" applyBorder="1"/>
    <xf numFmtId="172" fontId="3" fillId="0" borderId="2" xfId="71" applyNumberFormat="1" applyBorder="1"/>
    <xf numFmtId="172" fontId="3" fillId="0" borderId="6" xfId="71" applyNumberFormat="1" applyBorder="1"/>
    <xf numFmtId="0" fontId="56" fillId="0" borderId="0" xfId="0" applyFont="1"/>
    <xf numFmtId="174" fontId="0" fillId="0" borderId="0" xfId="3" applyNumberFormat="1" applyFont="1"/>
    <xf numFmtId="0" fontId="9" fillId="0" borderId="0" xfId="0" applyFont="1" applyAlignment="1">
      <alignment horizontal="justify" vertical="center"/>
    </xf>
    <xf numFmtId="0" fontId="8" fillId="0" borderId="0" xfId="0" applyFont="1" applyAlignment="1">
      <alignment horizontal="justify" vertical="center"/>
    </xf>
    <xf numFmtId="0" fontId="57" fillId="0" borderId="0" xfId="0" applyFont="1" applyAlignment="1">
      <alignment horizontal="justify" vertical="center"/>
    </xf>
    <xf numFmtId="0" fontId="57" fillId="0" borderId="0" xfId="0" applyFont="1" applyAlignment="1">
      <alignment vertical="center"/>
    </xf>
    <xf numFmtId="0" fontId="58" fillId="0" borderId="0" xfId="0" applyFont="1" applyAlignment="1">
      <alignment horizontal="justify" vertical="center"/>
    </xf>
    <xf numFmtId="0" fontId="2" fillId="0" borderId="0" xfId="71" applyFont="1"/>
    <xf numFmtId="0" fontId="3" fillId="0" borderId="0" xfId="71" applyFill="1" applyBorder="1"/>
    <xf numFmtId="0" fontId="9" fillId="0" borderId="0" xfId="0" applyFont="1" applyAlignment="1">
      <alignment vertical="center"/>
    </xf>
    <xf numFmtId="0" fontId="2" fillId="0" borderId="4" xfId="71" applyFont="1" applyFill="1" applyBorder="1"/>
    <xf numFmtId="0" fontId="59" fillId="0" borderId="0" xfId="0" applyFont="1"/>
    <xf numFmtId="0" fontId="59" fillId="0" borderId="0" xfId="0" applyFont="1" applyAlignment="1">
      <alignment horizontal="right"/>
    </xf>
    <xf numFmtId="0" fontId="9" fillId="0" borderId="0" xfId="0" applyFont="1" applyFill="1" applyBorder="1" applyAlignment="1"/>
    <xf numFmtId="0" fontId="11" fillId="0" borderId="0" xfId="0" applyFont="1" applyFill="1" applyBorder="1" applyAlignment="1"/>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9" fillId="0" borderId="66" xfId="0" applyFont="1" applyFill="1" applyBorder="1" applyAlignment="1"/>
    <xf numFmtId="0" fontId="8" fillId="0" borderId="0" xfId="2" applyFont="1" applyAlignment="1">
      <alignment vertical="top" wrapText="1"/>
    </xf>
    <xf numFmtId="0" fontId="0" fillId="0" borderId="0" xfId="0" applyAlignment="1">
      <alignment vertical="top"/>
    </xf>
    <xf numFmtId="0" fontId="9" fillId="0" borderId="0" xfId="0" applyFont="1" applyAlignment="1">
      <alignment horizontal="justify" vertical="center"/>
    </xf>
    <xf numFmtId="0" fontId="0" fillId="0" borderId="0" xfId="0" applyAlignment="1"/>
    <xf numFmtId="0" fontId="12" fillId="5" borderId="0" xfId="0" applyFont="1" applyFill="1"/>
    <xf numFmtId="0" fontId="0" fillId="5" borderId="0" xfId="0" applyFill="1"/>
    <xf numFmtId="0" fontId="12" fillId="23" borderId="9" xfId="0" applyFont="1" applyFill="1" applyBorder="1" applyAlignment="1">
      <alignment horizontal="left" vertical="center" wrapText="1"/>
    </xf>
    <xf numFmtId="0" fontId="12" fillId="23" borderId="15" xfId="0" applyFont="1" applyFill="1" applyBorder="1" applyAlignment="1">
      <alignment horizontal="left" vertical="center" wrapText="1"/>
    </xf>
    <xf numFmtId="0" fontId="8" fillId="23" borderId="16" xfId="0" applyFont="1" applyFill="1" applyBorder="1" applyAlignment="1">
      <alignment horizontal="justify" vertical="justify" wrapText="1"/>
    </xf>
    <xf numFmtId="0" fontId="12" fillId="6" borderId="11" xfId="0" applyFont="1" applyFill="1" applyBorder="1" applyAlignment="1">
      <alignment horizontal="center" vertical="center"/>
    </xf>
    <xf numFmtId="0" fontId="8" fillId="6" borderId="13" xfId="0" applyFont="1" applyFill="1" applyBorder="1" applyAlignment="1">
      <alignment horizontal="justify" vertical="justify"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23" borderId="21" xfId="0" applyFont="1" applyFill="1" applyBorder="1" applyAlignment="1">
      <alignment horizontal="center" vertical="center" wrapText="1"/>
    </xf>
    <xf numFmtId="0" fontId="8" fillId="23" borderId="14" xfId="0" applyFont="1" applyFill="1" applyBorder="1" applyAlignment="1">
      <alignment horizontal="justify" vertical="justify" wrapText="1"/>
    </xf>
    <xf numFmtId="0" fontId="12" fillId="23" borderId="24" xfId="0" applyFont="1" applyFill="1" applyBorder="1" applyAlignment="1">
      <alignment horizontal="center" vertical="center" wrapText="1"/>
    </xf>
    <xf numFmtId="0" fontId="15" fillId="26" borderId="0" xfId="0" applyFont="1" applyFill="1" applyAlignment="1"/>
    <xf numFmtId="0" fontId="0" fillId="26" borderId="0" xfId="0" applyFill="1"/>
    <xf numFmtId="3" fontId="0" fillId="26" borderId="0" xfId="0" applyNumberFormat="1" applyFill="1"/>
    <xf numFmtId="0" fontId="15" fillId="5" borderId="0" xfId="0" applyFont="1" applyFill="1" applyAlignment="1"/>
    <xf numFmtId="169" fontId="0" fillId="5" borderId="0" xfId="1" applyNumberFormat="1" applyFont="1" applyFill="1"/>
    <xf numFmtId="0" fontId="13" fillId="5" borderId="0" xfId="2" applyFont="1" applyFill="1"/>
    <xf numFmtId="0" fontId="18" fillId="5" borderId="0" xfId="2" applyFont="1" applyFill="1"/>
    <xf numFmtId="0" fontId="13" fillId="5" borderId="0" xfId="0" applyFont="1" applyFill="1" applyAlignment="1">
      <alignment wrapText="1"/>
    </xf>
    <xf numFmtId="0" fontId="12" fillId="5" borderId="0" xfId="2" applyFont="1" applyFill="1"/>
    <xf numFmtId="0" fontId="1" fillId="5" borderId="0" xfId="68" applyFont="1" applyFill="1"/>
    <xf numFmtId="0" fontId="4" fillId="5" borderId="0" xfId="68" applyFill="1"/>
    <xf numFmtId="3" fontId="4" fillId="5" borderId="0" xfId="68" applyNumberFormat="1" applyFill="1"/>
    <xf numFmtId="0" fontId="59" fillId="5" borderId="0" xfId="0" applyFont="1" applyFill="1"/>
    <xf numFmtId="0" fontId="32" fillId="5" borderId="0" xfId="71" applyFont="1" applyFill="1"/>
    <xf numFmtId="0" fontId="2" fillId="5" borderId="0" xfId="71" applyFont="1" applyFill="1"/>
    <xf numFmtId="0" fontId="3" fillId="5" borderId="5" xfId="71" applyFill="1" applyBorder="1"/>
    <xf numFmtId="0" fontId="55" fillId="0" borderId="0" xfId="71" applyFont="1"/>
    <xf numFmtId="0" fontId="61" fillId="6" borderId="9" xfId="71" applyFont="1" applyFill="1" applyBorder="1" applyAlignment="1">
      <alignment horizontal="center"/>
    </xf>
    <xf numFmtId="0" fontId="61" fillId="6" borderId="10" xfId="71" applyFont="1" applyFill="1" applyBorder="1" applyAlignment="1">
      <alignment horizontal="center"/>
    </xf>
    <xf numFmtId="0" fontId="61" fillId="6" borderId="17" xfId="71" applyFont="1" applyFill="1" applyBorder="1" applyAlignment="1">
      <alignment horizontal="center"/>
    </xf>
    <xf numFmtId="0" fontId="61" fillId="0" borderId="9" xfId="71" applyFont="1" applyBorder="1" applyAlignment="1">
      <alignment wrapText="1"/>
    </xf>
    <xf numFmtId="0" fontId="62" fillId="6" borderId="7" xfId="71" applyFont="1" applyFill="1" applyBorder="1"/>
    <xf numFmtId="3" fontId="55" fillId="6" borderId="65" xfId="71" applyNumberFormat="1" applyFont="1" applyFill="1" applyBorder="1"/>
    <xf numFmtId="3" fontId="55" fillId="6" borderId="1" xfId="71" applyNumberFormat="1" applyFont="1" applyFill="1" applyBorder="1"/>
    <xf numFmtId="172" fontId="55" fillId="0" borderId="65" xfId="71" applyNumberFormat="1" applyFont="1" applyBorder="1"/>
    <xf numFmtId="3" fontId="55" fillId="6" borderId="7" xfId="71" applyNumberFormat="1" applyFont="1" applyFill="1" applyBorder="1"/>
    <xf numFmtId="3" fontId="55" fillId="6" borderId="2" xfId="71" applyNumberFormat="1" applyFont="1" applyFill="1" applyBorder="1"/>
    <xf numFmtId="172" fontId="55" fillId="0" borderId="7" xfId="71" applyNumberFormat="1" applyFont="1" applyBorder="1"/>
    <xf numFmtId="0" fontId="62" fillId="6" borderId="17" xfId="71" applyFont="1" applyFill="1" applyBorder="1"/>
    <xf numFmtId="3" fontId="55" fillId="6" borderId="17" xfId="71" applyNumberFormat="1" applyFont="1" applyFill="1" applyBorder="1"/>
    <xf numFmtId="3" fontId="55" fillId="6" borderId="6" xfId="71" applyNumberFormat="1" applyFont="1" applyFill="1" applyBorder="1"/>
    <xf numFmtId="172" fontId="55" fillId="0" borderId="17" xfId="71" applyNumberFormat="1" applyFont="1" applyBorder="1"/>
    <xf numFmtId="0" fontId="62" fillId="5" borderId="7" xfId="71" applyFont="1" applyFill="1" applyBorder="1"/>
    <xf numFmtId="3" fontId="55" fillId="5" borderId="7" xfId="71" applyNumberFormat="1" applyFont="1" applyFill="1" applyBorder="1"/>
    <xf numFmtId="3" fontId="55" fillId="5" borderId="65" xfId="71" applyNumberFormat="1" applyFont="1" applyFill="1" applyBorder="1"/>
    <xf numFmtId="3" fontId="55" fillId="5" borderId="2" xfId="71" applyNumberFormat="1" applyFont="1" applyFill="1" applyBorder="1"/>
    <xf numFmtId="10" fontId="55" fillId="5" borderId="7" xfId="71" applyNumberFormat="1" applyFont="1" applyFill="1" applyBorder="1"/>
    <xf numFmtId="10" fontId="55" fillId="5" borderId="2" xfId="71" applyNumberFormat="1" applyFont="1" applyFill="1" applyBorder="1"/>
    <xf numFmtId="0" fontId="62" fillId="5" borderId="17" xfId="71" applyFont="1" applyFill="1" applyBorder="1"/>
    <xf numFmtId="9" fontId="55" fillId="5" borderId="17" xfId="71" applyNumberFormat="1" applyFont="1" applyFill="1" applyBorder="1"/>
    <xf numFmtId="9" fontId="55" fillId="5" borderId="6" xfId="71" applyNumberFormat="1" applyFont="1" applyFill="1" applyBorder="1"/>
    <xf numFmtId="0" fontId="59" fillId="0" borderId="9" xfId="0" applyFont="1" applyBorder="1"/>
    <xf numFmtId="0" fontId="59" fillId="0" borderId="9" xfId="0" applyFont="1" applyFill="1" applyBorder="1" applyAlignment="1">
      <alignment horizontal="center"/>
    </xf>
    <xf numFmtId="3" fontId="59" fillId="0" borderId="9" xfId="0" applyNumberFormat="1" applyFont="1" applyBorder="1" applyAlignment="1">
      <alignment horizontal="center"/>
    </xf>
    <xf numFmtId="0" fontId="59" fillId="0" borderId="9" xfId="0" applyFont="1" applyBorder="1" applyAlignment="1">
      <alignment horizontal="center"/>
    </xf>
    <xf numFmtId="3" fontId="59" fillId="0" borderId="9" xfId="0" applyNumberFormat="1" applyFont="1" applyFill="1" applyBorder="1" applyAlignment="1">
      <alignment horizontal="center" wrapText="1"/>
    </xf>
    <xf numFmtId="0" fontId="59" fillId="0" borderId="9" xfId="0" applyFont="1" applyBorder="1" applyAlignment="1">
      <alignment wrapText="1"/>
    </xf>
    <xf numFmtId="0" fontId="60" fillId="0" borderId="9" xfId="0" applyFont="1" applyBorder="1"/>
    <xf numFmtId="3" fontId="60" fillId="0" borderId="9" xfId="0" applyNumberFormat="1" applyFont="1" applyBorder="1" applyAlignment="1">
      <alignment horizontal="center"/>
    </xf>
    <xf numFmtId="0" fontId="59" fillId="25" borderId="9" xfId="0" applyFont="1" applyFill="1" applyBorder="1"/>
    <xf numFmtId="0" fontId="59" fillId="0" borderId="9" xfId="0" applyFont="1" applyFill="1" applyBorder="1"/>
    <xf numFmtId="3" fontId="59" fillId="0" borderId="9" xfId="0" applyNumberFormat="1" applyFont="1" applyBorder="1"/>
    <xf numFmtId="3" fontId="60" fillId="0" borderId="9" xfId="0" applyNumberFormat="1" applyFont="1" applyBorder="1"/>
    <xf numFmtId="0" fontId="0" fillId="0" borderId="9" xfId="0" applyBorder="1"/>
    <xf numFmtId="3" fontId="0" fillId="0" borderId="9" xfId="0" applyNumberFormat="1" applyBorder="1"/>
    <xf numFmtId="0" fontId="4" fillId="0" borderId="9" xfId="68" applyBorder="1"/>
    <xf numFmtId="0" fontId="55" fillId="0" borderId="9" xfId="68" applyFont="1" applyBorder="1"/>
    <xf numFmtId="43" fontId="8" fillId="0" borderId="9" xfId="70" applyFont="1" applyBorder="1"/>
    <xf numFmtId="0" fontId="4" fillId="0" borderId="9" xfId="68" applyBorder="1" applyAlignment="1">
      <alignment horizontal="center"/>
    </xf>
    <xf numFmtId="169" fontId="4" fillId="0" borderId="9" xfId="70" applyNumberFormat="1" applyFont="1" applyBorder="1"/>
    <xf numFmtId="169" fontId="4" fillId="0" borderId="9" xfId="70" applyNumberFormat="1" applyFont="1" applyFill="1" applyBorder="1"/>
    <xf numFmtId="0" fontId="32" fillId="0" borderId="9" xfId="68" applyFont="1" applyBorder="1"/>
    <xf numFmtId="169" fontId="0" fillId="0" borderId="9" xfId="70" applyNumberFormat="1" applyFont="1" applyBorder="1"/>
    <xf numFmtId="169" fontId="0" fillId="0" borderId="9" xfId="70" applyNumberFormat="1" applyFont="1" applyFill="1" applyBorder="1"/>
    <xf numFmtId="4" fontId="4" fillId="0" borderId="9" xfId="68" applyNumberFormat="1" applyBorder="1"/>
    <xf numFmtId="10" fontId="4" fillId="0" borderId="9" xfId="69" applyNumberFormat="1" applyFont="1" applyBorder="1"/>
    <xf numFmtId="10" fontId="4" fillId="0" borderId="9" xfId="69" applyNumberFormat="1" applyFont="1" applyFill="1" applyBorder="1"/>
    <xf numFmtId="0" fontId="4" fillId="0" borderId="9" xfId="68" applyBorder="1" applyAlignment="1"/>
    <xf numFmtId="10" fontId="0" fillId="0" borderId="9" xfId="69" applyNumberFormat="1" applyFont="1" applyBorder="1"/>
  </cellXfs>
  <cellStyles count="72">
    <cellStyle name="20 % - Accent1 2" xfId="12"/>
    <cellStyle name="20 % - Accent2 2" xfId="13"/>
    <cellStyle name="20 % - Accent3 2" xfId="14"/>
    <cellStyle name="20 % - Accent4 2" xfId="15"/>
    <cellStyle name="20 % - Accent5 2" xfId="16"/>
    <cellStyle name="20 % - Accent6 2" xfId="17"/>
    <cellStyle name="40 % - Accent1 2" xfId="18"/>
    <cellStyle name="40 % - Accent1 2 2" xfId="56"/>
    <cellStyle name="40 % - Accent2 2" xfId="19"/>
    <cellStyle name="40 % - Accent3 2" xfId="20"/>
    <cellStyle name="40 % - Accent4 2" xfId="21"/>
    <cellStyle name="40 % - Accent5 2" xfId="22"/>
    <cellStyle name="40 % - Accent6 2" xfId="23"/>
    <cellStyle name="60 % - Accent1 2" xfId="24"/>
    <cellStyle name="60 % - Accent2 2" xfId="25"/>
    <cellStyle name="60 % - Accent3 2" xfId="26"/>
    <cellStyle name="60 % - Accent4 2" xfId="27"/>
    <cellStyle name="60 % - Accent5 2" xfId="28"/>
    <cellStyle name="60 % - Accent6 2" xfId="29"/>
    <cellStyle name="Accent1 2" xfId="30"/>
    <cellStyle name="Accent2 2" xfId="31"/>
    <cellStyle name="Accent3 2" xfId="32"/>
    <cellStyle name="Accent4 2" xfId="33"/>
    <cellStyle name="Accent5 2" xfId="34"/>
    <cellStyle name="Accent6 2" xfId="35"/>
    <cellStyle name="Avertissement 2" xfId="36"/>
    <cellStyle name="Calcul 2" xfId="37"/>
    <cellStyle name="Cellule liée 2" xfId="38"/>
    <cellStyle name="Commentaire 2" xfId="39"/>
    <cellStyle name="Entrée 2" xfId="40"/>
    <cellStyle name="Euro" xfId="57"/>
    <cellStyle name="Euro 2" xfId="58"/>
    <cellStyle name="Insatisfaisant 2" xfId="41"/>
    <cellStyle name="Milliers" xfId="1" builtinId="3"/>
    <cellStyle name="Milliers 2" xfId="9"/>
    <cellStyle name="Milliers 2 2" xfId="42"/>
    <cellStyle name="Milliers 3" xfId="60"/>
    <cellStyle name="Milliers 4" xfId="59"/>
    <cellStyle name="Milliers 5" xfId="70"/>
    <cellStyle name="Monétaire 2" xfId="62"/>
    <cellStyle name="Monétaire 3" xfId="61"/>
    <cellStyle name="Neutre 2" xfId="43"/>
    <cellStyle name="Normal" xfId="0" builtinId="0"/>
    <cellStyle name="Normal 2" xfId="4"/>
    <cellStyle name="Normal 2 2" xfId="63"/>
    <cellStyle name="Normal 3" xfId="5"/>
    <cellStyle name="Normal 3 2" xfId="64"/>
    <cellStyle name="Normal 4" xfId="6"/>
    <cellStyle name="Normal 4 2" xfId="65"/>
    <cellStyle name="Normal 5" xfId="7"/>
    <cellStyle name="Normal 6" xfId="11"/>
    <cellStyle name="Normal 7" xfId="55"/>
    <cellStyle name="Normal 8" xfId="68"/>
    <cellStyle name="Normal 9" xfId="71"/>
    <cellStyle name="Normal_Classeur1" xfId="2"/>
    <cellStyle name="Pourcentage" xfId="3" builtinId="5"/>
    <cellStyle name="Pourcentage 2" xfId="8"/>
    <cellStyle name="Pourcentage 2 2" xfId="44"/>
    <cellStyle name="Pourcentage 3" xfId="10"/>
    <cellStyle name="Pourcentage 3 2" xfId="67"/>
    <cellStyle name="Pourcentage 4" xfId="66"/>
    <cellStyle name="Pourcentage 5" xfId="69"/>
    <cellStyle name="Satisfaisant 2" xfId="45"/>
    <cellStyle name="Sortie 2" xfId="46"/>
    <cellStyle name="Texte explicatif 2" xfId="47"/>
    <cellStyle name="Titre 2" xfId="48"/>
    <cellStyle name="Titre 1 2" xfId="49"/>
    <cellStyle name="Titre 2 2" xfId="50"/>
    <cellStyle name="Titre 3 2" xfId="51"/>
    <cellStyle name="Titre 4 2" xfId="52"/>
    <cellStyle name="Total 2" xfId="53"/>
    <cellStyle name="Vérification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Graphique 1 : </a:t>
            </a:r>
            <a:r>
              <a:rPr lang="fr-FR" sz="1000" b="1"/>
              <a:t>Dépenses ciblées pour les politiques du marché du travail</a:t>
            </a:r>
          </a:p>
        </c:rich>
      </c:tx>
      <c:layout/>
      <c:overlay val="0"/>
      <c:spPr>
        <a:noFill/>
        <a:ln w="25400">
          <a:noFill/>
        </a:ln>
      </c:spPr>
    </c:title>
    <c:autoTitleDeleted val="0"/>
    <c:plotArea>
      <c:layout>
        <c:manualLayout>
          <c:layoutTarget val="inner"/>
          <c:xMode val="edge"/>
          <c:yMode val="edge"/>
          <c:x val="6.8097847769028885E-2"/>
          <c:y val="0.17355464300982937"/>
          <c:w val="0.88512545931758535"/>
          <c:h val="0.65110282352683235"/>
        </c:manualLayout>
      </c:layout>
      <c:barChart>
        <c:barDir val="col"/>
        <c:grouping val="stacked"/>
        <c:varyColors val="0"/>
        <c:ser>
          <c:idx val="0"/>
          <c:order val="0"/>
          <c:tx>
            <c:strRef>
              <c:f>'Graphique 1'!$A$4</c:f>
              <c:strCache>
                <c:ptCount val="1"/>
                <c:pt idx="0">
                  <c:v>Service Public 
de l’Emploi 
(Cat. 1)</c:v>
                </c:pt>
              </c:strCache>
            </c:strRef>
          </c:tx>
          <c:spPr>
            <a:solidFill>
              <a:schemeClr val="accent1">
                <a:lumMod val="50000"/>
              </a:schemeClr>
            </a:solidFill>
            <a:ln>
              <a:solidFill>
                <a:sysClr val="windowText" lastClr="000000"/>
              </a:solidFill>
            </a:ln>
          </c:spPr>
          <c:invertIfNegative val="0"/>
          <c:cat>
            <c:numRef>
              <c:f>'Graphique 1'!$B$3:$R$3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1'!$B$4:$R$4</c:f>
              <c:numCache>
                <c:formatCode>0.00%</c:formatCode>
                <c:ptCount val="17"/>
                <c:pt idx="0">
                  <c:v>1.805257124573235E-3</c:v>
                </c:pt>
                <c:pt idx="1">
                  <c:v>2.0081500612121098E-3</c:v>
                </c:pt>
                <c:pt idx="2">
                  <c:v>2.1592117441394405E-3</c:v>
                </c:pt>
                <c:pt idx="3">
                  <c:v>2.3882043827002917E-3</c:v>
                </c:pt>
                <c:pt idx="4">
                  <c:v>2.3812561352849026E-3</c:v>
                </c:pt>
                <c:pt idx="5">
                  <c:v>2.4185788666676446E-3</c:v>
                </c:pt>
                <c:pt idx="6">
                  <c:v>2.4692959981427393E-3</c:v>
                </c:pt>
                <c:pt idx="7">
                  <c:v>2.3166809020748642E-3</c:v>
                </c:pt>
                <c:pt idx="8">
                  <c:v>2.1251968223964727E-3</c:v>
                </c:pt>
                <c:pt idx="9">
                  <c:v>2.6760521797591259E-3</c:v>
                </c:pt>
                <c:pt idx="10">
                  <c:v>3.0994685001758844E-3</c:v>
                </c:pt>
                <c:pt idx="11">
                  <c:v>2.6639942011883748E-3</c:v>
                </c:pt>
                <c:pt idx="12">
                  <c:v>2.6784874897325213E-3</c:v>
                </c:pt>
                <c:pt idx="13">
                  <c:v>2.7143737129248602E-3</c:v>
                </c:pt>
                <c:pt idx="14">
                  <c:v>2.7103653341037518E-3</c:v>
                </c:pt>
                <c:pt idx="15">
                  <c:v>2.6360634572622915E-3</c:v>
                </c:pt>
                <c:pt idx="16">
                  <c:v>2.5553729336920228E-3</c:v>
                </c:pt>
              </c:numCache>
            </c:numRef>
          </c:val>
          <c:extLst xmlns:c16r2="http://schemas.microsoft.com/office/drawing/2015/06/chart">
            <c:ext xmlns:c16="http://schemas.microsoft.com/office/drawing/2014/chart" uri="{C3380CC4-5D6E-409C-BE32-E72D297353CC}">
              <c16:uniqueId val="{00000000-3EFB-481E-B92E-CC3014506AAB}"/>
            </c:ext>
          </c:extLst>
        </c:ser>
        <c:ser>
          <c:idx val="1"/>
          <c:order val="1"/>
          <c:tx>
            <c:strRef>
              <c:f>'Graphique 1'!$A$5</c:f>
              <c:strCache>
                <c:ptCount val="1"/>
                <c:pt idx="0">
                  <c:v>Politiques actives 
(Cat. 2 à 7)</c:v>
                </c:pt>
              </c:strCache>
            </c:strRef>
          </c:tx>
          <c:spPr>
            <a:solidFill>
              <a:schemeClr val="accent1">
                <a:lumMod val="75000"/>
              </a:schemeClr>
            </a:solidFill>
            <a:ln>
              <a:solidFill>
                <a:sysClr val="windowText" lastClr="000000"/>
              </a:solidFill>
            </a:ln>
          </c:spPr>
          <c:invertIfNegative val="0"/>
          <c:cat>
            <c:numRef>
              <c:f>'Graphique 1'!$B$3:$R$3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1'!$B$5:$R$5</c:f>
              <c:numCache>
                <c:formatCode>0.00%</c:formatCode>
                <c:ptCount val="17"/>
                <c:pt idx="0">
                  <c:v>9.9932307503751497E-3</c:v>
                </c:pt>
                <c:pt idx="1">
                  <c:v>9.5154363255231054E-3</c:v>
                </c:pt>
                <c:pt idx="2">
                  <c:v>8.9097212139150148E-3</c:v>
                </c:pt>
                <c:pt idx="3">
                  <c:v>8.1833671740604939E-3</c:v>
                </c:pt>
                <c:pt idx="4">
                  <c:v>7.3086335921609003E-3</c:v>
                </c:pt>
                <c:pt idx="5">
                  <c:v>6.6846443099901325E-3</c:v>
                </c:pt>
                <c:pt idx="6">
                  <c:v>6.7657494344495845E-3</c:v>
                </c:pt>
                <c:pt idx="7">
                  <c:v>6.8560709947053534E-3</c:v>
                </c:pt>
                <c:pt idx="8">
                  <c:v>6.0886190697673264E-3</c:v>
                </c:pt>
                <c:pt idx="9">
                  <c:v>7.0023636313704066E-3</c:v>
                </c:pt>
                <c:pt idx="10">
                  <c:v>7.565331522869664E-3</c:v>
                </c:pt>
                <c:pt idx="11">
                  <c:v>6.2515819458637389E-3</c:v>
                </c:pt>
                <c:pt idx="12">
                  <c:v>5.9260641425200513E-3</c:v>
                </c:pt>
                <c:pt idx="13">
                  <c:v>6.0483200238085665E-3</c:v>
                </c:pt>
                <c:pt idx="14">
                  <c:v>6.6872170756583586E-3</c:v>
                </c:pt>
                <c:pt idx="15">
                  <c:v>6.8721725883151598E-3</c:v>
                </c:pt>
                <c:pt idx="16">
                  <c:v>7.2596468043997697E-3</c:v>
                </c:pt>
              </c:numCache>
            </c:numRef>
          </c:val>
          <c:extLst xmlns:c16r2="http://schemas.microsoft.com/office/drawing/2015/06/chart">
            <c:ext xmlns:c16="http://schemas.microsoft.com/office/drawing/2014/chart" uri="{C3380CC4-5D6E-409C-BE32-E72D297353CC}">
              <c16:uniqueId val="{00000001-3EFB-481E-B92E-CC3014506AAB}"/>
            </c:ext>
          </c:extLst>
        </c:ser>
        <c:ser>
          <c:idx val="2"/>
          <c:order val="2"/>
          <c:tx>
            <c:strRef>
              <c:f>'Graphique 1'!$A$6</c:f>
              <c:strCache>
                <c:ptCount val="1"/>
                <c:pt idx="0">
                  <c:v>Politiques passives
(soutiens au revenu)
(Cat. 8 et 9)</c:v>
                </c:pt>
              </c:strCache>
            </c:strRef>
          </c:tx>
          <c:spPr>
            <a:solidFill>
              <a:schemeClr val="tx2">
                <a:lumMod val="40000"/>
                <a:lumOff val="60000"/>
              </a:schemeClr>
            </a:solidFill>
            <a:ln>
              <a:solidFill>
                <a:sysClr val="windowText" lastClr="000000"/>
              </a:solidFill>
            </a:ln>
          </c:spPr>
          <c:invertIfNegative val="0"/>
          <c:cat>
            <c:numRef>
              <c:f>'Graphique 1'!$B$3:$R$3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1'!$B$6:$R$6</c:f>
              <c:numCache>
                <c:formatCode>0.00%</c:formatCode>
                <c:ptCount val="17"/>
                <c:pt idx="0">
                  <c:v>1.6841948446962681E-2</c:v>
                </c:pt>
                <c:pt idx="1">
                  <c:v>1.733597014173812E-2</c:v>
                </c:pt>
                <c:pt idx="2">
                  <c:v>1.9303306763709199E-2</c:v>
                </c:pt>
                <c:pt idx="3">
                  <c:v>2.1110533435523368E-2</c:v>
                </c:pt>
                <c:pt idx="4">
                  <c:v>2.1007437313552809E-2</c:v>
                </c:pt>
                <c:pt idx="5">
                  <c:v>1.9962369226608073E-2</c:v>
                </c:pt>
                <c:pt idx="6">
                  <c:v>1.7842683252666802E-2</c:v>
                </c:pt>
                <c:pt idx="7">
                  <c:v>1.6000948481478521E-2</c:v>
                </c:pt>
                <c:pt idx="8">
                  <c:v>1.531781419153248E-2</c:v>
                </c:pt>
                <c:pt idx="9">
                  <c:v>1.8905546671641127E-2</c:v>
                </c:pt>
                <c:pt idx="10">
                  <c:v>1.9401140935467291E-2</c:v>
                </c:pt>
                <c:pt idx="11">
                  <c:v>1.8666599762408684E-2</c:v>
                </c:pt>
                <c:pt idx="12">
                  <c:v>1.9617546831609507E-2</c:v>
                </c:pt>
                <c:pt idx="13">
                  <c:v>2.0547948163766087E-2</c:v>
                </c:pt>
                <c:pt idx="14">
                  <c:v>2.0903491107053009E-2</c:v>
                </c:pt>
                <c:pt idx="15">
                  <c:v>2.0612322384970856E-2</c:v>
                </c:pt>
                <c:pt idx="16">
                  <c:v>2.0356318501457565E-2</c:v>
                </c:pt>
              </c:numCache>
            </c:numRef>
          </c:val>
          <c:extLst xmlns:c16r2="http://schemas.microsoft.com/office/drawing/2015/06/chart">
            <c:ext xmlns:c16="http://schemas.microsoft.com/office/drawing/2014/chart" uri="{C3380CC4-5D6E-409C-BE32-E72D297353CC}">
              <c16:uniqueId val="{00000002-3EFB-481E-B92E-CC3014506AAB}"/>
            </c:ext>
          </c:extLst>
        </c:ser>
        <c:dLbls>
          <c:showLegendKey val="0"/>
          <c:showVal val="0"/>
          <c:showCatName val="0"/>
          <c:showSerName val="0"/>
          <c:showPercent val="0"/>
          <c:showBubbleSize val="0"/>
        </c:dLbls>
        <c:gapWidth val="50"/>
        <c:overlap val="100"/>
        <c:axId val="92792704"/>
        <c:axId val="92794240"/>
      </c:barChart>
      <c:lineChart>
        <c:grouping val="standard"/>
        <c:varyColors val="0"/>
        <c:ser>
          <c:idx val="3"/>
          <c:order val="3"/>
          <c:tx>
            <c:strRef>
              <c:f>'Graphique 1'!$A$7</c:f>
              <c:strCache>
                <c:ptCount val="1"/>
                <c:pt idx="0">
                  <c:v>Demandeurs 
d'emploi inscrits</c:v>
                </c:pt>
              </c:strCache>
            </c:strRef>
          </c:tx>
          <c:marker>
            <c:symbol val="none"/>
          </c:marker>
          <c:cat>
            <c:numRef>
              <c:f>'Graphique 1'!$B$3:$R$3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1'!$B$7:$R$7</c:f>
              <c:numCache>
                <c:formatCode>#,##0.000</c:formatCode>
                <c:ptCount val="17"/>
                <c:pt idx="0">
                  <c:v>3.8511166666666665</c:v>
                </c:pt>
                <c:pt idx="1">
                  <c:v>3.6106333333333334</c:v>
                </c:pt>
                <c:pt idx="2">
                  <c:v>3.7351583333333336</c:v>
                </c:pt>
                <c:pt idx="3">
                  <c:v>3.8951250000000002</c:v>
                </c:pt>
                <c:pt idx="4">
                  <c:v>4.0033916666666665</c:v>
                </c:pt>
                <c:pt idx="5">
                  <c:v>4.0503499999999999</c:v>
                </c:pt>
                <c:pt idx="6">
                  <c:v>3.7407916666666665</c:v>
                </c:pt>
                <c:pt idx="7">
                  <c:v>3.4001999999999999</c:v>
                </c:pt>
                <c:pt idx="8">
                  <c:v>3.2978499999999999</c:v>
                </c:pt>
                <c:pt idx="9">
                  <c:v>3.8457416666666666</c:v>
                </c:pt>
                <c:pt idx="10">
                  <c:v>4.1917333333333335</c:v>
                </c:pt>
                <c:pt idx="11">
                  <c:v>4.3841999999999999</c:v>
                </c:pt>
                <c:pt idx="12">
                  <c:v>4.707325</c:v>
                </c:pt>
                <c:pt idx="13">
                  <c:v>5.0951333333333331</c:v>
                </c:pt>
                <c:pt idx="14">
                  <c:v>5.3546833333333304</c:v>
                </c:pt>
                <c:pt idx="15">
                  <c:v>5.68143333333333</c:v>
                </c:pt>
                <c:pt idx="16">
                  <c:v>5.7584749999999998</c:v>
                </c:pt>
              </c:numCache>
            </c:numRef>
          </c:val>
          <c:smooth val="0"/>
          <c:extLst xmlns:c16r2="http://schemas.microsoft.com/office/drawing/2015/06/chart">
            <c:ext xmlns:c16="http://schemas.microsoft.com/office/drawing/2014/chart" uri="{C3380CC4-5D6E-409C-BE32-E72D297353CC}">
              <c16:uniqueId val="{00000003-3EFB-481E-B92E-CC3014506AAB}"/>
            </c:ext>
          </c:extLst>
        </c:ser>
        <c:dLbls>
          <c:showLegendKey val="0"/>
          <c:showVal val="0"/>
          <c:showCatName val="0"/>
          <c:showSerName val="0"/>
          <c:showPercent val="0"/>
          <c:showBubbleSize val="0"/>
        </c:dLbls>
        <c:marker val="1"/>
        <c:smooth val="0"/>
        <c:axId val="93066368"/>
        <c:axId val="93067904"/>
      </c:lineChart>
      <c:catAx>
        <c:axId val="92792704"/>
        <c:scaling>
          <c:orientation val="minMax"/>
        </c:scaling>
        <c:delete val="0"/>
        <c:axPos val="b"/>
        <c:numFmt formatCode="General" sourceLinked="1"/>
        <c:majorTickMark val="out"/>
        <c:minorTickMark val="none"/>
        <c:tickLblPos val="nextTo"/>
        <c:txPr>
          <a:bodyPr rot="0" vert="horz"/>
          <a:lstStyle/>
          <a:p>
            <a:pPr>
              <a:defRPr sz="700"/>
            </a:pPr>
            <a:endParaRPr lang="fr-FR"/>
          </a:p>
        </c:txPr>
        <c:crossAx val="92794240"/>
        <c:crosses val="autoZero"/>
        <c:auto val="1"/>
        <c:lblAlgn val="ctr"/>
        <c:lblOffset val="100"/>
        <c:noMultiLvlLbl val="0"/>
      </c:catAx>
      <c:valAx>
        <c:axId val="92794240"/>
        <c:scaling>
          <c:orientation val="minMax"/>
        </c:scaling>
        <c:delete val="0"/>
        <c:axPos val="l"/>
        <c:majorGridlines/>
        <c:numFmt formatCode="0.0%" sourceLinked="0"/>
        <c:majorTickMark val="out"/>
        <c:minorTickMark val="none"/>
        <c:tickLblPos val="nextTo"/>
        <c:txPr>
          <a:bodyPr rot="0" vert="horz"/>
          <a:lstStyle/>
          <a:p>
            <a:pPr>
              <a:defRPr/>
            </a:pPr>
            <a:endParaRPr lang="fr-FR"/>
          </a:p>
        </c:txPr>
        <c:crossAx val="92792704"/>
        <c:crosses val="autoZero"/>
        <c:crossBetween val="between"/>
      </c:valAx>
      <c:catAx>
        <c:axId val="93066368"/>
        <c:scaling>
          <c:orientation val="minMax"/>
        </c:scaling>
        <c:delete val="1"/>
        <c:axPos val="b"/>
        <c:numFmt formatCode="General" sourceLinked="1"/>
        <c:majorTickMark val="out"/>
        <c:minorTickMark val="none"/>
        <c:tickLblPos val="nextTo"/>
        <c:crossAx val="93067904"/>
        <c:crosses val="autoZero"/>
        <c:auto val="1"/>
        <c:lblAlgn val="ctr"/>
        <c:lblOffset val="100"/>
        <c:noMultiLvlLbl val="0"/>
      </c:catAx>
      <c:valAx>
        <c:axId val="93067904"/>
        <c:scaling>
          <c:orientation val="minMax"/>
          <c:max val="6"/>
        </c:scaling>
        <c:delete val="0"/>
        <c:axPos val="r"/>
        <c:numFmt formatCode="General" sourceLinked="0"/>
        <c:majorTickMark val="out"/>
        <c:minorTickMark val="none"/>
        <c:tickLblPos val="nextTo"/>
        <c:txPr>
          <a:bodyPr rot="0" vert="horz"/>
          <a:lstStyle/>
          <a:p>
            <a:pPr>
              <a:defRPr/>
            </a:pPr>
            <a:endParaRPr lang="fr-FR"/>
          </a:p>
        </c:txPr>
        <c:crossAx val="93066368"/>
        <c:crosses val="max"/>
        <c:crossBetween val="between"/>
        <c:majorUnit val="1"/>
      </c:valAx>
    </c:plotArea>
    <c:legend>
      <c:legendPos val="b"/>
      <c:layout>
        <c:manualLayout>
          <c:xMode val="edge"/>
          <c:yMode val="edge"/>
          <c:x val="2.8993315835520561E-2"/>
          <c:y val="0.8930477040149134"/>
          <c:w val="0.93117172353455813"/>
          <c:h val="0.10562841704066073"/>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alignWithMargins="0">
      <c:oddHeader>&amp;A</c:oddHeader>
      <c:oddFooter>Page &amp;P</c:oddFooter>
    </c:headerFooter>
    <c:pageMargins b="0.984251969" l="0.78740157499999996" r="0.78740157499999996" t="0.98425196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Graphique 2 : </a:t>
            </a:r>
            <a:r>
              <a:rPr lang="fr-FR" sz="1000" b="1" i="0" u="none" strike="noStrike" baseline="0">
                <a:solidFill>
                  <a:srgbClr val="000000"/>
                </a:solidFill>
                <a:latin typeface="Arial"/>
                <a:cs typeface="Arial"/>
              </a:rPr>
              <a:t>Dépenses pour les politiques "actives" du marché du travail (Cat. 2 à 7)</a:t>
            </a:r>
          </a:p>
        </c:rich>
      </c:tx>
      <c:layout>
        <c:manualLayout>
          <c:xMode val="edge"/>
          <c:yMode val="edge"/>
          <c:x val="0.1818464369989222"/>
          <c:y val="3.5714198365411398E-2"/>
        </c:manualLayout>
      </c:layout>
      <c:overlay val="0"/>
      <c:spPr>
        <a:noFill/>
        <a:ln w="25400">
          <a:noFill/>
        </a:ln>
      </c:spPr>
    </c:title>
    <c:autoTitleDeleted val="0"/>
    <c:plotArea>
      <c:layout>
        <c:manualLayout>
          <c:layoutTarget val="inner"/>
          <c:xMode val="edge"/>
          <c:yMode val="edge"/>
          <c:x val="2.7562564229266704E-2"/>
          <c:y val="0.15563035716999413"/>
          <c:w val="0.96983167008625959"/>
          <c:h val="0.60655754487637792"/>
        </c:manualLayout>
      </c:layout>
      <c:lineChart>
        <c:grouping val="standard"/>
        <c:varyColors val="0"/>
        <c:ser>
          <c:idx val="0"/>
          <c:order val="0"/>
          <c:tx>
            <c:strRef>
              <c:f>'Graphique 2'!$A$4</c:f>
              <c:strCache>
                <c:ptCount val="1"/>
                <c:pt idx="0">
                  <c:v>Formation professionnelle 
(Cat. 2)</c:v>
                </c:pt>
              </c:strCache>
            </c:strRef>
          </c:tx>
          <c:spPr>
            <a:ln w="25400">
              <a:solidFill>
                <a:srgbClr val="008080"/>
              </a:solidFill>
              <a:prstDash val="solid"/>
            </a:ln>
          </c:spPr>
          <c:marker>
            <c:symbol val="triangle"/>
            <c:size val="5"/>
            <c:spPr>
              <a:solidFill>
                <a:srgbClr val="FFFF00"/>
              </a:solidFill>
              <a:ln>
                <a:solidFill>
                  <a:srgbClr val="008080"/>
                </a:solidFill>
                <a:prstDash val="solid"/>
              </a:ln>
            </c:spPr>
          </c:marker>
          <c:cat>
            <c:numRef>
              <c:f>'Graphique 2'!$B$3:$R$3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2'!$B$4:$R$4</c:f>
              <c:numCache>
                <c:formatCode>#,##0.0</c:formatCode>
                <c:ptCount val="17"/>
                <c:pt idx="0">
                  <c:v>7.0704430900000004</c:v>
                </c:pt>
                <c:pt idx="1">
                  <c:v>6.4235218879999998</c:v>
                </c:pt>
                <c:pt idx="2">
                  <c:v>5.8864343830000001</c:v>
                </c:pt>
                <c:pt idx="3">
                  <c:v>6.1347701370000003</c:v>
                </c:pt>
                <c:pt idx="4">
                  <c:v>6.3408532170000003</c:v>
                </c:pt>
                <c:pt idx="5">
                  <c:v>6.2173928289999996</c:v>
                </c:pt>
                <c:pt idx="6">
                  <c:v>6.0574669349999999</c:v>
                </c:pt>
                <c:pt idx="7">
                  <c:v>6.0440121070000004</c:v>
                </c:pt>
                <c:pt idx="8">
                  <c:v>5.616276375</c:v>
                </c:pt>
                <c:pt idx="9">
                  <c:v>7.1155687370000003</c:v>
                </c:pt>
                <c:pt idx="10">
                  <c:v>7.1295072780000002</c:v>
                </c:pt>
                <c:pt idx="11">
                  <c:v>6.7685486509999997</c:v>
                </c:pt>
                <c:pt idx="12">
                  <c:v>6.4434936819999997</c:v>
                </c:pt>
                <c:pt idx="13">
                  <c:v>6.3256177190000002</c:v>
                </c:pt>
                <c:pt idx="14">
                  <c:v>6.3680749380000004</c:v>
                </c:pt>
                <c:pt idx="15">
                  <c:v>6.2311096391501817</c:v>
                </c:pt>
                <c:pt idx="16">
                  <c:v>7.2456515369772507</c:v>
                </c:pt>
              </c:numCache>
            </c:numRef>
          </c:val>
          <c:smooth val="0"/>
          <c:extLst xmlns:c16r2="http://schemas.microsoft.com/office/drawing/2015/06/chart">
            <c:ext xmlns:c16="http://schemas.microsoft.com/office/drawing/2014/chart" uri="{C3380CC4-5D6E-409C-BE32-E72D297353CC}">
              <c16:uniqueId val="{00000000-3ECD-4ABA-AA25-CB785491B85F}"/>
            </c:ext>
          </c:extLst>
        </c:ser>
        <c:ser>
          <c:idx val="3"/>
          <c:order val="1"/>
          <c:tx>
            <c:strRef>
              <c:f>'Graphique 2'!$A$5</c:f>
              <c:strCache>
                <c:ptCount val="1"/>
                <c:pt idx="0">
                  <c:v>Incitation à l'emploi  
(Cat. 4)</c:v>
                </c:pt>
              </c:strCache>
            </c:strRef>
          </c:tx>
          <c:spPr>
            <a:ln w="25400">
              <a:solidFill>
                <a:srgbClr val="339966"/>
              </a:solidFill>
              <a:prstDash val="solid"/>
            </a:ln>
          </c:spPr>
          <c:marker>
            <c:symbol val="plus"/>
            <c:size val="5"/>
            <c:spPr>
              <a:solidFill>
                <a:srgbClr val="00FF00"/>
              </a:solidFill>
              <a:ln>
                <a:solidFill>
                  <a:srgbClr val="FFFFFF"/>
                </a:solidFill>
                <a:prstDash val="solid"/>
              </a:ln>
            </c:spPr>
          </c:marker>
          <c:cat>
            <c:numRef>
              <c:f>'Graphique 2'!$B$3:$R$3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2'!$B$5:$R$5</c:f>
              <c:numCache>
                <c:formatCode>#,##0.0</c:formatCode>
                <c:ptCount val="17"/>
                <c:pt idx="0">
                  <c:v>2.6767213540000001</c:v>
                </c:pt>
                <c:pt idx="1">
                  <c:v>2.4551927450000002</c:v>
                </c:pt>
                <c:pt idx="2">
                  <c:v>2.0075195560000001</c:v>
                </c:pt>
                <c:pt idx="3">
                  <c:v>1.5512625259999999</c:v>
                </c:pt>
                <c:pt idx="4">
                  <c:v>1.889725332</c:v>
                </c:pt>
                <c:pt idx="5">
                  <c:v>2.0288603840000001</c:v>
                </c:pt>
                <c:pt idx="6">
                  <c:v>2.0808429180000001</c:v>
                </c:pt>
                <c:pt idx="7">
                  <c:v>1.850853764</c:v>
                </c:pt>
                <c:pt idx="8">
                  <c:v>1.541271646</c:v>
                </c:pt>
                <c:pt idx="9">
                  <c:v>1.248469644</c:v>
                </c:pt>
                <c:pt idx="10">
                  <c:v>1.3840719930000001</c:v>
                </c:pt>
                <c:pt idx="11">
                  <c:v>0.64020108499999995</c:v>
                </c:pt>
                <c:pt idx="12">
                  <c:v>0.56457304500000005</c:v>
                </c:pt>
                <c:pt idx="13">
                  <c:v>0.59084853699999995</c:v>
                </c:pt>
                <c:pt idx="14">
                  <c:v>0.87073076500000002</c:v>
                </c:pt>
                <c:pt idx="15">
                  <c:v>1.0701527817507968</c:v>
                </c:pt>
                <c:pt idx="16">
                  <c:v>1.2876988580000002</c:v>
                </c:pt>
              </c:numCache>
            </c:numRef>
          </c:val>
          <c:smooth val="0"/>
          <c:extLst xmlns:c16r2="http://schemas.microsoft.com/office/drawing/2015/06/chart">
            <c:ext xmlns:c16="http://schemas.microsoft.com/office/drawing/2014/chart" uri="{C3380CC4-5D6E-409C-BE32-E72D297353CC}">
              <c16:uniqueId val="{00000001-3ECD-4ABA-AA25-CB785491B85F}"/>
            </c:ext>
          </c:extLst>
        </c:ser>
        <c:ser>
          <c:idx val="1"/>
          <c:order val="2"/>
          <c:tx>
            <c:strRef>
              <c:f>'Graphique 2'!$A$6</c:f>
              <c:strCache>
                <c:ptCount val="1"/>
                <c:pt idx="0">
                  <c:v>Emploi protégé et réadaptation 
(Cat. 5)</c:v>
                </c:pt>
              </c:strCache>
            </c:strRef>
          </c:tx>
          <c:spPr>
            <a:ln w="38100">
              <a:pattFill prst="pct50">
                <a:fgClr>
                  <a:srgbClr val="0000FF"/>
                </a:fgClr>
                <a:bgClr>
                  <a:srgbClr val="FFFFFF"/>
                </a:bgClr>
              </a:pattFill>
              <a:prstDash val="solid"/>
            </a:ln>
          </c:spPr>
          <c:marker>
            <c:symbol val="square"/>
            <c:size val="5"/>
            <c:spPr>
              <a:solidFill>
                <a:srgbClr val="0000FF"/>
              </a:solidFill>
              <a:ln>
                <a:solidFill>
                  <a:srgbClr val="000080"/>
                </a:solidFill>
                <a:prstDash val="solid"/>
              </a:ln>
            </c:spPr>
          </c:marker>
          <c:cat>
            <c:numRef>
              <c:f>'Graphique 2'!$B$3:$R$3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2'!$B$6:$R$6</c:f>
              <c:numCache>
                <c:formatCode>#,##0.0</c:formatCode>
                <c:ptCount val="17"/>
                <c:pt idx="0">
                  <c:v>1.5721356950000001</c:v>
                </c:pt>
                <c:pt idx="1">
                  <c:v>1.6367124120000001</c:v>
                </c:pt>
                <c:pt idx="2">
                  <c:v>1.671654006</c:v>
                </c:pt>
                <c:pt idx="3">
                  <c:v>1.6392194120000001</c:v>
                </c:pt>
                <c:pt idx="4">
                  <c:v>1.6301811740000001</c:v>
                </c:pt>
                <c:pt idx="5">
                  <c:v>1.658005682</c:v>
                </c:pt>
                <c:pt idx="6">
                  <c:v>1.7375960610000001</c:v>
                </c:pt>
                <c:pt idx="7">
                  <c:v>1.8358220409999999</c:v>
                </c:pt>
                <c:pt idx="8">
                  <c:v>2.0035297609999998</c:v>
                </c:pt>
                <c:pt idx="9">
                  <c:v>2.2480929230000002</c:v>
                </c:pt>
                <c:pt idx="10">
                  <c:v>2.2344286320000002</c:v>
                </c:pt>
                <c:pt idx="11">
                  <c:v>1.9351491300000001</c:v>
                </c:pt>
                <c:pt idx="12">
                  <c:v>1.9309248240000001</c:v>
                </c:pt>
                <c:pt idx="13">
                  <c:v>2.0120170069999999</c:v>
                </c:pt>
                <c:pt idx="14">
                  <c:v>2.0057307230000001</c:v>
                </c:pt>
                <c:pt idx="15">
                  <c:v>1.9627002092499999</c:v>
                </c:pt>
                <c:pt idx="16">
                  <c:v>2.147159539</c:v>
                </c:pt>
              </c:numCache>
            </c:numRef>
          </c:val>
          <c:smooth val="0"/>
          <c:extLst xmlns:c16r2="http://schemas.microsoft.com/office/drawing/2015/06/chart">
            <c:ext xmlns:c16="http://schemas.microsoft.com/office/drawing/2014/chart" uri="{C3380CC4-5D6E-409C-BE32-E72D297353CC}">
              <c16:uniqueId val="{00000002-3ECD-4ABA-AA25-CB785491B85F}"/>
            </c:ext>
          </c:extLst>
        </c:ser>
        <c:ser>
          <c:idx val="2"/>
          <c:order val="3"/>
          <c:tx>
            <c:strRef>
              <c:f>'Graphique 2'!$A$7</c:f>
              <c:strCache>
                <c:ptCount val="1"/>
                <c:pt idx="0">
                  <c:v>Création directe d'emploi  
(Cat. 6)</c:v>
                </c:pt>
              </c:strCache>
            </c:strRef>
          </c:tx>
          <c:spPr>
            <a:ln w="25400">
              <a:solidFill>
                <a:srgbClr val="800080"/>
              </a:solidFill>
              <a:prstDash val="solid"/>
            </a:ln>
          </c:spPr>
          <c:marker>
            <c:symbol val="circle"/>
            <c:size val="5"/>
            <c:spPr>
              <a:solidFill>
                <a:srgbClr val="CC99FF"/>
              </a:solidFill>
              <a:ln>
                <a:solidFill>
                  <a:srgbClr val="800080"/>
                </a:solidFill>
                <a:prstDash val="solid"/>
              </a:ln>
            </c:spPr>
          </c:marker>
          <c:cat>
            <c:numRef>
              <c:f>'Graphique 2'!$B$3:$R$3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2'!$B$7:$R$7</c:f>
              <c:numCache>
                <c:formatCode>#,##0.0</c:formatCode>
                <c:ptCount val="17"/>
                <c:pt idx="0">
                  <c:v>7.2429536959999998</c:v>
                </c:pt>
                <c:pt idx="1">
                  <c:v>7.5688159720000003</c:v>
                </c:pt>
                <c:pt idx="2">
                  <c:v>7.5559262399999998</c:v>
                </c:pt>
                <c:pt idx="3">
                  <c:v>6.4603654859999997</c:v>
                </c:pt>
                <c:pt idx="4">
                  <c:v>4.5777682960000003</c:v>
                </c:pt>
                <c:pt idx="5">
                  <c:v>3.5222937760000002</c:v>
                </c:pt>
                <c:pt idx="6">
                  <c:v>3.97882325</c:v>
                </c:pt>
                <c:pt idx="7">
                  <c:v>4.289226792</c:v>
                </c:pt>
                <c:pt idx="8">
                  <c:v>3.2073697000000001</c:v>
                </c:pt>
                <c:pt idx="9">
                  <c:v>3.1763584150000002</c:v>
                </c:pt>
                <c:pt idx="10">
                  <c:v>4.1273035260000004</c:v>
                </c:pt>
                <c:pt idx="11">
                  <c:v>2.902121749</c:v>
                </c:pt>
                <c:pt idx="12">
                  <c:v>2.702784571</c:v>
                </c:pt>
                <c:pt idx="13">
                  <c:v>3.1394495679999999</c:v>
                </c:pt>
                <c:pt idx="14">
                  <c:v>4.3010031250000003</c:v>
                </c:pt>
                <c:pt idx="15">
                  <c:v>4.8031392429600359</c:v>
                </c:pt>
                <c:pt idx="16">
                  <c:v>4.9105698350000004</c:v>
                </c:pt>
              </c:numCache>
            </c:numRef>
          </c:val>
          <c:smooth val="0"/>
          <c:extLst xmlns:c16r2="http://schemas.microsoft.com/office/drawing/2015/06/chart">
            <c:ext xmlns:c16="http://schemas.microsoft.com/office/drawing/2014/chart" uri="{C3380CC4-5D6E-409C-BE32-E72D297353CC}">
              <c16:uniqueId val="{00000003-3ECD-4ABA-AA25-CB785491B85F}"/>
            </c:ext>
          </c:extLst>
        </c:ser>
        <c:ser>
          <c:idx val="4"/>
          <c:order val="4"/>
          <c:tx>
            <c:strRef>
              <c:f>'Graphique 2'!$A$8</c:f>
              <c:strCache>
                <c:ptCount val="1"/>
                <c:pt idx="0">
                  <c:v>Aide à la création d'entreprise 
(Cat. 7)</c:v>
                </c:pt>
              </c:strCache>
            </c:strRef>
          </c:tx>
          <c:spPr>
            <a:ln w="25400">
              <a:solidFill>
                <a:srgbClr val="00FFFF"/>
              </a:solidFill>
              <a:prstDash val="solid"/>
            </a:ln>
          </c:spPr>
          <c:marker>
            <c:symbol val="square"/>
            <c:size val="5"/>
            <c:spPr>
              <a:solidFill>
                <a:srgbClr val="00FFFF"/>
              </a:solidFill>
              <a:ln>
                <a:solidFill>
                  <a:srgbClr val="003366"/>
                </a:solidFill>
                <a:prstDash val="solid"/>
              </a:ln>
            </c:spPr>
          </c:marker>
          <c:cat>
            <c:numRef>
              <c:f>'Graphique 2'!$B$3:$R$3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'Graphique 2'!$B$8:$R$8</c:f>
              <c:numCache>
                <c:formatCode>#,##0.0</c:formatCode>
                <c:ptCount val="17"/>
                <c:pt idx="0">
                  <c:v>4.8125350999999997E-2</c:v>
                </c:pt>
                <c:pt idx="1">
                  <c:v>4.9100541999999997E-2</c:v>
                </c:pt>
                <c:pt idx="2">
                  <c:v>6.4421321000000004E-2</c:v>
                </c:pt>
                <c:pt idx="3">
                  <c:v>0.10062615499999999</c:v>
                </c:pt>
                <c:pt idx="4">
                  <c:v>7.5752369999999999E-2</c:v>
                </c:pt>
                <c:pt idx="5">
                  <c:v>7.3292303000000003E-2</c:v>
                </c:pt>
                <c:pt idx="6">
                  <c:v>0.20696331200000001</c:v>
                </c:pt>
                <c:pt idx="7">
                  <c:v>0.720503369</c:v>
                </c:pt>
                <c:pt idx="8">
                  <c:v>0.69221544700000004</c:v>
                </c:pt>
                <c:pt idx="9">
                  <c:v>0.79200335200000005</c:v>
                </c:pt>
                <c:pt idx="10">
                  <c:v>1.117071441</c:v>
                </c:pt>
                <c:pt idx="11">
                  <c:v>1.0896794000000001</c:v>
                </c:pt>
                <c:pt idx="12">
                  <c:v>0.92367642400000005</c:v>
                </c:pt>
                <c:pt idx="13">
                  <c:v>0.81842747699999996</c:v>
                </c:pt>
                <c:pt idx="14">
                  <c:v>0.79635973900000001</c:v>
                </c:pt>
                <c:pt idx="15">
                  <c:v>0.68908607998000004</c:v>
                </c:pt>
                <c:pt idx="16">
                  <c:v>0.58618336399999993</c:v>
                </c:pt>
              </c:numCache>
            </c:numRef>
          </c:val>
          <c:smooth val="0"/>
          <c:extLst xmlns:c16r2="http://schemas.microsoft.com/office/drawing/2015/06/chart">
            <c:ext xmlns:c16="http://schemas.microsoft.com/office/drawing/2014/chart" uri="{C3380CC4-5D6E-409C-BE32-E72D297353CC}">
              <c16:uniqueId val="{00000004-3ECD-4ABA-AA25-CB785491B85F}"/>
            </c:ext>
          </c:extLst>
        </c:ser>
        <c:dLbls>
          <c:showLegendKey val="0"/>
          <c:showVal val="0"/>
          <c:showCatName val="0"/>
          <c:showSerName val="0"/>
          <c:showPercent val="0"/>
          <c:showBubbleSize val="0"/>
        </c:dLbls>
        <c:marker val="1"/>
        <c:smooth val="0"/>
        <c:axId val="93529216"/>
        <c:axId val="93531136"/>
      </c:lineChart>
      <c:catAx>
        <c:axId val="9352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3531136"/>
        <c:crosses val="autoZero"/>
        <c:auto val="1"/>
        <c:lblAlgn val="ctr"/>
        <c:lblOffset val="100"/>
        <c:tickLblSkip val="1"/>
        <c:tickMarkSkip val="1"/>
        <c:noMultiLvlLbl val="0"/>
      </c:catAx>
      <c:valAx>
        <c:axId val="935311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93529216"/>
        <c:crosses val="autoZero"/>
        <c:crossBetween val="between"/>
      </c:valAx>
      <c:spPr>
        <a:noFill/>
        <a:ln w="12700">
          <a:solidFill>
            <a:srgbClr val="808080"/>
          </a:solidFill>
          <a:prstDash val="solid"/>
        </a:ln>
      </c:spPr>
    </c:plotArea>
    <c:legend>
      <c:legendPos val="r"/>
      <c:layout>
        <c:manualLayout>
          <c:xMode val="edge"/>
          <c:yMode val="edge"/>
          <c:x val="5.0837635126801402E-2"/>
          <c:y val="0.83566854535944313"/>
          <c:w val="0.88885837115876842"/>
          <c:h val="0.16150091625258525"/>
        </c:manualLayout>
      </c:layout>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Dépenses par</a:t>
            </a:r>
            <a:r>
              <a:rPr lang="en-US" sz="1200" baseline="0"/>
              <a:t> chômeur de longue durée</a:t>
            </a:r>
          </a:p>
        </c:rich>
      </c:tx>
      <c:overlay val="0"/>
    </c:title>
    <c:autoTitleDeleted val="0"/>
    <c:plotArea>
      <c:layout>
        <c:manualLayout>
          <c:layoutTarget val="inner"/>
          <c:xMode val="edge"/>
          <c:yMode val="edge"/>
          <c:x val="0.11328134707799206"/>
          <c:y val="0.15797713389324233"/>
          <c:w val="0.54318671518717165"/>
          <c:h val="0.63503303241284914"/>
        </c:manualLayout>
      </c:layout>
      <c:barChart>
        <c:barDir val="col"/>
        <c:grouping val="clustered"/>
        <c:varyColors val="0"/>
        <c:ser>
          <c:idx val="0"/>
          <c:order val="0"/>
          <c:spPr>
            <a:solidFill>
              <a:srgbClr val="6D9EB7"/>
            </a:solidFill>
          </c:spPr>
          <c:invertIfNegative val="0"/>
          <c:val>
            <c:numRef>
              <c:f>'Dépenses totales'!#REF!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'Dépenses totales'!#REF!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'Dépenses totales'!#REF!</c15:sqref>
                        </c15:formulaRef>
                      </c:ext>
                    </c:extLst>
                  </c:multiLvlStrRef>
                </c15:cat>
              </c15:filteredCategoryTitle>
            </c:ext>
            <c:ext xmlns:c16="http://schemas.microsoft.com/office/drawing/2014/chart" uri="{C3380CC4-5D6E-409C-BE32-E72D297353CC}">
              <c16:uniqueId val="{00000000-3018-4162-A976-66DC79616F43}"/>
            </c:ext>
          </c:extLst>
        </c:ser>
        <c:ser>
          <c:idx val="1"/>
          <c:order val="1"/>
          <c:invertIfNegative val="0"/>
          <c:val>
            <c:numRef>
              <c:f>'Dépenses totales'!#REF!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'Dépenses totales'!#REF!</c15:sqref>
                        </c15:formulaRef>
                      </c:ext>
                    </c:extLst>
                    <c:strCache>
                      <c:ptCount val="1"/>
                      <c:pt idx="0">
                        <c:v>#REF!</c:v>
                      </c:pt>
                    </c:strCache>
                  </c:strRef>
                </c15:tx>
              </c15:filteredSeriesTitle>
            </c:ext>
            <c:ext xmlns:c16="http://schemas.microsoft.com/office/drawing/2014/chart" uri="{C3380CC4-5D6E-409C-BE32-E72D297353CC}">
              <c16:uniqueId val="{00000001-3018-4162-A976-66DC79616F43}"/>
            </c:ext>
          </c:extLst>
        </c:ser>
        <c:dLbls>
          <c:showLegendKey val="0"/>
          <c:showVal val="0"/>
          <c:showCatName val="0"/>
          <c:showSerName val="0"/>
          <c:showPercent val="0"/>
          <c:showBubbleSize val="0"/>
        </c:dLbls>
        <c:gapWidth val="150"/>
        <c:axId val="94668672"/>
        <c:axId val="94670208"/>
      </c:barChart>
      <c:catAx>
        <c:axId val="94668672"/>
        <c:scaling>
          <c:orientation val="minMax"/>
        </c:scaling>
        <c:delete val="0"/>
        <c:axPos val="b"/>
        <c:majorTickMark val="out"/>
        <c:minorTickMark val="none"/>
        <c:tickLblPos val="nextTo"/>
        <c:crossAx val="94670208"/>
        <c:crosses val="autoZero"/>
        <c:auto val="1"/>
        <c:lblAlgn val="ctr"/>
        <c:lblOffset val="100"/>
        <c:noMultiLvlLbl val="0"/>
      </c:catAx>
      <c:valAx>
        <c:axId val="94670208"/>
        <c:scaling>
          <c:orientation val="minMax"/>
        </c:scaling>
        <c:delete val="0"/>
        <c:axPos val="l"/>
        <c:majorGridlines/>
        <c:title>
          <c:tx>
            <c:rich>
              <a:bodyPr rot="0" vert="horz"/>
              <a:lstStyle/>
              <a:p>
                <a:pPr>
                  <a:defRPr sz="900" b="0"/>
                </a:pPr>
                <a:r>
                  <a:rPr lang="fr-FR" sz="900" b="0"/>
                  <a:t>En milliers d'</a:t>
                </a:r>
                <a:r>
                  <a:rPr lang="fr-FR" sz="900" b="0" baseline="0"/>
                  <a:t> euros</a:t>
                </a:r>
                <a:endParaRPr lang="fr-FR" sz="900" b="0"/>
              </a:p>
            </c:rich>
          </c:tx>
          <c:layout>
            <c:manualLayout>
              <c:xMode val="edge"/>
              <c:yMode val="edge"/>
              <c:x val="1.932367149758454E-2"/>
              <c:y val="6.651490389700554E-2"/>
            </c:manualLayout>
          </c:layout>
          <c:overlay val="0"/>
        </c:title>
        <c:numFmt formatCode="General" sourceLinked="1"/>
        <c:majorTickMark val="out"/>
        <c:minorTickMark val="none"/>
        <c:tickLblPos val="nextTo"/>
        <c:crossAx val="94668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b="1"/>
              <a:t>Graphique A : </a:t>
            </a:r>
            <a:r>
              <a:rPr lang="en-US"/>
              <a:t>Dépenses pour les politiques du marché du travail</a:t>
            </a:r>
          </a:p>
        </c:rich>
      </c:tx>
      <c:layout>
        <c:manualLayout>
          <c:xMode val="edge"/>
          <c:yMode val="edge"/>
          <c:x val="0.21002364066193854"/>
          <c:y val="1.4684287812041116E-2"/>
        </c:manualLayout>
      </c:layout>
      <c:overlay val="0"/>
    </c:title>
    <c:autoTitleDeleted val="0"/>
    <c:plotArea>
      <c:layout>
        <c:manualLayout>
          <c:layoutTarget val="inner"/>
          <c:xMode val="edge"/>
          <c:yMode val="edge"/>
          <c:x val="6.2249734725195745E-2"/>
          <c:y val="0.18477344937146015"/>
          <c:w val="0.86580490677485455"/>
          <c:h val="0.66412050467375794"/>
        </c:manualLayout>
      </c:layout>
      <c:barChart>
        <c:barDir val="col"/>
        <c:grouping val="stacked"/>
        <c:varyColors val="0"/>
        <c:ser>
          <c:idx val="0"/>
          <c:order val="0"/>
          <c:tx>
            <c:strRef>
              <c:f>'Graphique A'!$A$6</c:f>
              <c:strCache>
                <c:ptCount val="1"/>
                <c:pt idx="0">
                  <c:v>Dépenses PMT (% du PIB)</c:v>
                </c:pt>
              </c:strCache>
            </c:strRef>
          </c:tx>
          <c:invertIfNegative val="0"/>
          <c:dPt>
            <c:idx val="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9E05-4153-B9A1-698EFFF5005F}"/>
              </c:ext>
            </c:extLst>
          </c:dPt>
          <c:dPt>
            <c:idx val="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9E05-4153-B9A1-698EFFF5005F}"/>
              </c:ext>
            </c:extLst>
          </c:dPt>
          <c:dPt>
            <c:idx val="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5-9E05-4153-B9A1-698EFFF5005F}"/>
              </c:ext>
            </c:extLst>
          </c:dPt>
          <c:dPt>
            <c:idx val="3"/>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7-9E05-4153-B9A1-698EFFF5005F}"/>
              </c:ext>
            </c:extLst>
          </c:dPt>
          <c:dPt>
            <c:idx val="4"/>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9-9E05-4153-B9A1-698EFFF5005F}"/>
              </c:ext>
            </c:extLst>
          </c:dPt>
          <c:dPt>
            <c:idx val="5"/>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B-9E05-4153-B9A1-698EFFF5005F}"/>
              </c:ext>
            </c:extLst>
          </c:dPt>
          <c:dPt>
            <c:idx val="6"/>
            <c:invertIfNegative val="0"/>
            <c:bubble3D val="0"/>
            <c:spPr>
              <a:solidFill>
                <a:schemeClr val="accent6">
                  <a:lumMod val="60000"/>
                  <a:lumOff val="40000"/>
                </a:schemeClr>
              </a:solidFill>
            </c:spPr>
            <c:extLst xmlns:c16r2="http://schemas.microsoft.com/office/drawing/2015/06/chart">
              <c:ext xmlns:c16="http://schemas.microsoft.com/office/drawing/2014/chart" uri="{C3380CC4-5D6E-409C-BE32-E72D297353CC}">
                <c16:uniqueId val="{0000000D-9E05-4153-B9A1-698EFFF5005F}"/>
              </c:ext>
            </c:extLst>
          </c:dPt>
          <c:dPt>
            <c:idx val="7"/>
            <c:invertIfNegative val="0"/>
            <c:bubble3D val="0"/>
            <c:spPr>
              <a:solidFill>
                <a:schemeClr val="accent6">
                  <a:lumMod val="60000"/>
                  <a:lumOff val="40000"/>
                </a:schemeClr>
              </a:solidFill>
            </c:spPr>
            <c:extLst xmlns:c16r2="http://schemas.microsoft.com/office/drawing/2015/06/chart">
              <c:ext xmlns:c16="http://schemas.microsoft.com/office/drawing/2014/chart" uri="{C3380CC4-5D6E-409C-BE32-E72D297353CC}">
                <c16:uniqueId val="{0000000F-9E05-4153-B9A1-698EFFF5005F}"/>
              </c:ext>
            </c:extLst>
          </c:dPt>
          <c:dPt>
            <c:idx val="8"/>
            <c:invertIfNegative val="0"/>
            <c:bubble3D val="0"/>
            <c:spPr>
              <a:solidFill>
                <a:schemeClr val="accent6">
                  <a:lumMod val="60000"/>
                  <a:lumOff val="40000"/>
                </a:schemeClr>
              </a:solidFill>
            </c:spPr>
            <c:extLst xmlns:c16r2="http://schemas.microsoft.com/office/drawing/2015/06/chart">
              <c:ext xmlns:c16="http://schemas.microsoft.com/office/drawing/2014/chart" uri="{C3380CC4-5D6E-409C-BE32-E72D297353CC}">
                <c16:uniqueId val="{00000011-9E05-4153-B9A1-698EFFF5005F}"/>
              </c:ext>
            </c:extLst>
          </c:dPt>
          <c:dPt>
            <c:idx val="9"/>
            <c:invertIfNegative val="0"/>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13-9E05-4153-B9A1-698EFFF5005F}"/>
              </c:ext>
            </c:extLst>
          </c:dPt>
          <c:dPt>
            <c:idx val="10"/>
            <c:invertIfNegative val="0"/>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15-9E05-4153-B9A1-698EFFF5005F}"/>
              </c:ext>
            </c:extLst>
          </c:dPt>
          <c:dPt>
            <c:idx val="11"/>
            <c:invertIfNegative val="0"/>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17-9E05-4153-B9A1-698EFFF5005F}"/>
              </c:ext>
            </c:extLst>
          </c:dPt>
          <c:dPt>
            <c:idx val="12"/>
            <c:invertIfNegative val="0"/>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19-9E05-4153-B9A1-698EFFF5005F}"/>
              </c:ext>
            </c:extLst>
          </c:dPt>
          <c:dPt>
            <c:idx val="13"/>
            <c:invertIfNegative val="0"/>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1B-9E05-4153-B9A1-698EFFF5005F}"/>
              </c:ext>
            </c:extLst>
          </c:dPt>
          <c:dPt>
            <c:idx val="14"/>
            <c:invertIfNegative val="0"/>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1D-9E05-4153-B9A1-698EFFF5005F}"/>
              </c:ext>
            </c:extLst>
          </c:dPt>
          <c:dPt>
            <c:idx val="15"/>
            <c:invertIfNegative val="0"/>
            <c:bubble3D val="0"/>
            <c:spPr>
              <a:solidFill>
                <a:srgbClr val="0070C0"/>
              </a:solidFill>
            </c:spPr>
            <c:extLst xmlns:c16r2="http://schemas.microsoft.com/office/drawing/2015/06/chart">
              <c:ext xmlns:c16="http://schemas.microsoft.com/office/drawing/2014/chart" uri="{C3380CC4-5D6E-409C-BE32-E72D297353CC}">
                <c16:uniqueId val="{0000001F-9E05-4153-B9A1-698EFFF5005F}"/>
              </c:ext>
            </c:extLst>
          </c:dPt>
          <c:dPt>
            <c:idx val="16"/>
            <c:invertIfNegative val="0"/>
            <c:bubble3D val="0"/>
            <c:spPr>
              <a:solidFill>
                <a:srgbClr val="0070C0"/>
              </a:solidFill>
            </c:spPr>
            <c:extLst xmlns:c16r2="http://schemas.microsoft.com/office/drawing/2015/06/chart">
              <c:ext xmlns:c16="http://schemas.microsoft.com/office/drawing/2014/chart" uri="{C3380CC4-5D6E-409C-BE32-E72D297353CC}">
                <c16:uniqueId val="{00000021-9E05-4153-B9A1-698EFFF5005F}"/>
              </c:ext>
            </c:extLst>
          </c:dPt>
          <c:dPt>
            <c:idx val="17"/>
            <c:invertIfNegative val="0"/>
            <c:bubble3D val="0"/>
            <c:spPr>
              <a:solidFill>
                <a:srgbClr val="0070C0"/>
              </a:solidFill>
            </c:spPr>
            <c:extLst xmlns:c16r2="http://schemas.microsoft.com/office/drawing/2015/06/chart">
              <c:ext xmlns:c16="http://schemas.microsoft.com/office/drawing/2014/chart" uri="{C3380CC4-5D6E-409C-BE32-E72D297353CC}">
                <c16:uniqueId val="{00000023-9E05-4153-B9A1-698EFFF5005F}"/>
              </c:ext>
            </c:extLst>
          </c:dPt>
          <c:dPt>
            <c:idx val="18"/>
            <c:invertIfNegative val="0"/>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25-9E05-4153-B9A1-698EFFF5005F}"/>
              </c:ext>
            </c:extLst>
          </c:dPt>
          <c:dPt>
            <c:idx val="19"/>
            <c:invertIfNegative val="0"/>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27-9E05-4153-B9A1-698EFFF5005F}"/>
              </c:ext>
            </c:extLst>
          </c:dPt>
          <c:dPt>
            <c:idx val="20"/>
            <c:invertIfNegative val="0"/>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29-9E05-4153-B9A1-698EFFF5005F}"/>
              </c:ext>
            </c:extLst>
          </c:dPt>
          <c:dPt>
            <c:idx val="21"/>
            <c:invertIfNegative val="0"/>
            <c:bubble3D val="0"/>
            <c:spPr>
              <a:solidFill>
                <a:srgbClr val="6D9EB7"/>
              </a:solidFill>
            </c:spPr>
            <c:extLst xmlns:c16r2="http://schemas.microsoft.com/office/drawing/2015/06/chart">
              <c:ext xmlns:c16="http://schemas.microsoft.com/office/drawing/2014/chart" uri="{C3380CC4-5D6E-409C-BE32-E72D297353CC}">
                <c16:uniqueId val="{0000002B-9E05-4153-B9A1-698EFFF5005F}"/>
              </c:ext>
            </c:extLst>
          </c:dPt>
          <c:dPt>
            <c:idx val="22"/>
            <c:invertIfNegative val="0"/>
            <c:bubble3D val="0"/>
            <c:spPr>
              <a:solidFill>
                <a:srgbClr val="6D9EB7"/>
              </a:solidFill>
            </c:spPr>
            <c:extLst xmlns:c16r2="http://schemas.microsoft.com/office/drawing/2015/06/chart">
              <c:ext xmlns:c16="http://schemas.microsoft.com/office/drawing/2014/chart" uri="{C3380CC4-5D6E-409C-BE32-E72D297353CC}">
                <c16:uniqueId val="{0000002D-9E05-4153-B9A1-698EFFF5005F}"/>
              </c:ext>
            </c:extLst>
          </c:dPt>
          <c:dPt>
            <c:idx val="23"/>
            <c:invertIfNegative val="0"/>
            <c:bubble3D val="0"/>
            <c:spPr>
              <a:solidFill>
                <a:srgbClr val="6D9EB7"/>
              </a:solidFill>
            </c:spPr>
            <c:extLst xmlns:c16r2="http://schemas.microsoft.com/office/drawing/2015/06/chart">
              <c:ext xmlns:c16="http://schemas.microsoft.com/office/drawing/2014/chart" uri="{C3380CC4-5D6E-409C-BE32-E72D297353CC}">
                <c16:uniqueId val="{0000002F-9E05-4153-B9A1-698EFFF5005F}"/>
              </c:ext>
            </c:extLst>
          </c:dPt>
          <c:dPt>
            <c:idx val="24"/>
            <c:invertIfNegative val="0"/>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31-9E05-4153-B9A1-698EFFF5005F}"/>
              </c:ext>
            </c:extLst>
          </c:dPt>
          <c:dPt>
            <c:idx val="25"/>
            <c:invertIfNegative val="0"/>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33-9E05-4153-B9A1-698EFFF5005F}"/>
              </c:ext>
            </c:extLst>
          </c:dPt>
          <c:dPt>
            <c:idx val="26"/>
            <c:invertIfNegative val="0"/>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35-9E05-4153-B9A1-698EFFF5005F}"/>
              </c:ext>
            </c:extLst>
          </c:dPt>
          <c:dPt>
            <c:idx val="27"/>
            <c:invertIfNegative val="0"/>
            <c:bubble3D val="0"/>
            <c:spPr>
              <a:solidFill>
                <a:srgbClr val="6EC099"/>
              </a:solidFill>
            </c:spPr>
            <c:extLst xmlns:c16r2="http://schemas.microsoft.com/office/drawing/2015/06/chart">
              <c:ext xmlns:c16="http://schemas.microsoft.com/office/drawing/2014/chart" uri="{C3380CC4-5D6E-409C-BE32-E72D297353CC}">
                <c16:uniqueId val="{00000037-9E05-4153-B9A1-698EFFF5005F}"/>
              </c:ext>
            </c:extLst>
          </c:dPt>
          <c:dPt>
            <c:idx val="28"/>
            <c:invertIfNegative val="0"/>
            <c:bubble3D val="0"/>
            <c:spPr>
              <a:solidFill>
                <a:srgbClr val="6EC099"/>
              </a:solidFill>
            </c:spPr>
            <c:extLst xmlns:c16r2="http://schemas.microsoft.com/office/drawing/2015/06/chart">
              <c:ext xmlns:c16="http://schemas.microsoft.com/office/drawing/2014/chart" uri="{C3380CC4-5D6E-409C-BE32-E72D297353CC}">
                <c16:uniqueId val="{00000039-9E05-4153-B9A1-698EFFF5005F}"/>
              </c:ext>
            </c:extLst>
          </c:dPt>
          <c:dPt>
            <c:idx val="29"/>
            <c:invertIfNegative val="0"/>
            <c:bubble3D val="0"/>
            <c:spPr>
              <a:solidFill>
                <a:srgbClr val="6EC099"/>
              </a:solidFill>
            </c:spPr>
            <c:extLst xmlns:c16r2="http://schemas.microsoft.com/office/drawing/2015/06/chart">
              <c:ext xmlns:c16="http://schemas.microsoft.com/office/drawing/2014/chart" uri="{C3380CC4-5D6E-409C-BE32-E72D297353CC}">
                <c16:uniqueId val="{0000003B-9E05-4153-B9A1-698EFFF5005F}"/>
              </c:ext>
            </c:extLst>
          </c:dPt>
          <c:dPt>
            <c:idx val="30"/>
            <c:invertIfNegative val="0"/>
            <c:bubble3D val="0"/>
            <c:spPr>
              <a:solidFill>
                <a:srgbClr val="6EC099"/>
              </a:solidFill>
            </c:spPr>
            <c:extLst xmlns:c16r2="http://schemas.microsoft.com/office/drawing/2015/06/chart">
              <c:ext xmlns:c16="http://schemas.microsoft.com/office/drawing/2014/chart" uri="{C3380CC4-5D6E-409C-BE32-E72D297353CC}">
                <c16:uniqueId val="{0000003D-9E05-4153-B9A1-698EFFF5005F}"/>
              </c:ext>
            </c:extLst>
          </c:dPt>
          <c:dPt>
            <c:idx val="31"/>
            <c:invertIfNegative val="0"/>
            <c:bubble3D val="0"/>
            <c:spPr>
              <a:solidFill>
                <a:srgbClr val="6EC099"/>
              </a:solidFill>
            </c:spPr>
            <c:extLst xmlns:c16r2="http://schemas.microsoft.com/office/drawing/2015/06/chart">
              <c:ext xmlns:c16="http://schemas.microsoft.com/office/drawing/2014/chart" uri="{C3380CC4-5D6E-409C-BE32-E72D297353CC}">
                <c16:uniqueId val="{0000003F-9E05-4153-B9A1-698EFFF5005F}"/>
              </c:ext>
            </c:extLst>
          </c:dPt>
          <c:dPt>
            <c:idx val="32"/>
            <c:invertIfNegative val="0"/>
            <c:bubble3D val="0"/>
            <c:spPr>
              <a:solidFill>
                <a:srgbClr val="6EC099"/>
              </a:solidFill>
            </c:spPr>
            <c:extLst xmlns:c16r2="http://schemas.microsoft.com/office/drawing/2015/06/chart">
              <c:ext xmlns:c16="http://schemas.microsoft.com/office/drawing/2014/chart" uri="{C3380CC4-5D6E-409C-BE32-E72D297353CC}">
                <c16:uniqueId val="{00000041-9E05-4153-B9A1-698EFFF5005F}"/>
              </c:ext>
            </c:extLst>
          </c:dPt>
          <c:dPt>
            <c:idx val="33"/>
            <c:invertIfNegative val="0"/>
            <c:bubble3D val="0"/>
            <c:spPr>
              <a:solidFill>
                <a:srgbClr val="629A1E"/>
              </a:solidFill>
            </c:spPr>
            <c:extLst xmlns:c16r2="http://schemas.microsoft.com/office/drawing/2015/06/chart">
              <c:ext xmlns:c16="http://schemas.microsoft.com/office/drawing/2014/chart" uri="{C3380CC4-5D6E-409C-BE32-E72D297353CC}">
                <c16:uniqueId val="{00000043-9E05-4153-B9A1-698EFFF5005F}"/>
              </c:ext>
            </c:extLst>
          </c:dPt>
          <c:dPt>
            <c:idx val="34"/>
            <c:invertIfNegative val="0"/>
            <c:bubble3D val="0"/>
            <c:spPr>
              <a:solidFill>
                <a:srgbClr val="629A1E"/>
              </a:solidFill>
            </c:spPr>
            <c:extLst xmlns:c16r2="http://schemas.microsoft.com/office/drawing/2015/06/chart">
              <c:ext xmlns:c16="http://schemas.microsoft.com/office/drawing/2014/chart" uri="{C3380CC4-5D6E-409C-BE32-E72D297353CC}">
                <c16:uniqueId val="{00000045-9E05-4153-B9A1-698EFFF5005F}"/>
              </c:ext>
            </c:extLst>
          </c:dPt>
          <c:dPt>
            <c:idx val="35"/>
            <c:invertIfNegative val="0"/>
            <c:bubble3D val="0"/>
            <c:spPr>
              <a:solidFill>
                <a:srgbClr val="629A1E"/>
              </a:solidFill>
            </c:spPr>
            <c:extLst xmlns:c16r2="http://schemas.microsoft.com/office/drawing/2015/06/chart">
              <c:ext xmlns:c16="http://schemas.microsoft.com/office/drawing/2014/chart" uri="{C3380CC4-5D6E-409C-BE32-E72D297353CC}">
                <c16:uniqueId val="{00000047-9E05-4153-B9A1-698EFFF5005F}"/>
              </c:ext>
            </c:extLst>
          </c:dPt>
          <c:dPt>
            <c:idx val="36"/>
            <c:invertIfNegative val="0"/>
            <c:bubble3D val="0"/>
            <c:spPr>
              <a:solidFill>
                <a:srgbClr val="BDBB65"/>
              </a:solidFill>
            </c:spPr>
            <c:extLst xmlns:c16r2="http://schemas.microsoft.com/office/drawing/2015/06/chart">
              <c:ext xmlns:c16="http://schemas.microsoft.com/office/drawing/2014/chart" uri="{C3380CC4-5D6E-409C-BE32-E72D297353CC}">
                <c16:uniqueId val="{00000049-9E05-4153-B9A1-698EFFF5005F}"/>
              </c:ext>
            </c:extLst>
          </c:dPt>
          <c:dPt>
            <c:idx val="37"/>
            <c:invertIfNegative val="0"/>
            <c:bubble3D val="0"/>
            <c:spPr>
              <a:solidFill>
                <a:srgbClr val="BDBB65"/>
              </a:solidFill>
            </c:spPr>
            <c:extLst xmlns:c16r2="http://schemas.microsoft.com/office/drawing/2015/06/chart">
              <c:ext xmlns:c16="http://schemas.microsoft.com/office/drawing/2014/chart" uri="{C3380CC4-5D6E-409C-BE32-E72D297353CC}">
                <c16:uniqueId val="{0000004B-9E05-4153-B9A1-698EFFF5005F}"/>
              </c:ext>
            </c:extLst>
          </c:dPt>
          <c:dPt>
            <c:idx val="38"/>
            <c:invertIfNegative val="0"/>
            <c:bubble3D val="0"/>
            <c:spPr>
              <a:solidFill>
                <a:srgbClr val="BDBB65"/>
              </a:solidFill>
            </c:spPr>
            <c:extLst xmlns:c16r2="http://schemas.microsoft.com/office/drawing/2015/06/chart">
              <c:ext xmlns:c16="http://schemas.microsoft.com/office/drawing/2014/chart" uri="{C3380CC4-5D6E-409C-BE32-E72D297353CC}">
                <c16:uniqueId val="{0000004D-9E05-4153-B9A1-698EFFF5005F}"/>
              </c:ext>
            </c:extLst>
          </c:dPt>
          <c:dPt>
            <c:idx val="39"/>
            <c:invertIfNegative val="0"/>
            <c:bubble3D val="0"/>
            <c:spPr>
              <a:solidFill>
                <a:srgbClr val="DF8829"/>
              </a:solidFill>
            </c:spPr>
            <c:extLst xmlns:c16r2="http://schemas.microsoft.com/office/drawing/2015/06/chart">
              <c:ext xmlns:c16="http://schemas.microsoft.com/office/drawing/2014/chart" uri="{C3380CC4-5D6E-409C-BE32-E72D297353CC}">
                <c16:uniqueId val="{0000004F-9E05-4153-B9A1-698EFFF5005F}"/>
              </c:ext>
            </c:extLst>
          </c:dPt>
          <c:dPt>
            <c:idx val="40"/>
            <c:invertIfNegative val="0"/>
            <c:bubble3D val="0"/>
            <c:spPr>
              <a:solidFill>
                <a:srgbClr val="DF8829"/>
              </a:solidFill>
            </c:spPr>
            <c:extLst xmlns:c16r2="http://schemas.microsoft.com/office/drawing/2015/06/chart">
              <c:ext xmlns:c16="http://schemas.microsoft.com/office/drawing/2014/chart" uri="{C3380CC4-5D6E-409C-BE32-E72D297353CC}">
                <c16:uniqueId val="{00000051-9E05-4153-B9A1-698EFFF5005F}"/>
              </c:ext>
            </c:extLst>
          </c:dPt>
          <c:dPt>
            <c:idx val="41"/>
            <c:invertIfNegative val="0"/>
            <c:bubble3D val="0"/>
            <c:spPr>
              <a:solidFill>
                <a:srgbClr val="DF8829"/>
              </a:solidFill>
            </c:spPr>
            <c:extLst xmlns:c16r2="http://schemas.microsoft.com/office/drawing/2015/06/chart">
              <c:ext xmlns:c16="http://schemas.microsoft.com/office/drawing/2014/chart" uri="{C3380CC4-5D6E-409C-BE32-E72D297353CC}">
                <c16:uniqueId val="{00000053-9E05-4153-B9A1-698EFFF5005F}"/>
              </c:ext>
            </c:extLst>
          </c:dPt>
          <c:cat>
            <c:multiLvlStrRef>
              <c:f>'Graphique A'!$B$4:$AE$5</c:f>
              <c:multiLvlStrCache>
                <c:ptCount val="30"/>
                <c:lvl>
                  <c:pt idx="0">
                    <c:v>2010</c:v>
                  </c:pt>
                  <c:pt idx="1">
                    <c:v>2013</c:v>
                  </c:pt>
                  <c:pt idx="2">
                    <c:v>2016</c:v>
                  </c:pt>
                  <c:pt idx="3">
                    <c:v>2010</c:v>
                  </c:pt>
                  <c:pt idx="4">
                    <c:v>2013</c:v>
                  </c:pt>
                  <c:pt idx="5">
                    <c:v>2016</c:v>
                  </c:pt>
                  <c:pt idx="6">
                    <c:v>2010</c:v>
                  </c:pt>
                  <c:pt idx="7">
                    <c:v>2013</c:v>
                  </c:pt>
                  <c:pt idx="8">
                    <c:v>2016</c:v>
                  </c:pt>
                  <c:pt idx="9">
                    <c:v>2010</c:v>
                  </c:pt>
                  <c:pt idx="10">
                    <c:v>2013</c:v>
                  </c:pt>
                  <c:pt idx="11">
                    <c:v>2016</c:v>
                  </c:pt>
                  <c:pt idx="12">
                    <c:v>2010</c:v>
                  </c:pt>
                  <c:pt idx="13">
                    <c:v>2013</c:v>
                  </c:pt>
                  <c:pt idx="14">
                    <c:v>2016</c:v>
                  </c:pt>
                  <c:pt idx="15">
                    <c:v>2010</c:v>
                  </c:pt>
                  <c:pt idx="16">
                    <c:v>2013</c:v>
                  </c:pt>
                  <c:pt idx="17">
                    <c:v>2016</c:v>
                  </c:pt>
                  <c:pt idx="18">
                    <c:v>2010</c:v>
                  </c:pt>
                  <c:pt idx="19">
                    <c:v>2013</c:v>
                  </c:pt>
                  <c:pt idx="20">
                    <c:v>2016</c:v>
                  </c:pt>
                  <c:pt idx="21">
                    <c:v>2010</c:v>
                  </c:pt>
                  <c:pt idx="22">
                    <c:v>2013</c:v>
                  </c:pt>
                  <c:pt idx="23">
                    <c:v>2016</c:v>
                  </c:pt>
                  <c:pt idx="24">
                    <c:v>2010</c:v>
                  </c:pt>
                  <c:pt idx="25">
                    <c:v>2013</c:v>
                  </c:pt>
                  <c:pt idx="26">
                    <c:v>2016</c:v>
                  </c:pt>
                  <c:pt idx="27">
                    <c:v>2010</c:v>
                  </c:pt>
                  <c:pt idx="28">
                    <c:v>2013</c:v>
                  </c:pt>
                  <c:pt idx="29">
                    <c:v>2016</c:v>
                  </c:pt>
                </c:lvl>
                <c:lvl>
                  <c:pt idx="0">
                    <c:v>Danemark</c:v>
                  </c:pt>
                  <c:pt idx="3">
                    <c:v>France</c:v>
                  </c:pt>
                  <c:pt idx="6">
                    <c:v>Espagne</c:v>
                  </c:pt>
                  <c:pt idx="9">
                    <c:v>Finlande</c:v>
                  </c:pt>
                  <c:pt idx="12">
                    <c:v>Belgique</c:v>
                  </c:pt>
                  <c:pt idx="15">
                    <c:v>UE-14</c:v>
                  </c:pt>
                  <c:pt idx="18">
                    <c:v>Autriche</c:v>
                  </c:pt>
                  <c:pt idx="21">
                    <c:v>Allemagne</c:v>
                  </c:pt>
                  <c:pt idx="24">
                    <c:v>Suède</c:v>
                  </c:pt>
                  <c:pt idx="27">
                    <c:v>Italie</c:v>
                  </c:pt>
                </c:lvl>
              </c:multiLvlStrCache>
            </c:multiLvlStrRef>
          </c:cat>
          <c:val>
            <c:numRef>
              <c:f>'Graphique A'!$B$6:$AE$6</c:f>
              <c:numCache>
                <c:formatCode>0.00%</c:formatCode>
                <c:ptCount val="30"/>
                <c:pt idx="0">
                  <c:v>3.6252600190095102E-2</c:v>
                </c:pt>
                <c:pt idx="1">
                  <c:v>3.4405370290918544E-2</c:v>
                </c:pt>
                <c:pt idx="2">
                  <c:v>3.0918431568744312E-2</c:v>
                </c:pt>
                <c:pt idx="3">
                  <c:v>2.9888877777955975E-2</c:v>
                </c:pt>
                <c:pt idx="4">
                  <c:v>2.9086874217365576E-2</c:v>
                </c:pt>
                <c:pt idx="5">
                  <c:v>3.0158649782510562E-2</c:v>
                </c:pt>
                <c:pt idx="6">
                  <c:v>3.8817842255908085E-2</c:v>
                </c:pt>
                <c:pt idx="7">
                  <c:v>3.5070614811780913E-2</c:v>
                </c:pt>
                <c:pt idx="8">
                  <c:v>2.3048761811569195E-2</c:v>
                </c:pt>
                <c:pt idx="9">
                  <c:v>2.6668688184927843E-2</c:v>
                </c:pt>
                <c:pt idx="10">
                  <c:v>2.5759791452163391E-2</c:v>
                </c:pt>
                <c:pt idx="11">
                  <c:v>2.7754104404680929E-2</c:v>
                </c:pt>
                <c:pt idx="12">
                  <c:v>3.5861214423809337E-2</c:v>
                </c:pt>
                <c:pt idx="13">
                  <c:v>3.4152334110763169E-2</c:v>
                </c:pt>
                <c:pt idx="14">
                  <c:v>2.3071645029190097E-2</c:v>
                </c:pt>
                <c:pt idx="15">
                  <c:v>2.3529473586109222E-2</c:v>
                </c:pt>
                <c:pt idx="16">
                  <c:v>2.0508363742040438E-2</c:v>
                </c:pt>
                <c:pt idx="17">
                  <c:v>1.7975904931853404E-2</c:v>
                </c:pt>
                <c:pt idx="18">
                  <c:v>2.1764809169824866E-2</c:v>
                </c:pt>
                <c:pt idx="19">
                  <c:v>2.0874057649959771E-2</c:v>
                </c:pt>
                <c:pt idx="20">
                  <c:v>2.2751979278250106E-2</c:v>
                </c:pt>
                <c:pt idx="21">
                  <c:v>2.5961922573288991E-2</c:v>
                </c:pt>
                <c:pt idx="22">
                  <c:v>1.9663242480585513E-2</c:v>
                </c:pt>
                <c:pt idx="23">
                  <c:v>1.7416686268351331E-2</c:v>
                </c:pt>
                <c:pt idx="24">
                  <c:v>1.8253296257214436E-2</c:v>
                </c:pt>
                <c:pt idx="25">
                  <c:v>1.9912809344352855E-2</c:v>
                </c:pt>
                <c:pt idx="26">
                  <c:v>1.6829080303074045E-2</c:v>
                </c:pt>
                <c:pt idx="27">
                  <c:v>1.657322835411584E-2</c:v>
                </c:pt>
                <c:pt idx="28">
                  <c:v>1.8891341618601183E-2</c:v>
                </c:pt>
                <c:pt idx="29">
                  <c:v>1.9219131246693458E-2</c:v>
                </c:pt>
              </c:numCache>
            </c:numRef>
          </c:val>
          <c:extLst xmlns:c16r2="http://schemas.microsoft.com/office/drawing/2015/06/chart">
            <c:ext xmlns:c16="http://schemas.microsoft.com/office/drawing/2014/chart" uri="{C3380CC4-5D6E-409C-BE32-E72D297353CC}">
              <c16:uniqueId val="{00000054-9E05-4153-B9A1-698EFFF5005F}"/>
            </c:ext>
          </c:extLst>
        </c:ser>
        <c:dLbls>
          <c:showLegendKey val="0"/>
          <c:showVal val="0"/>
          <c:showCatName val="0"/>
          <c:showSerName val="0"/>
          <c:showPercent val="0"/>
          <c:showBubbleSize val="0"/>
        </c:dLbls>
        <c:gapWidth val="96"/>
        <c:overlap val="100"/>
        <c:axId val="99644544"/>
        <c:axId val="99646464"/>
      </c:barChart>
      <c:scatterChart>
        <c:scatterStyle val="lineMarker"/>
        <c:varyColors val="0"/>
        <c:ser>
          <c:idx val="1"/>
          <c:order val="1"/>
          <c:tx>
            <c:strRef>
              <c:f>'Graphique A'!$A$7</c:f>
              <c:strCache>
                <c:ptCount val="1"/>
                <c:pt idx="0">
                  <c:v>Taux de chômage</c:v>
                </c:pt>
              </c:strCache>
            </c:strRef>
          </c:tx>
          <c:spPr>
            <a:ln w="28575">
              <a:noFill/>
            </a:ln>
          </c:spPr>
          <c:marker>
            <c:symbol val="triangle"/>
            <c:size val="7"/>
            <c:spPr>
              <a:solidFill>
                <a:schemeClr val="tx1"/>
              </a:solidFill>
              <a:ln>
                <a:noFill/>
              </a:ln>
            </c:spPr>
          </c:marker>
          <c:dPt>
            <c:idx val="21"/>
            <c:bubble3D val="0"/>
            <c:extLst xmlns:c16r2="http://schemas.microsoft.com/office/drawing/2015/06/chart">
              <c:ext xmlns:c16="http://schemas.microsoft.com/office/drawing/2014/chart" uri="{C3380CC4-5D6E-409C-BE32-E72D297353CC}">
                <c16:uniqueId val="{00000055-9E05-4153-B9A1-698EFFF5005F}"/>
              </c:ext>
            </c:extLst>
          </c:dPt>
          <c:dPt>
            <c:idx val="22"/>
            <c:bubble3D val="0"/>
            <c:extLst xmlns:c16r2="http://schemas.microsoft.com/office/drawing/2015/06/chart">
              <c:ext xmlns:c16="http://schemas.microsoft.com/office/drawing/2014/chart" uri="{C3380CC4-5D6E-409C-BE32-E72D297353CC}">
                <c16:uniqueId val="{00000056-9E05-4153-B9A1-698EFFF5005F}"/>
              </c:ext>
            </c:extLst>
          </c:dPt>
          <c:dPt>
            <c:idx val="23"/>
            <c:bubble3D val="0"/>
            <c:extLst xmlns:c16r2="http://schemas.microsoft.com/office/drawing/2015/06/chart">
              <c:ext xmlns:c16="http://schemas.microsoft.com/office/drawing/2014/chart" uri="{C3380CC4-5D6E-409C-BE32-E72D297353CC}">
                <c16:uniqueId val="{00000057-9E05-4153-B9A1-698EFFF5005F}"/>
              </c:ext>
            </c:extLst>
          </c:dPt>
          <c:xVal>
            <c:multiLvlStrRef>
              <c:f>'Graphique A'!$B$4:$AE$5</c:f>
              <c:multiLvlStrCache>
                <c:ptCount val="30"/>
                <c:lvl>
                  <c:pt idx="0">
                    <c:v>2010</c:v>
                  </c:pt>
                  <c:pt idx="1">
                    <c:v>2013</c:v>
                  </c:pt>
                  <c:pt idx="2">
                    <c:v>2016</c:v>
                  </c:pt>
                  <c:pt idx="3">
                    <c:v>2010</c:v>
                  </c:pt>
                  <c:pt idx="4">
                    <c:v>2013</c:v>
                  </c:pt>
                  <c:pt idx="5">
                    <c:v>2016</c:v>
                  </c:pt>
                  <c:pt idx="6">
                    <c:v>2010</c:v>
                  </c:pt>
                  <c:pt idx="7">
                    <c:v>2013</c:v>
                  </c:pt>
                  <c:pt idx="8">
                    <c:v>2016</c:v>
                  </c:pt>
                  <c:pt idx="9">
                    <c:v>2010</c:v>
                  </c:pt>
                  <c:pt idx="10">
                    <c:v>2013</c:v>
                  </c:pt>
                  <c:pt idx="11">
                    <c:v>2016</c:v>
                  </c:pt>
                  <c:pt idx="12">
                    <c:v>2010</c:v>
                  </c:pt>
                  <c:pt idx="13">
                    <c:v>2013</c:v>
                  </c:pt>
                  <c:pt idx="14">
                    <c:v>2016</c:v>
                  </c:pt>
                  <c:pt idx="15">
                    <c:v>2010</c:v>
                  </c:pt>
                  <c:pt idx="16">
                    <c:v>2013</c:v>
                  </c:pt>
                  <c:pt idx="17">
                    <c:v>2016</c:v>
                  </c:pt>
                  <c:pt idx="18">
                    <c:v>2010</c:v>
                  </c:pt>
                  <c:pt idx="19">
                    <c:v>2013</c:v>
                  </c:pt>
                  <c:pt idx="20">
                    <c:v>2016</c:v>
                  </c:pt>
                  <c:pt idx="21">
                    <c:v>2010</c:v>
                  </c:pt>
                  <c:pt idx="22">
                    <c:v>2013</c:v>
                  </c:pt>
                  <c:pt idx="23">
                    <c:v>2016</c:v>
                  </c:pt>
                  <c:pt idx="24">
                    <c:v>2010</c:v>
                  </c:pt>
                  <c:pt idx="25">
                    <c:v>2013</c:v>
                  </c:pt>
                  <c:pt idx="26">
                    <c:v>2016</c:v>
                  </c:pt>
                  <c:pt idx="27">
                    <c:v>2010</c:v>
                  </c:pt>
                  <c:pt idx="28">
                    <c:v>2013</c:v>
                  </c:pt>
                  <c:pt idx="29">
                    <c:v>2016</c:v>
                  </c:pt>
                </c:lvl>
                <c:lvl>
                  <c:pt idx="0">
                    <c:v>Danemark</c:v>
                  </c:pt>
                  <c:pt idx="3">
                    <c:v>France</c:v>
                  </c:pt>
                  <c:pt idx="6">
                    <c:v>Espagne</c:v>
                  </c:pt>
                  <c:pt idx="9">
                    <c:v>Finlande</c:v>
                  </c:pt>
                  <c:pt idx="12">
                    <c:v>Belgique</c:v>
                  </c:pt>
                  <c:pt idx="15">
                    <c:v>UE-14</c:v>
                  </c:pt>
                  <c:pt idx="18">
                    <c:v>Autriche</c:v>
                  </c:pt>
                  <c:pt idx="21">
                    <c:v>Allemagne</c:v>
                  </c:pt>
                  <c:pt idx="24">
                    <c:v>Suède</c:v>
                  </c:pt>
                  <c:pt idx="27">
                    <c:v>Italie</c:v>
                  </c:pt>
                </c:lvl>
              </c:multiLvlStrCache>
            </c:multiLvlStrRef>
          </c:xVal>
          <c:yVal>
            <c:numRef>
              <c:f>'Graphique A'!$B$7:$AE$7</c:f>
              <c:numCache>
                <c:formatCode>0.00%</c:formatCode>
                <c:ptCount val="30"/>
                <c:pt idx="0">
                  <c:v>7.5999999999999998E-2</c:v>
                </c:pt>
                <c:pt idx="1">
                  <c:v>7.2000000000000008E-2</c:v>
                </c:pt>
                <c:pt idx="2">
                  <c:v>6.3E-2</c:v>
                </c:pt>
                <c:pt idx="3">
                  <c:v>8.900000000000001E-2</c:v>
                </c:pt>
                <c:pt idx="4">
                  <c:v>0.1</c:v>
                </c:pt>
                <c:pt idx="5">
                  <c:v>0.10099999999999999</c:v>
                </c:pt>
                <c:pt idx="6">
                  <c:v>0.2</c:v>
                </c:pt>
                <c:pt idx="7">
                  <c:v>0.26200000000000001</c:v>
                </c:pt>
                <c:pt idx="8">
                  <c:v>0.19699999999999998</c:v>
                </c:pt>
                <c:pt idx="9">
                  <c:v>8.5000000000000006E-2</c:v>
                </c:pt>
                <c:pt idx="10">
                  <c:v>8.3000000000000004E-2</c:v>
                </c:pt>
                <c:pt idx="11">
                  <c:v>0.09</c:v>
                </c:pt>
                <c:pt idx="12">
                  <c:v>8.4000000000000005E-2</c:v>
                </c:pt>
                <c:pt idx="13">
                  <c:v>8.5000000000000006E-2</c:v>
                </c:pt>
                <c:pt idx="14">
                  <c:v>7.9000000000000001E-2</c:v>
                </c:pt>
                <c:pt idx="15">
                  <c:v>9.8968995588727779E-2</c:v>
                </c:pt>
                <c:pt idx="16">
                  <c:v>0.11879750104376979</c:v>
                </c:pt>
                <c:pt idx="17">
                  <c:v>0.10051877593879695</c:v>
                </c:pt>
                <c:pt idx="18">
                  <c:v>4.9000000000000002E-2</c:v>
                </c:pt>
                <c:pt idx="19">
                  <c:v>5.4000000000000006E-2</c:v>
                </c:pt>
                <c:pt idx="20">
                  <c:v>6.0999999999999999E-2</c:v>
                </c:pt>
                <c:pt idx="21">
                  <c:v>7.0999999999999994E-2</c:v>
                </c:pt>
                <c:pt idx="22">
                  <c:v>5.2999999999999999E-2</c:v>
                </c:pt>
                <c:pt idx="23">
                  <c:v>4.2000000000000003E-2</c:v>
                </c:pt>
                <c:pt idx="24">
                  <c:v>8.8000000000000009E-2</c:v>
                </c:pt>
                <c:pt idx="25">
                  <c:v>8.199999999999999E-2</c:v>
                </c:pt>
                <c:pt idx="26">
                  <c:v>7.0999999999999994E-2</c:v>
                </c:pt>
                <c:pt idx="27">
                  <c:v>8.5000000000000006E-2</c:v>
                </c:pt>
                <c:pt idx="28">
                  <c:v>0.12300000000000001</c:v>
                </c:pt>
                <c:pt idx="29">
                  <c:v>0.11900000000000001</c:v>
                </c:pt>
              </c:numCache>
            </c:numRef>
          </c:yVal>
          <c:smooth val="0"/>
          <c:extLst xmlns:c16r2="http://schemas.microsoft.com/office/drawing/2015/06/chart">
            <c:ext xmlns:c16="http://schemas.microsoft.com/office/drawing/2014/chart" uri="{C3380CC4-5D6E-409C-BE32-E72D297353CC}">
              <c16:uniqueId val="{00000058-9E05-4153-B9A1-698EFFF5005F}"/>
            </c:ext>
          </c:extLst>
        </c:ser>
        <c:dLbls>
          <c:showLegendKey val="0"/>
          <c:showVal val="0"/>
          <c:showCatName val="0"/>
          <c:showSerName val="0"/>
          <c:showPercent val="0"/>
          <c:showBubbleSize val="0"/>
        </c:dLbls>
        <c:axId val="99658752"/>
        <c:axId val="99656832"/>
      </c:scatterChart>
      <c:catAx>
        <c:axId val="99644544"/>
        <c:scaling>
          <c:orientation val="minMax"/>
        </c:scaling>
        <c:delete val="0"/>
        <c:axPos val="b"/>
        <c:numFmt formatCode="General" sourceLinked="0"/>
        <c:majorTickMark val="out"/>
        <c:minorTickMark val="none"/>
        <c:tickLblPos val="nextTo"/>
        <c:crossAx val="99646464"/>
        <c:crosses val="autoZero"/>
        <c:auto val="1"/>
        <c:lblAlgn val="ctr"/>
        <c:lblOffset val="100"/>
        <c:noMultiLvlLbl val="0"/>
      </c:catAx>
      <c:valAx>
        <c:axId val="99646464"/>
        <c:scaling>
          <c:orientation val="minMax"/>
        </c:scaling>
        <c:delete val="0"/>
        <c:axPos val="l"/>
        <c:majorGridlines/>
        <c:title>
          <c:tx>
            <c:rich>
              <a:bodyPr rot="0" vert="horz"/>
              <a:lstStyle/>
              <a:p>
                <a:pPr algn="ctr" rtl="0">
                  <a:defRPr/>
                </a:pPr>
                <a:r>
                  <a:rPr lang="en-US"/>
                  <a:t>Dépenses en % de PIB</a:t>
                </a:r>
              </a:p>
            </c:rich>
          </c:tx>
          <c:layout>
            <c:manualLayout>
              <c:xMode val="edge"/>
              <c:yMode val="edge"/>
              <c:x val="2.1777336930510774E-2"/>
              <c:y val="0.10398880756645509"/>
            </c:manualLayout>
          </c:layout>
          <c:overlay val="0"/>
        </c:title>
        <c:numFmt formatCode="0.0%" sourceLinked="0"/>
        <c:majorTickMark val="out"/>
        <c:minorTickMark val="none"/>
        <c:tickLblPos val="nextTo"/>
        <c:crossAx val="99644544"/>
        <c:crosses val="autoZero"/>
        <c:crossBetween val="between"/>
      </c:valAx>
      <c:valAx>
        <c:axId val="99656832"/>
        <c:scaling>
          <c:orientation val="minMax"/>
        </c:scaling>
        <c:delete val="0"/>
        <c:axPos val="r"/>
        <c:title>
          <c:tx>
            <c:rich>
              <a:bodyPr rot="0" vert="horz"/>
              <a:lstStyle/>
              <a:p>
                <a:pPr algn="ctr" rtl="0">
                  <a:defRPr/>
                </a:pPr>
                <a:r>
                  <a:rPr lang="en-US"/>
                  <a:t>Taux de chômage</a:t>
                </a:r>
              </a:p>
            </c:rich>
          </c:tx>
          <c:layout>
            <c:manualLayout>
              <c:xMode val="edge"/>
              <c:yMode val="edge"/>
              <c:x val="0.8822152191944842"/>
              <c:y val="0.11091586018708015"/>
            </c:manualLayout>
          </c:layout>
          <c:overlay val="0"/>
        </c:title>
        <c:numFmt formatCode="0%" sourceLinked="0"/>
        <c:majorTickMark val="out"/>
        <c:minorTickMark val="none"/>
        <c:tickLblPos val="nextTo"/>
        <c:crossAx val="99658752"/>
        <c:crosses val="max"/>
        <c:crossBetween val="midCat"/>
      </c:valAx>
      <c:valAx>
        <c:axId val="99658752"/>
        <c:scaling>
          <c:orientation val="minMax"/>
        </c:scaling>
        <c:delete val="1"/>
        <c:axPos val="b"/>
        <c:majorTickMark val="out"/>
        <c:minorTickMark val="none"/>
        <c:tickLblPos val="nextTo"/>
        <c:crossAx val="99656832"/>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100" b="1" i="0" u="none" strike="noStrike" kern="1200" baseline="0">
                <a:solidFill>
                  <a:sysClr val="windowText" lastClr="000000"/>
                </a:solidFill>
                <a:latin typeface="+mn-lt"/>
                <a:ea typeface="+mn-ea"/>
                <a:cs typeface="+mn-cs"/>
              </a:defRPr>
            </a:pPr>
            <a:r>
              <a:rPr lang="en-US" sz="1100" b="1" i="0" baseline="0">
                <a:solidFill>
                  <a:sysClr val="windowText" lastClr="000000"/>
                </a:solidFill>
                <a:effectLst/>
              </a:rPr>
              <a:t>Graphique B : Dépenses pour les politiques du marché du travail en 2016, par grandes catégories</a:t>
            </a:r>
            <a:endParaRPr lang="fr-FR" sz="1100">
              <a:solidFill>
                <a:sysClr val="windowText" lastClr="000000"/>
              </a:solidFill>
              <a:effectLst/>
            </a:endParaRPr>
          </a:p>
        </c:rich>
      </c:tx>
      <c:layout/>
      <c:overlay val="0"/>
    </c:title>
    <c:autoTitleDeleted val="0"/>
    <c:plotArea>
      <c:layout>
        <c:manualLayout>
          <c:layoutTarget val="inner"/>
          <c:xMode val="edge"/>
          <c:yMode val="edge"/>
          <c:x val="8.1734835999622668E-2"/>
          <c:y val="0.10944925459327164"/>
          <c:w val="0.70372636824202472"/>
          <c:h val="0.80878281289233545"/>
        </c:manualLayout>
      </c:layout>
      <c:barChart>
        <c:barDir val="col"/>
        <c:grouping val="stacked"/>
        <c:varyColors val="0"/>
        <c:ser>
          <c:idx val="3"/>
          <c:order val="0"/>
          <c:tx>
            <c:strRef>
              <c:f>'Graphique B'!$A$16</c:f>
              <c:strCache>
                <c:ptCount val="1"/>
                <c:pt idx="0">
                  <c:v>Services relatifs au marché du travail</c:v>
                </c:pt>
              </c:strCache>
            </c:strRef>
          </c:tx>
          <c:spPr>
            <a:solidFill>
              <a:schemeClr val="accent2">
                <a:lumMod val="75000"/>
              </a:schemeClr>
            </a:solidFill>
            <a:ln w="28575">
              <a:noFill/>
            </a:ln>
          </c:spPr>
          <c:invertIfNegative val="0"/>
          <c:cat>
            <c:strRef>
              <c:f>'Graphique B'!$B$15:$K$15</c:f>
              <c:strCache>
                <c:ptCount val="10"/>
                <c:pt idx="0">
                  <c:v>Danemark</c:v>
                </c:pt>
                <c:pt idx="1">
                  <c:v>France</c:v>
                </c:pt>
                <c:pt idx="2">
                  <c:v>Finlande</c:v>
                </c:pt>
                <c:pt idx="3">
                  <c:v>Belgique </c:v>
                </c:pt>
                <c:pt idx="4">
                  <c:v>Espagne</c:v>
                </c:pt>
                <c:pt idx="5">
                  <c:v>Autriche</c:v>
                </c:pt>
                <c:pt idx="6">
                  <c:v>UE-14</c:v>
                </c:pt>
                <c:pt idx="7">
                  <c:v>Italie</c:v>
                </c:pt>
                <c:pt idx="8">
                  <c:v>Allemagne</c:v>
                </c:pt>
                <c:pt idx="9">
                  <c:v>Suède</c:v>
                </c:pt>
              </c:strCache>
            </c:strRef>
          </c:cat>
          <c:val>
            <c:numRef>
              <c:f>'Graphique B'!$B$16:$K$16</c:f>
              <c:numCache>
                <c:formatCode>0.00%</c:formatCode>
                <c:ptCount val="10"/>
                <c:pt idx="0">
                  <c:v>4.9636904656795528E-3</c:v>
                </c:pt>
                <c:pt idx="1">
                  <c:v>2.5387699663505891E-3</c:v>
                </c:pt>
                <c:pt idx="2">
                  <c:v>1.0731984952177353E-3</c:v>
                </c:pt>
                <c:pt idx="3">
                  <c:v>2.0132838835083761E-3</c:v>
                </c:pt>
                <c:pt idx="4">
                  <c:v>1.3981575686486272E-3</c:v>
                </c:pt>
                <c:pt idx="5">
                  <c:v>1.8141965015826631E-3</c:v>
                </c:pt>
                <c:pt idx="6">
                  <c:v>2.2851205095914531E-3</c:v>
                </c:pt>
                <c:pt idx="7">
                  <c:v>1.375652228644061E-4</c:v>
                </c:pt>
                <c:pt idx="8">
                  <c:v>3.6151842368919067E-3</c:v>
                </c:pt>
                <c:pt idx="9">
                  <c:v>2.3531222551313861E-3</c:v>
                </c:pt>
              </c:numCache>
            </c:numRef>
          </c:val>
          <c:extLst xmlns:c16r2="http://schemas.microsoft.com/office/drawing/2015/06/chart">
            <c:ext xmlns:c16="http://schemas.microsoft.com/office/drawing/2014/chart" uri="{C3380CC4-5D6E-409C-BE32-E72D297353CC}">
              <c16:uniqueId val="{00000000-8AD7-4DF5-99F8-9EC642EFD697}"/>
            </c:ext>
          </c:extLst>
        </c:ser>
        <c:ser>
          <c:idx val="0"/>
          <c:order val="1"/>
          <c:tx>
            <c:strRef>
              <c:f>'Graphique B'!$A$17</c:f>
              <c:strCache>
                <c:ptCount val="1"/>
                <c:pt idx="0">
                  <c:v>Mesures "actives"</c:v>
                </c:pt>
              </c:strCache>
            </c:strRef>
          </c:tx>
          <c:spPr>
            <a:solidFill>
              <a:schemeClr val="tx2">
                <a:lumMod val="40000"/>
                <a:lumOff val="60000"/>
              </a:schemeClr>
            </a:solidFill>
          </c:spPr>
          <c:invertIfNegative val="0"/>
          <c:cat>
            <c:strRef>
              <c:f>'Graphique B'!$B$15:$K$15</c:f>
              <c:strCache>
                <c:ptCount val="10"/>
                <c:pt idx="0">
                  <c:v>Danemark</c:v>
                </c:pt>
                <c:pt idx="1">
                  <c:v>France</c:v>
                </c:pt>
                <c:pt idx="2">
                  <c:v>Finlande</c:v>
                </c:pt>
                <c:pt idx="3">
                  <c:v>Belgique </c:v>
                </c:pt>
                <c:pt idx="4">
                  <c:v>Espagne</c:v>
                </c:pt>
                <c:pt idx="5">
                  <c:v>Autriche</c:v>
                </c:pt>
                <c:pt idx="6">
                  <c:v>UE-14</c:v>
                </c:pt>
                <c:pt idx="7">
                  <c:v>Italie</c:v>
                </c:pt>
                <c:pt idx="8">
                  <c:v>Allemagne</c:v>
                </c:pt>
                <c:pt idx="9">
                  <c:v>Suède</c:v>
                </c:pt>
              </c:strCache>
            </c:strRef>
          </c:cat>
          <c:val>
            <c:numRef>
              <c:f>'Graphique B'!$B$17:$K$17</c:f>
              <c:numCache>
                <c:formatCode>0.00%</c:formatCode>
                <c:ptCount val="10"/>
                <c:pt idx="0">
                  <c:v>1.450507425336707E-2</c:v>
                </c:pt>
                <c:pt idx="1">
                  <c:v>7.2605882335405525E-3</c:v>
                </c:pt>
                <c:pt idx="2">
                  <c:v>8.3703744834830261E-3</c:v>
                </c:pt>
                <c:pt idx="3">
                  <c:v>5.2526322662946896E-3</c:v>
                </c:pt>
                <c:pt idx="4">
                  <c:v>4.4075932346435741E-3</c:v>
                </c:pt>
                <c:pt idx="5">
                  <c:v>5.8297709377014059E-3</c:v>
                </c:pt>
                <c:pt idx="6">
                  <c:v>5.426807700413535E-3</c:v>
                </c:pt>
                <c:pt idx="7">
                  <c:v>5.7700234766320272E-3</c:v>
                </c:pt>
                <c:pt idx="8">
                  <c:v>2.6291693834385585E-3</c:v>
                </c:pt>
                <c:pt idx="9">
                  <c:v>8.9624971678007627E-3</c:v>
                </c:pt>
              </c:numCache>
            </c:numRef>
          </c:val>
          <c:extLst xmlns:c16r2="http://schemas.microsoft.com/office/drawing/2015/06/chart">
            <c:ext xmlns:c16="http://schemas.microsoft.com/office/drawing/2014/chart" uri="{C3380CC4-5D6E-409C-BE32-E72D297353CC}">
              <c16:uniqueId val="{00000001-8AD7-4DF5-99F8-9EC642EFD697}"/>
            </c:ext>
          </c:extLst>
        </c:ser>
        <c:ser>
          <c:idx val="1"/>
          <c:order val="2"/>
          <c:tx>
            <c:strRef>
              <c:f>'Graphique B'!$A$18</c:f>
              <c:strCache>
                <c:ptCount val="1"/>
                <c:pt idx="0">
                  <c:v>Soutiens au revenu</c:v>
                </c:pt>
              </c:strCache>
            </c:strRef>
          </c:tx>
          <c:spPr>
            <a:solidFill>
              <a:schemeClr val="accent1">
                <a:lumMod val="75000"/>
              </a:schemeClr>
            </a:solidFill>
          </c:spPr>
          <c:invertIfNegative val="0"/>
          <c:cat>
            <c:strRef>
              <c:f>'Graphique B'!$B$15:$K$15</c:f>
              <c:strCache>
                <c:ptCount val="10"/>
                <c:pt idx="0">
                  <c:v>Danemark</c:v>
                </c:pt>
                <c:pt idx="1">
                  <c:v>France</c:v>
                </c:pt>
                <c:pt idx="2">
                  <c:v>Finlande</c:v>
                </c:pt>
                <c:pt idx="3">
                  <c:v>Belgique </c:v>
                </c:pt>
                <c:pt idx="4">
                  <c:v>Espagne</c:v>
                </c:pt>
                <c:pt idx="5">
                  <c:v>Autriche</c:v>
                </c:pt>
                <c:pt idx="6">
                  <c:v>UE-14</c:v>
                </c:pt>
                <c:pt idx="7">
                  <c:v>Italie</c:v>
                </c:pt>
                <c:pt idx="8">
                  <c:v>Allemagne</c:v>
                </c:pt>
                <c:pt idx="9">
                  <c:v>Suède</c:v>
                </c:pt>
              </c:strCache>
            </c:strRef>
          </c:cat>
          <c:val>
            <c:numRef>
              <c:f>'Graphique B'!$B$18:$K$18</c:f>
              <c:numCache>
                <c:formatCode>0.00%</c:formatCode>
                <c:ptCount val="10"/>
                <c:pt idx="0">
                  <c:v>1.1449674960205644E-2</c:v>
                </c:pt>
                <c:pt idx="1">
                  <c:v>2.0358958302672387E-2</c:v>
                </c:pt>
                <c:pt idx="2">
                  <c:v>1.8310544118531683E-2</c:v>
                </c:pt>
                <c:pt idx="3">
                  <c:v>1.5805734678156592E-2</c:v>
                </c:pt>
                <c:pt idx="4">
                  <c:v>1.7243013548235975E-2</c:v>
                </c:pt>
                <c:pt idx="5">
                  <c:v>1.5108001230692936E-2</c:v>
                </c:pt>
                <c:pt idx="6">
                  <c:v>1.4239075853243119E-2</c:v>
                </c:pt>
                <c:pt idx="7">
                  <c:v>1.3311541266503111E-2</c:v>
                </c:pt>
                <c:pt idx="8">
                  <c:v>1.1172331864951259E-2</c:v>
                </c:pt>
                <c:pt idx="9">
                  <c:v>5.5134696601059959E-3</c:v>
                </c:pt>
              </c:numCache>
            </c:numRef>
          </c:val>
          <c:extLst xmlns:c16r2="http://schemas.microsoft.com/office/drawing/2015/06/chart">
            <c:ext xmlns:c16="http://schemas.microsoft.com/office/drawing/2014/chart" uri="{C3380CC4-5D6E-409C-BE32-E72D297353CC}">
              <c16:uniqueId val="{00000002-8AD7-4DF5-99F8-9EC642EFD697}"/>
            </c:ext>
          </c:extLst>
        </c:ser>
        <c:dLbls>
          <c:showLegendKey val="0"/>
          <c:showVal val="0"/>
          <c:showCatName val="0"/>
          <c:showSerName val="0"/>
          <c:showPercent val="0"/>
          <c:showBubbleSize val="0"/>
        </c:dLbls>
        <c:gapWidth val="150"/>
        <c:overlap val="100"/>
        <c:axId val="101179776"/>
        <c:axId val="101181312"/>
      </c:barChart>
      <c:catAx>
        <c:axId val="101179776"/>
        <c:scaling>
          <c:orientation val="minMax"/>
        </c:scaling>
        <c:delete val="0"/>
        <c:axPos val="b"/>
        <c:numFmt formatCode="General" sourceLinked="0"/>
        <c:majorTickMark val="out"/>
        <c:minorTickMark val="none"/>
        <c:tickLblPos val="nextTo"/>
        <c:crossAx val="101181312"/>
        <c:crosses val="autoZero"/>
        <c:auto val="1"/>
        <c:lblAlgn val="ctr"/>
        <c:lblOffset val="100"/>
        <c:noMultiLvlLbl val="0"/>
      </c:catAx>
      <c:valAx>
        <c:axId val="101181312"/>
        <c:scaling>
          <c:orientation val="minMax"/>
        </c:scaling>
        <c:delete val="0"/>
        <c:axPos val="l"/>
        <c:majorGridlines/>
        <c:title>
          <c:tx>
            <c:rich>
              <a:bodyPr rot="-5400000" vert="horz"/>
              <a:lstStyle/>
              <a:p>
                <a:pPr algn="ctr" rtl="0">
                  <a:defRPr lang="en-US" sz="1100" b="0" i="0" u="none" strike="noStrike" kern="1200" baseline="0">
                    <a:solidFill>
                      <a:schemeClr val="accent1">
                        <a:lumMod val="50000"/>
                      </a:schemeClr>
                    </a:solidFill>
                    <a:latin typeface="+mn-lt"/>
                    <a:ea typeface="+mn-ea"/>
                    <a:cs typeface="+mn-cs"/>
                  </a:defRPr>
                </a:pPr>
                <a:r>
                  <a:rPr lang="en-US" sz="1100" b="0" i="0" u="none" strike="noStrike" kern="1200" baseline="0">
                    <a:solidFill>
                      <a:schemeClr val="accent1">
                        <a:lumMod val="50000"/>
                      </a:schemeClr>
                    </a:solidFill>
                    <a:latin typeface="+mn-lt"/>
                    <a:ea typeface="+mn-ea"/>
                    <a:cs typeface="+mn-cs"/>
                  </a:rPr>
                  <a:t>Dépenses en % de PIB</a:t>
                </a:r>
              </a:p>
            </c:rich>
          </c:tx>
          <c:layout>
            <c:manualLayout>
              <c:xMode val="edge"/>
              <c:yMode val="edge"/>
              <c:x val="9.8661028893587029E-3"/>
              <c:y val="0.34393439361926598"/>
            </c:manualLayout>
          </c:layout>
          <c:overlay val="0"/>
        </c:title>
        <c:numFmt formatCode="0.0%" sourceLinked="0"/>
        <c:majorTickMark val="out"/>
        <c:minorTickMark val="none"/>
        <c:tickLblPos val="nextTo"/>
        <c:crossAx val="101179776"/>
        <c:crosses val="autoZero"/>
        <c:crossBetween val="between"/>
      </c:valAx>
    </c:plotArea>
    <c:legend>
      <c:legendPos val="r"/>
      <c:layout>
        <c:manualLayout>
          <c:xMode val="edge"/>
          <c:yMode val="edge"/>
          <c:x val="0.81928784271944866"/>
          <c:y val="0.44154416271755859"/>
          <c:w val="0.17930271401064296"/>
          <c:h val="0.2129701567452581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b="1"/>
              <a:t>Graphique C : </a:t>
            </a:r>
            <a:r>
              <a:rPr lang="fr-FR" sz="1000"/>
              <a:t>Structures</a:t>
            </a:r>
            <a:r>
              <a:rPr lang="fr-FR" sz="1000" baseline="0"/>
              <a:t> des dépenses actives en faveur des seniors en 2016</a:t>
            </a:r>
            <a:endParaRPr lang="fr-FR" sz="1000"/>
          </a:p>
        </c:rich>
      </c:tx>
      <c:layout/>
      <c:overlay val="1"/>
    </c:title>
    <c:autoTitleDeleted val="0"/>
    <c:plotArea>
      <c:layout>
        <c:manualLayout>
          <c:layoutTarget val="inner"/>
          <c:xMode val="edge"/>
          <c:yMode val="edge"/>
          <c:x val="6.2227394281782866E-2"/>
          <c:y val="0.15637860082304528"/>
          <c:w val="0.75822983693993595"/>
          <c:h val="0.75579534039726515"/>
        </c:manualLayout>
      </c:layout>
      <c:barChart>
        <c:barDir val="col"/>
        <c:grouping val="percentStacked"/>
        <c:varyColors val="0"/>
        <c:ser>
          <c:idx val="0"/>
          <c:order val="0"/>
          <c:tx>
            <c:strRef>
              <c:f>'Graphique C'!$B$3</c:f>
              <c:strCache>
                <c:ptCount val="1"/>
                <c:pt idx="0">
                  <c:v>Dépenses jeunes</c:v>
                </c:pt>
              </c:strCache>
            </c:strRef>
          </c:tx>
          <c:spPr>
            <a:solidFill>
              <a:schemeClr val="accent1">
                <a:lumMod val="75000"/>
              </a:schemeClr>
            </a:solidFill>
          </c:spPr>
          <c:invertIfNegative val="0"/>
          <c:cat>
            <c:strRef>
              <c:f>'Graphique C'!$A$4:$A$13</c:f>
              <c:strCache>
                <c:ptCount val="10"/>
                <c:pt idx="0">
                  <c:v>Danemark</c:v>
                </c:pt>
                <c:pt idx="1">
                  <c:v>France</c:v>
                </c:pt>
                <c:pt idx="2">
                  <c:v>Finlande</c:v>
                </c:pt>
                <c:pt idx="3">
                  <c:v>Belgique </c:v>
                </c:pt>
                <c:pt idx="4">
                  <c:v>Espagne</c:v>
                </c:pt>
                <c:pt idx="5">
                  <c:v>Autriche</c:v>
                </c:pt>
                <c:pt idx="6">
                  <c:v>UE-14</c:v>
                </c:pt>
                <c:pt idx="7">
                  <c:v>Italie</c:v>
                </c:pt>
                <c:pt idx="8">
                  <c:v>Allemagne</c:v>
                </c:pt>
                <c:pt idx="9">
                  <c:v>Suède</c:v>
                </c:pt>
              </c:strCache>
            </c:strRef>
          </c:cat>
          <c:val>
            <c:numRef>
              <c:f>'Graphique C'!$B$4:$B$13</c:f>
              <c:numCache>
                <c:formatCode>_(* #,##0.00_);_(* \(#,##0.00\);_(* "-"??_);_(@_)</c:formatCode>
                <c:ptCount val="10"/>
                <c:pt idx="0">
                  <c:v>275779532.02999997</c:v>
                </c:pt>
                <c:pt idx="1">
                  <c:v>4888628319.4200001</c:v>
                </c:pt>
                <c:pt idx="2">
                  <c:v>308037078</c:v>
                </c:pt>
                <c:pt idx="3">
                  <c:v>299642073.26296175</c:v>
                </c:pt>
                <c:pt idx="4">
                  <c:v>640268159.9799999</c:v>
                </c:pt>
                <c:pt idx="5">
                  <c:v>744236962.70000005</c:v>
                </c:pt>
                <c:pt idx="6">
                  <c:v>12089938793.012962</c:v>
                </c:pt>
                <c:pt idx="7">
                  <c:v>1574591233.5499997</c:v>
                </c:pt>
                <c:pt idx="8">
                  <c:v>2082462859.3199999</c:v>
                </c:pt>
                <c:pt idx="9">
                  <c:v>428277272.61000001</c:v>
                </c:pt>
              </c:numCache>
            </c:numRef>
          </c:val>
          <c:extLst xmlns:c16r2="http://schemas.microsoft.com/office/drawing/2015/06/chart">
            <c:ext xmlns:c16="http://schemas.microsoft.com/office/drawing/2014/chart" uri="{C3380CC4-5D6E-409C-BE32-E72D297353CC}">
              <c16:uniqueId val="{00000000-B876-4475-BFD5-3C30C5A7A386}"/>
            </c:ext>
          </c:extLst>
        </c:ser>
        <c:ser>
          <c:idx val="1"/>
          <c:order val="1"/>
          <c:tx>
            <c:strRef>
              <c:f>'Graphique C'!$C$3</c:f>
              <c:strCache>
                <c:ptCount val="1"/>
                <c:pt idx="0">
                  <c:v>Dépenses adultes</c:v>
                </c:pt>
              </c:strCache>
            </c:strRef>
          </c:tx>
          <c:spPr>
            <a:solidFill>
              <a:srgbClr val="BB4643"/>
            </a:solidFill>
          </c:spPr>
          <c:invertIfNegative val="0"/>
          <c:cat>
            <c:strRef>
              <c:f>'Graphique C'!$A$4:$A$13</c:f>
              <c:strCache>
                <c:ptCount val="10"/>
                <c:pt idx="0">
                  <c:v>Danemark</c:v>
                </c:pt>
                <c:pt idx="1">
                  <c:v>France</c:v>
                </c:pt>
                <c:pt idx="2">
                  <c:v>Finlande</c:v>
                </c:pt>
                <c:pt idx="3">
                  <c:v>Belgique </c:v>
                </c:pt>
                <c:pt idx="4">
                  <c:v>Espagne</c:v>
                </c:pt>
                <c:pt idx="5">
                  <c:v>Autriche</c:v>
                </c:pt>
                <c:pt idx="6">
                  <c:v>UE-14</c:v>
                </c:pt>
                <c:pt idx="7">
                  <c:v>Italie</c:v>
                </c:pt>
                <c:pt idx="8">
                  <c:v>Allemagne</c:v>
                </c:pt>
                <c:pt idx="9">
                  <c:v>Suède</c:v>
                </c:pt>
              </c:strCache>
            </c:strRef>
          </c:cat>
          <c:val>
            <c:numRef>
              <c:f>'Graphique C'!$C$4:$C$13</c:f>
              <c:numCache>
                <c:formatCode>_(* #,##0.00_);_(* \(#,##0.00\);_(* "-"??_);_(@_)</c:formatCode>
                <c:ptCount val="10"/>
                <c:pt idx="0">
                  <c:v>2693148460.0699997</c:v>
                </c:pt>
                <c:pt idx="1">
                  <c:v>7079779071.46</c:v>
                </c:pt>
                <c:pt idx="2">
                  <c:v>1305814278</c:v>
                </c:pt>
                <c:pt idx="3">
                  <c:v>1393539691.0582254</c:v>
                </c:pt>
                <c:pt idx="4">
                  <c:v>2643533526.5100002</c:v>
                </c:pt>
                <c:pt idx="5">
                  <c:v>1179853137.73</c:v>
                </c:pt>
                <c:pt idx="6">
                  <c:v>33635990118.288227</c:v>
                </c:pt>
                <c:pt idx="7">
                  <c:v>7277712767.4499998</c:v>
                </c:pt>
                <c:pt idx="8">
                  <c:v>4383372647.3100004</c:v>
                </c:pt>
                <c:pt idx="9">
                  <c:v>2746677452.8600001</c:v>
                </c:pt>
              </c:numCache>
            </c:numRef>
          </c:val>
          <c:extLst xmlns:c16r2="http://schemas.microsoft.com/office/drawing/2015/06/chart">
            <c:ext xmlns:c16="http://schemas.microsoft.com/office/drawing/2014/chart" uri="{C3380CC4-5D6E-409C-BE32-E72D297353CC}">
              <c16:uniqueId val="{00000001-B876-4475-BFD5-3C30C5A7A386}"/>
            </c:ext>
          </c:extLst>
        </c:ser>
        <c:ser>
          <c:idx val="2"/>
          <c:order val="2"/>
          <c:tx>
            <c:strRef>
              <c:f>'Graphique C'!$D$3</c:f>
              <c:strCache>
                <c:ptCount val="1"/>
                <c:pt idx="0">
                  <c:v>Dépenses seniors</c:v>
                </c:pt>
              </c:strCache>
            </c:strRef>
          </c:tx>
          <c:spPr>
            <a:solidFill>
              <a:srgbClr val="EAB200"/>
            </a:solidFill>
          </c:spPr>
          <c:invertIfNegative val="0"/>
          <c:cat>
            <c:strRef>
              <c:f>'Graphique C'!$A$4:$A$13</c:f>
              <c:strCache>
                <c:ptCount val="10"/>
                <c:pt idx="0">
                  <c:v>Danemark</c:v>
                </c:pt>
                <c:pt idx="1">
                  <c:v>France</c:v>
                </c:pt>
                <c:pt idx="2">
                  <c:v>Finlande</c:v>
                </c:pt>
                <c:pt idx="3">
                  <c:v>Belgique </c:v>
                </c:pt>
                <c:pt idx="4">
                  <c:v>Espagne</c:v>
                </c:pt>
                <c:pt idx="5">
                  <c:v>Autriche</c:v>
                </c:pt>
                <c:pt idx="6">
                  <c:v>UE-14</c:v>
                </c:pt>
                <c:pt idx="7">
                  <c:v>Italie</c:v>
                </c:pt>
                <c:pt idx="8">
                  <c:v>Allemagne</c:v>
                </c:pt>
                <c:pt idx="9">
                  <c:v>Suède</c:v>
                </c:pt>
              </c:strCache>
            </c:strRef>
          </c:cat>
          <c:val>
            <c:numRef>
              <c:f>'Graphique C'!$D$4:$D$13</c:f>
              <c:numCache>
                <c:formatCode>_(* #,##0.00_);_(* \(#,##0.00\);_(* "-"??_);_(@_)</c:formatCode>
                <c:ptCount val="10"/>
                <c:pt idx="0">
                  <c:v>941841866.48000002</c:v>
                </c:pt>
                <c:pt idx="1">
                  <c:v>936429061.77999997</c:v>
                </c:pt>
                <c:pt idx="2">
                  <c:v>195020165</c:v>
                </c:pt>
                <c:pt idx="3">
                  <c:v>325330465.66919667</c:v>
                </c:pt>
                <c:pt idx="4">
                  <c:v>252841040.26000002</c:v>
                </c:pt>
                <c:pt idx="5">
                  <c:v>135536750.93000001</c:v>
                </c:pt>
                <c:pt idx="6">
                  <c:v>6124920767.4791975</c:v>
                </c:pt>
                <c:pt idx="7">
                  <c:v>675311025.01999986</c:v>
                </c:pt>
                <c:pt idx="8">
                  <c:v>430397833.84000003</c:v>
                </c:pt>
                <c:pt idx="9">
                  <c:v>990366739.25000012</c:v>
                </c:pt>
              </c:numCache>
            </c:numRef>
          </c:val>
          <c:extLst xmlns:c16r2="http://schemas.microsoft.com/office/drawing/2015/06/chart">
            <c:ext xmlns:c16="http://schemas.microsoft.com/office/drawing/2014/chart" uri="{C3380CC4-5D6E-409C-BE32-E72D297353CC}">
              <c16:uniqueId val="{00000002-B876-4475-BFD5-3C30C5A7A386}"/>
            </c:ext>
          </c:extLst>
        </c:ser>
        <c:ser>
          <c:idx val="3"/>
          <c:order val="3"/>
          <c:tx>
            <c:strRef>
              <c:f>'Graphique C'!$E$3</c:f>
              <c:strCache>
                <c:ptCount val="1"/>
                <c:pt idx="0">
                  <c:v>Dépenses non ventilées</c:v>
                </c:pt>
              </c:strCache>
            </c:strRef>
          </c:tx>
          <c:spPr>
            <a:solidFill>
              <a:schemeClr val="bg1">
                <a:lumMod val="85000"/>
              </a:schemeClr>
            </a:solidFill>
          </c:spPr>
          <c:invertIfNegative val="0"/>
          <c:cat>
            <c:strRef>
              <c:f>'Graphique C'!$A$4:$A$13</c:f>
              <c:strCache>
                <c:ptCount val="10"/>
                <c:pt idx="0">
                  <c:v>Danemark</c:v>
                </c:pt>
                <c:pt idx="1">
                  <c:v>France</c:v>
                </c:pt>
                <c:pt idx="2">
                  <c:v>Finlande</c:v>
                </c:pt>
                <c:pt idx="3">
                  <c:v>Belgique </c:v>
                </c:pt>
                <c:pt idx="4">
                  <c:v>Espagne</c:v>
                </c:pt>
                <c:pt idx="5">
                  <c:v>Autriche</c:v>
                </c:pt>
                <c:pt idx="6">
                  <c:v>UE-14</c:v>
                </c:pt>
                <c:pt idx="7">
                  <c:v>Italie</c:v>
                </c:pt>
                <c:pt idx="8">
                  <c:v>Allemagne</c:v>
                </c:pt>
                <c:pt idx="9">
                  <c:v>Suède</c:v>
                </c:pt>
              </c:strCache>
            </c:strRef>
          </c:cat>
          <c:val>
            <c:numRef>
              <c:f>'Graphique C'!$E$4:$E$13</c:f>
              <c:numCache>
                <c:formatCode>_(* #,##0.00_);_(* \(#,##0.00\);_(* "-"??_);_(@_)</c:formatCode>
                <c:ptCount val="10"/>
                <c:pt idx="0">
                  <c:v>114226380.61000013</c:v>
                </c:pt>
                <c:pt idx="1">
                  <c:v>2782977170.0099983</c:v>
                </c:pt>
                <c:pt idx="2">
                  <c:v>0</c:v>
                </c:pt>
                <c:pt idx="3">
                  <c:v>201660508.99961647</c:v>
                </c:pt>
                <c:pt idx="4">
                  <c:v>1393348740.2499995</c:v>
                </c:pt>
                <c:pt idx="5">
                  <c:v>10122.139999866486</c:v>
                </c:pt>
                <c:pt idx="6">
                  <c:v>6940785762.8596134</c:v>
                </c:pt>
                <c:pt idx="7">
                  <c:v>171490578.76000023</c:v>
                </c:pt>
                <c:pt idx="8">
                  <c:v>1370010386.0299997</c:v>
                </c:pt>
                <c:pt idx="9">
                  <c:v>3906217.4099998474</c:v>
                </c:pt>
              </c:numCache>
            </c:numRef>
          </c:val>
          <c:extLst xmlns:c16r2="http://schemas.microsoft.com/office/drawing/2015/06/chart">
            <c:ext xmlns:c16="http://schemas.microsoft.com/office/drawing/2014/chart" uri="{C3380CC4-5D6E-409C-BE32-E72D297353CC}">
              <c16:uniqueId val="{00000003-B876-4475-BFD5-3C30C5A7A386}"/>
            </c:ext>
          </c:extLst>
        </c:ser>
        <c:dLbls>
          <c:showLegendKey val="0"/>
          <c:showVal val="0"/>
          <c:showCatName val="0"/>
          <c:showSerName val="0"/>
          <c:showPercent val="0"/>
          <c:showBubbleSize val="0"/>
        </c:dLbls>
        <c:gapWidth val="108"/>
        <c:overlap val="100"/>
        <c:axId val="106306176"/>
        <c:axId val="106324352"/>
      </c:barChart>
      <c:catAx>
        <c:axId val="106306176"/>
        <c:scaling>
          <c:orientation val="minMax"/>
        </c:scaling>
        <c:delete val="0"/>
        <c:axPos val="b"/>
        <c:numFmt formatCode="General" sourceLinked="0"/>
        <c:majorTickMark val="out"/>
        <c:minorTickMark val="none"/>
        <c:tickLblPos val="nextTo"/>
        <c:txPr>
          <a:bodyPr/>
          <a:lstStyle/>
          <a:p>
            <a:pPr>
              <a:defRPr sz="800"/>
            </a:pPr>
            <a:endParaRPr lang="fr-FR"/>
          </a:p>
        </c:txPr>
        <c:crossAx val="106324352"/>
        <c:crosses val="autoZero"/>
        <c:auto val="1"/>
        <c:lblAlgn val="ctr"/>
        <c:lblOffset val="100"/>
        <c:noMultiLvlLbl val="0"/>
      </c:catAx>
      <c:valAx>
        <c:axId val="106324352"/>
        <c:scaling>
          <c:orientation val="minMax"/>
        </c:scaling>
        <c:delete val="0"/>
        <c:axPos val="l"/>
        <c:majorGridlines/>
        <c:numFmt formatCode="0%" sourceLinked="1"/>
        <c:majorTickMark val="out"/>
        <c:minorTickMark val="none"/>
        <c:tickLblPos val="nextTo"/>
        <c:crossAx val="106306176"/>
        <c:crosses val="autoZero"/>
        <c:crossBetween val="between"/>
      </c:valAx>
    </c:plotArea>
    <c:legend>
      <c:legendPos val="r"/>
      <c:layout>
        <c:manualLayout>
          <c:xMode val="edge"/>
          <c:yMode val="edge"/>
          <c:x val="0.8242919087410836"/>
          <c:y val="0.37105084086711382"/>
          <c:w val="0.17375162313679149"/>
          <c:h val="0.25789831826577231"/>
        </c:manualLayout>
      </c:layout>
      <c:overlay val="0"/>
    </c:legend>
    <c:plotVisOnly val="1"/>
    <c:dispBlanksAs val="gap"/>
    <c:showDLblsOverMax val="0"/>
  </c:chart>
  <c:spPr>
    <a:ln>
      <a:noFill/>
    </a:ln>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44760977911475E-2"/>
          <c:y val="4.6405515924929447E-2"/>
          <c:w val="0.50839993315442311"/>
          <c:h val="0.84888537835591871"/>
        </c:manualLayout>
      </c:layout>
      <c:barChart>
        <c:barDir val="col"/>
        <c:grouping val="stacked"/>
        <c:varyColors val="0"/>
        <c:ser>
          <c:idx val="0"/>
          <c:order val="0"/>
          <c:tx>
            <c:strRef>
              <c:f>[2]Graph4!$A$14</c:f>
              <c:strCache>
                <c:ptCount val="1"/>
                <c:pt idx="0">
                  <c:v>Allègements généraux sur les bas salaires </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[2]Graph4!$B$14:$H$14</c:f>
              <c:numCache>
                <c:formatCode>General</c:formatCode>
                <c:ptCount val="7"/>
                <c:pt idx="0">
                  <c:v>22998.325369065748</c:v>
                </c:pt>
                <c:pt idx="1">
                  <c:v>20715.758661815569</c:v>
                </c:pt>
                <c:pt idx="2">
                  <c:v>21131.18807377898</c:v>
                </c:pt>
                <c:pt idx="3">
                  <c:v>21036.188417454257</c:v>
                </c:pt>
                <c:pt idx="4">
                  <c:v>20834.415081135656</c:v>
                </c:pt>
                <c:pt idx="5">
                  <c:v>21762.101400000003</c:v>
                </c:pt>
                <c:pt idx="6">
                  <c:v>22041</c:v>
                </c:pt>
              </c:numCache>
            </c:numRef>
          </c:val>
          <c:extLst xmlns:c16r2="http://schemas.microsoft.com/office/drawing/2015/06/chart">
            <c:ext xmlns:c16="http://schemas.microsoft.com/office/drawing/2014/chart" uri="{C3380CC4-5D6E-409C-BE32-E72D297353CC}">
              <c16:uniqueId val="{00000000-0FA1-49E4-A19C-8EAC74CE2F8B}"/>
            </c:ext>
          </c:extLst>
        </c:ser>
        <c:ser>
          <c:idx val="1"/>
          <c:order val="1"/>
          <c:tx>
            <c:strRef>
              <c:f>[2]Graph4!$A$15</c:f>
              <c:strCache>
                <c:ptCount val="1"/>
                <c:pt idx="0">
                  <c:v>Pacte de responsabilité</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[2]Graph4!$B$15:$H$15</c:f>
              <c:numCache>
                <c:formatCode>General</c:formatCode>
                <c:ptCount val="7"/>
                <c:pt idx="0">
                  <c:v>0</c:v>
                </c:pt>
                <c:pt idx="1">
                  <c:v>0</c:v>
                </c:pt>
                <c:pt idx="2">
                  <c:v>0</c:v>
                </c:pt>
                <c:pt idx="3">
                  <c:v>0</c:v>
                </c:pt>
                <c:pt idx="4">
                  <c:v>0</c:v>
                </c:pt>
                <c:pt idx="5">
                  <c:v>4589.2458000000006</c:v>
                </c:pt>
                <c:pt idx="6">
                  <c:v>7485</c:v>
                </c:pt>
              </c:numCache>
            </c:numRef>
          </c:val>
          <c:extLst xmlns:c16r2="http://schemas.microsoft.com/office/drawing/2015/06/chart">
            <c:ext xmlns:c16="http://schemas.microsoft.com/office/drawing/2014/chart" uri="{C3380CC4-5D6E-409C-BE32-E72D297353CC}">
              <c16:uniqueId val="{00000001-0FA1-49E4-A19C-8EAC74CE2F8B}"/>
            </c:ext>
          </c:extLst>
        </c:ser>
        <c:ser>
          <c:idx val="2"/>
          <c:order val="2"/>
          <c:tx>
            <c:strRef>
              <c:f>[2]Graph4!$A$16</c:f>
              <c:strCache>
                <c:ptCount val="1"/>
                <c:pt idx="0">
                  <c:v>CICE </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[2]Graph4!$B$16:$H$16</c:f>
              <c:numCache>
                <c:formatCode>General</c:formatCode>
                <c:ptCount val="7"/>
                <c:pt idx="0">
                  <c:v>0</c:v>
                </c:pt>
                <c:pt idx="1">
                  <c:v>0</c:v>
                </c:pt>
                <c:pt idx="2">
                  <c:v>0</c:v>
                </c:pt>
                <c:pt idx="3">
                  <c:v>11583.249547556808</c:v>
                </c:pt>
                <c:pt idx="4">
                  <c:v>17738.955582232895</c:v>
                </c:pt>
                <c:pt idx="5">
                  <c:v>18633.48</c:v>
                </c:pt>
                <c:pt idx="6">
                  <c:v>19200</c:v>
                </c:pt>
              </c:numCache>
            </c:numRef>
          </c:val>
          <c:extLst xmlns:c16r2="http://schemas.microsoft.com/office/drawing/2015/06/chart">
            <c:ext xmlns:c16="http://schemas.microsoft.com/office/drawing/2014/chart" uri="{C3380CC4-5D6E-409C-BE32-E72D297353CC}">
              <c16:uniqueId val="{00000002-0FA1-49E4-A19C-8EAC74CE2F8B}"/>
            </c:ext>
          </c:extLst>
        </c:ser>
        <c:ser>
          <c:idx val="3"/>
          <c:order val="3"/>
          <c:tx>
            <c:strRef>
              <c:f>[2]Graph4!$A$17</c:f>
              <c:strCache>
                <c:ptCount val="1"/>
                <c:pt idx="0">
                  <c:v>Heures supplémentaires + exonérations TPE</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[2]Graph4!$B$17:$H$17</c:f>
              <c:numCache>
                <c:formatCode>General</c:formatCode>
                <c:ptCount val="7"/>
                <c:pt idx="0">
                  <c:v>5437.5208781696583</c:v>
                </c:pt>
                <c:pt idx="1">
                  <c:v>5345.9719160376389</c:v>
                </c:pt>
                <c:pt idx="2">
                  <c:v>3899.7046247464509</c:v>
                </c:pt>
                <c:pt idx="3">
                  <c:v>607.03278302835315</c:v>
                </c:pt>
                <c:pt idx="4">
                  <c:v>491.66972989195682</c:v>
                </c:pt>
                <c:pt idx="5">
                  <c:v>479.86220000000003</c:v>
                </c:pt>
                <c:pt idx="6">
                  <c:v>497</c:v>
                </c:pt>
              </c:numCache>
            </c:numRef>
          </c:val>
          <c:extLst xmlns:c16r2="http://schemas.microsoft.com/office/drawing/2015/06/chart">
            <c:ext xmlns:c16="http://schemas.microsoft.com/office/drawing/2014/chart" uri="{C3380CC4-5D6E-409C-BE32-E72D297353CC}">
              <c16:uniqueId val="{00000003-0FA1-49E4-A19C-8EAC74CE2F8B}"/>
            </c:ext>
          </c:extLst>
        </c:ser>
        <c:ser>
          <c:idx val="4"/>
          <c:order val="4"/>
          <c:tx>
            <c:strRef>
              <c:f>[2]Graph4!$A$18</c:f>
              <c:strCache>
                <c:ptCount val="1"/>
                <c:pt idx="0">
                  <c:v>Incitations financières à l'offre de travail</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[2]Graph4!$B$18:$H$18</c:f>
              <c:numCache>
                <c:formatCode>General</c:formatCode>
                <c:ptCount val="7"/>
                <c:pt idx="0">
                  <c:v>4946.8251462358794</c:v>
                </c:pt>
                <c:pt idx="1">
                  <c:v>4779.3349415779139</c:v>
                </c:pt>
                <c:pt idx="2">
                  <c:v>4300.383983772821</c:v>
                </c:pt>
                <c:pt idx="3">
                  <c:v>4074.3324854212756</c:v>
                </c:pt>
                <c:pt idx="4">
                  <c:v>4072.944377751101</c:v>
                </c:pt>
                <c:pt idx="5">
                  <c:v>2192.9402</c:v>
                </c:pt>
                <c:pt idx="6">
                  <c:v>4845.26725506</c:v>
                </c:pt>
              </c:numCache>
            </c:numRef>
          </c:val>
          <c:extLst xmlns:c16r2="http://schemas.microsoft.com/office/drawing/2015/06/chart">
            <c:ext xmlns:c16="http://schemas.microsoft.com/office/drawing/2014/chart" uri="{C3380CC4-5D6E-409C-BE32-E72D297353CC}">
              <c16:uniqueId val="{00000004-0FA1-49E4-A19C-8EAC74CE2F8B}"/>
            </c:ext>
          </c:extLst>
        </c:ser>
        <c:ser>
          <c:idx val="5"/>
          <c:order val="5"/>
          <c:tx>
            <c:strRef>
              <c:f>[2]Graph4!$A$19</c:f>
              <c:strCache>
                <c:ptCount val="1"/>
                <c:pt idx="0">
                  <c:v>Primes à l'embauche</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[2]Graph4!$B$19:$H$19</c:f>
              <c:numCache>
                <c:formatCode>General</c:formatCode>
                <c:ptCount val="7"/>
                <c:pt idx="0">
                  <c:v>0</c:v>
                </c:pt>
                <c:pt idx="1">
                  <c:v>0</c:v>
                </c:pt>
                <c:pt idx="2">
                  <c:v>0</c:v>
                </c:pt>
                <c:pt idx="3">
                  <c:v>0</c:v>
                </c:pt>
                <c:pt idx="4">
                  <c:v>0</c:v>
                </c:pt>
                <c:pt idx="5">
                  <c:v>1.0018000000000001E-2</c:v>
                </c:pt>
                <c:pt idx="6">
                  <c:v>3005.83</c:v>
                </c:pt>
              </c:numCache>
            </c:numRef>
          </c:val>
          <c:extLst xmlns:c16r2="http://schemas.microsoft.com/office/drawing/2015/06/chart">
            <c:ext xmlns:c16="http://schemas.microsoft.com/office/drawing/2014/chart" uri="{C3380CC4-5D6E-409C-BE32-E72D297353CC}">
              <c16:uniqueId val="{00000005-0FA1-49E4-A19C-8EAC74CE2F8B}"/>
            </c:ext>
          </c:extLst>
        </c:ser>
        <c:ser>
          <c:idx val="6"/>
          <c:order val="6"/>
          <c:tx>
            <c:strRef>
              <c:f>[2]Graph4!$A$20</c:f>
              <c:strCache>
                <c:ptCount val="1"/>
                <c:pt idx="0">
                  <c:v>Mesures en faveur de l'emploi dans certaines zones géographiques</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[2]Graph4!$B$20:$H$20</c:f>
              <c:numCache>
                <c:formatCode>General</c:formatCode>
                <c:ptCount val="7"/>
                <c:pt idx="0">
                  <c:v>1728.8995857459618</c:v>
                </c:pt>
                <c:pt idx="1">
                  <c:v>1594.1071283217871</c:v>
                </c:pt>
                <c:pt idx="2">
                  <c:v>1618.8985909874243</c:v>
                </c:pt>
                <c:pt idx="3">
                  <c:v>1725.4005630404185</c:v>
                </c:pt>
                <c:pt idx="4">
                  <c:v>1612.541216486595</c:v>
                </c:pt>
                <c:pt idx="5">
                  <c:v>1496.6892</c:v>
                </c:pt>
                <c:pt idx="6">
                  <c:v>1404</c:v>
                </c:pt>
              </c:numCache>
            </c:numRef>
          </c:val>
          <c:extLst xmlns:c16r2="http://schemas.microsoft.com/office/drawing/2015/06/chart">
            <c:ext xmlns:c16="http://schemas.microsoft.com/office/drawing/2014/chart" uri="{C3380CC4-5D6E-409C-BE32-E72D297353CC}">
              <c16:uniqueId val="{00000006-0FA1-49E4-A19C-8EAC74CE2F8B}"/>
            </c:ext>
          </c:extLst>
        </c:ser>
        <c:ser>
          <c:idx val="7"/>
          <c:order val="7"/>
          <c:tx>
            <c:strRef>
              <c:f>[2]Graph4!$A$21</c:f>
              <c:strCache>
                <c:ptCount val="1"/>
                <c:pt idx="0">
                  <c:v>Mesures en faveur de l'emploi dans certains secteurs</c:v>
                </c:pt>
              </c:strCache>
            </c:strRef>
          </c:tx>
          <c:invertIfNegative val="0"/>
          <c:cat>
            <c:numRef>
              <c:f>[2]Graph4!$B$13:$H$13</c:f>
              <c:numCache>
                <c:formatCode>General</c:formatCode>
                <c:ptCount val="7"/>
                <c:pt idx="0">
                  <c:v>2010</c:v>
                </c:pt>
                <c:pt idx="1">
                  <c:v>2011</c:v>
                </c:pt>
                <c:pt idx="2">
                  <c:v>2012</c:v>
                </c:pt>
                <c:pt idx="3">
                  <c:v>2013</c:v>
                </c:pt>
                <c:pt idx="4">
                  <c:v>2014</c:v>
                </c:pt>
                <c:pt idx="5">
                  <c:v>2015</c:v>
                </c:pt>
                <c:pt idx="6">
                  <c:v>2016</c:v>
                </c:pt>
              </c:numCache>
            </c:numRef>
          </c:cat>
          <c:val>
            <c:numRef>
              <c:f>[2]Graph4!$B$21:$H$21</c:f>
              <c:numCache>
                <c:formatCode>General</c:formatCode>
                <c:ptCount val="7"/>
                <c:pt idx="0">
                  <c:v>7401.5945714708078</c:v>
                </c:pt>
                <c:pt idx="1">
                  <c:v>6759.7495541929493</c:v>
                </c:pt>
                <c:pt idx="2">
                  <c:v>6735.0516148073038</c:v>
                </c:pt>
                <c:pt idx="3">
                  <c:v>6919.2685991555536</c:v>
                </c:pt>
                <c:pt idx="4">
                  <c:v>6853.9516006402573</c:v>
                </c:pt>
                <c:pt idx="5">
                  <c:v>6779.1806000000006</c:v>
                </c:pt>
                <c:pt idx="6">
                  <c:v>7463</c:v>
                </c:pt>
              </c:numCache>
            </c:numRef>
          </c:val>
          <c:extLst xmlns:c16r2="http://schemas.microsoft.com/office/drawing/2015/06/chart">
            <c:ext xmlns:c16="http://schemas.microsoft.com/office/drawing/2014/chart" uri="{C3380CC4-5D6E-409C-BE32-E72D297353CC}">
              <c16:uniqueId val="{00000007-0FA1-49E4-A19C-8EAC74CE2F8B}"/>
            </c:ext>
          </c:extLst>
        </c:ser>
        <c:dLbls>
          <c:showLegendKey val="0"/>
          <c:showVal val="0"/>
          <c:showCatName val="0"/>
          <c:showSerName val="0"/>
          <c:showPercent val="0"/>
          <c:showBubbleSize val="0"/>
        </c:dLbls>
        <c:gapWidth val="150"/>
        <c:overlap val="100"/>
        <c:axId val="106657280"/>
        <c:axId val="106658816"/>
      </c:barChart>
      <c:catAx>
        <c:axId val="106657280"/>
        <c:scaling>
          <c:orientation val="minMax"/>
        </c:scaling>
        <c:delete val="0"/>
        <c:axPos val="b"/>
        <c:numFmt formatCode="General" sourceLinked="1"/>
        <c:majorTickMark val="out"/>
        <c:minorTickMark val="none"/>
        <c:tickLblPos val="nextTo"/>
        <c:crossAx val="106658816"/>
        <c:crosses val="autoZero"/>
        <c:auto val="1"/>
        <c:lblAlgn val="ctr"/>
        <c:lblOffset val="100"/>
        <c:noMultiLvlLbl val="0"/>
      </c:catAx>
      <c:valAx>
        <c:axId val="106658816"/>
        <c:scaling>
          <c:orientation val="minMax"/>
        </c:scaling>
        <c:delete val="0"/>
        <c:axPos val="l"/>
        <c:majorGridlines/>
        <c:numFmt formatCode="General" sourceLinked="1"/>
        <c:majorTickMark val="out"/>
        <c:minorTickMark val="none"/>
        <c:tickLblPos val="nextTo"/>
        <c:crossAx val="106657280"/>
        <c:crosses val="autoZero"/>
        <c:crossBetween val="between"/>
      </c:valAx>
    </c:plotArea>
    <c:legend>
      <c:legendPos val="r"/>
      <c:layout>
        <c:manualLayout>
          <c:xMode val="edge"/>
          <c:yMode val="edge"/>
          <c:x val="0.64166666666666672"/>
          <c:y val="0"/>
          <c:w val="0.35833333333333334"/>
          <c:h val="1"/>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190500</xdr:colOff>
      <xdr:row>10</xdr:row>
      <xdr:rowOff>52917</xdr:rowOff>
    </xdr:from>
    <xdr:to>
      <xdr:col>14</xdr:col>
      <xdr:colOff>232833</xdr:colOff>
      <xdr:row>34</xdr:row>
      <xdr:rowOff>74083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0.01216</cdr:x>
      <cdr:y>0.09307</cdr:y>
    </cdr:from>
    <cdr:to>
      <cdr:x>0.09926</cdr:x>
      <cdr:y>0.14943</cdr:y>
    </cdr:to>
    <cdr:sp macro="" textlink="">
      <cdr:nvSpPr>
        <cdr:cNvPr id="8193" name="Text Box 1"/>
        <cdr:cNvSpPr txBox="1">
          <a:spLocks xmlns:a="http://schemas.openxmlformats.org/drawingml/2006/main" noChangeArrowheads="1"/>
        </cdr:cNvSpPr>
      </cdr:nvSpPr>
      <cdr:spPr bwMode="auto">
        <a:xfrm xmlns:a="http://schemas.openxmlformats.org/drawingml/2006/main">
          <a:off x="86891" y="342791"/>
          <a:ext cx="622194" cy="207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horz"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 de PIB</a:t>
          </a:r>
          <a:endParaRPr lang="fr-FR" sz="800"/>
        </a:p>
      </cdr:txBody>
    </cdr:sp>
  </cdr:relSizeAnchor>
  <cdr:relSizeAnchor xmlns:cdr="http://schemas.openxmlformats.org/drawingml/2006/chartDrawing">
    <cdr:from>
      <cdr:x>0.7327</cdr:x>
      <cdr:y>0.09242</cdr:y>
    </cdr:from>
    <cdr:to>
      <cdr:x>0.99852</cdr:x>
      <cdr:y>0.14655</cdr:y>
    </cdr:to>
    <cdr:sp macro="" textlink="">
      <cdr:nvSpPr>
        <cdr:cNvPr id="4" name="Text Box 1"/>
        <cdr:cNvSpPr txBox="1">
          <a:spLocks xmlns:a="http://schemas.openxmlformats.org/drawingml/2006/main" noChangeArrowheads="1"/>
        </cdr:cNvSpPr>
      </cdr:nvSpPr>
      <cdr:spPr bwMode="auto">
        <a:xfrm xmlns:a="http://schemas.openxmlformats.org/drawingml/2006/main">
          <a:off x="5234234" y="340401"/>
          <a:ext cx="1898933" cy="1993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horz"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Demandeurs d'emploi inscrits (millions)</a:t>
          </a:r>
          <a:endParaRPr lang="fr-FR" sz="8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341312</xdr:colOff>
      <xdr:row>14</xdr:row>
      <xdr:rowOff>109801</xdr:rowOff>
    </xdr:from>
    <xdr:to>
      <xdr:col>13</xdr:col>
      <xdr:colOff>666750</xdr:colOff>
      <xdr:row>39</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0.09669</cdr:y>
    </cdr:from>
    <cdr:to>
      <cdr:x>0.26059</cdr:x>
      <cdr:y>0.1458</cdr:y>
    </cdr:to>
    <cdr:sp macro="" textlink="">
      <cdr:nvSpPr>
        <cdr:cNvPr id="12289" name="Text Box 1"/>
        <cdr:cNvSpPr txBox="1">
          <a:spLocks xmlns:a="http://schemas.openxmlformats.org/drawingml/2006/main" noChangeArrowheads="1"/>
        </cdr:cNvSpPr>
      </cdr:nvSpPr>
      <cdr:spPr bwMode="auto">
        <a:xfrm xmlns:a="http://schemas.openxmlformats.org/drawingml/2006/main">
          <a:off x="0" y="369044"/>
          <a:ext cx="1819394" cy="1874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Milliards d'euros constants 2016</a:t>
          </a:r>
        </a:p>
        <a:p xmlns:a="http://schemas.openxmlformats.org/drawingml/2006/main">
          <a:pPr algn="l" rtl="0">
            <a:defRPr sz="1000"/>
          </a:pPr>
          <a:endParaRPr lang="fr-FR" sz="900" b="0" i="0" u="none" strike="noStrike" baseline="0">
            <a:solidFill>
              <a:srgbClr val="000000"/>
            </a:solidFill>
            <a:latin typeface="Arial"/>
            <a:cs typeface="Arial"/>
          </a:endParaRPr>
        </a:p>
        <a:p xmlns:a="http://schemas.openxmlformats.org/drawingml/2006/main">
          <a:pPr algn="l" rtl="0">
            <a:defRPr sz="1000"/>
          </a:pPr>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38</xdr:row>
      <xdr:rowOff>0</xdr:rowOff>
    </xdr:from>
    <xdr:to>
      <xdr:col>4</xdr:col>
      <xdr:colOff>771524</xdr:colOff>
      <xdr:row>38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9</xdr:row>
      <xdr:rowOff>11907</xdr:rowOff>
    </xdr:from>
    <xdr:to>
      <xdr:col>8</xdr:col>
      <xdr:colOff>369094</xdr:colOff>
      <xdr:row>31</xdr:row>
      <xdr:rowOff>145257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2512219</xdr:colOff>
      <xdr:row>27</xdr:row>
      <xdr:rowOff>142875</xdr:rowOff>
    </xdr:from>
    <xdr:to>
      <xdr:col>9</xdr:col>
      <xdr:colOff>200025</xdr:colOff>
      <xdr:row>48</xdr:row>
      <xdr:rowOff>33338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14</xdr:row>
      <xdr:rowOff>95250</xdr:rowOff>
    </xdr:from>
    <xdr:to>
      <xdr:col>5</xdr:col>
      <xdr:colOff>1138239</xdr:colOff>
      <xdr:row>30</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238125</xdr:colOff>
      <xdr:row>4</xdr:row>
      <xdr:rowOff>28574</xdr:rowOff>
    </xdr:from>
    <xdr:to>
      <xdr:col>16</xdr:col>
      <xdr:colOff>428625</xdr:colOff>
      <xdr:row>23</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thomas.cayet/Local%20Settings/Temporary%20Internet%20Files/OLK79/D&#233;p-cibl-2013.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omas.cayet/AppData/Local/Microsoft/Windows/INetCache/Content.Outlook/G4YLGZJE/DR%202016%20Tableaux%202%20et%2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2"/>
      <sheetName val="Tableau 2 € constants "/>
      <sheetName val="Tableau 3"/>
      <sheetName val="Tableau 3 € constants"/>
      <sheetName val="Graph4"/>
      <sheetName val="Récapitulatif dépenses"/>
      <sheetName val="Tableau 2 Version DR"/>
      <sheetName val="Tableau 3 version DR"/>
    </sheetNames>
    <sheetDataSet>
      <sheetData sheetId="0">
        <row r="4">
          <cell r="B4">
            <v>26883.200220359999</v>
          </cell>
          <cell r="G4">
            <v>45383</v>
          </cell>
          <cell r="H4">
            <v>49223</v>
          </cell>
        </row>
        <row r="5">
          <cell r="B5">
            <v>21742.57731787</v>
          </cell>
          <cell r="C5">
            <v>19998.213417689993</v>
          </cell>
          <cell r="D5">
            <v>20797.915193397956</v>
          </cell>
          <cell r="E5">
            <v>20885</v>
          </cell>
          <cell r="F5">
            <v>20788.661723999998</v>
          </cell>
          <cell r="G5">
            <v>21723</v>
          </cell>
          <cell r="H5">
            <v>22041</v>
          </cell>
        </row>
        <row r="6">
          <cell r="G6">
            <v>4581</v>
          </cell>
          <cell r="H6">
            <v>7485</v>
          </cell>
        </row>
        <row r="7">
          <cell r="G7">
            <v>3589</v>
          </cell>
          <cell r="H7">
            <v>6502</v>
          </cell>
        </row>
        <row r="8">
          <cell r="G8">
            <v>992</v>
          </cell>
          <cell r="H8">
            <v>983</v>
          </cell>
        </row>
        <row r="9">
          <cell r="B9">
            <v>4720</v>
          </cell>
          <cell r="C9">
            <v>5120</v>
          </cell>
          <cell r="D9">
            <v>3760</v>
          </cell>
          <cell r="E9">
            <v>570</v>
          </cell>
          <cell r="F9">
            <v>489</v>
          </cell>
          <cell r="G9">
            <v>479</v>
          </cell>
          <cell r="H9">
            <v>497</v>
          </cell>
        </row>
        <row r="10">
          <cell r="B10">
            <v>3200</v>
          </cell>
          <cell r="G10">
            <v>479</v>
          </cell>
          <cell r="H10">
            <v>497</v>
          </cell>
        </row>
        <row r="11">
          <cell r="B11">
            <v>1520</v>
          </cell>
        </row>
        <row r="12">
          <cell r="B12">
            <v>420.62290249</v>
          </cell>
          <cell r="C12">
            <v>40.799999999999997</v>
          </cell>
          <cell r="D12">
            <v>78.2</v>
          </cell>
          <cell r="E12">
            <v>32.67</v>
          </cell>
          <cell r="F12">
            <v>1.59</v>
          </cell>
          <cell r="G12">
            <v>0</v>
          </cell>
          <cell r="H12">
            <v>0</v>
          </cell>
        </row>
        <row r="13">
          <cell r="E13">
            <v>11500</v>
          </cell>
          <cell r="F13">
            <v>17700</v>
          </cell>
          <cell r="G13">
            <v>18600</v>
          </cell>
          <cell r="H13">
            <v>19200</v>
          </cell>
        </row>
        <row r="14">
          <cell r="G14">
            <v>0.01</v>
          </cell>
          <cell r="H14">
            <v>3005.83</v>
          </cell>
        </row>
        <row r="15">
          <cell r="G15">
            <v>0.01</v>
          </cell>
          <cell r="H15">
            <v>85</v>
          </cell>
        </row>
        <row r="16">
          <cell r="H16">
            <v>2920.83</v>
          </cell>
        </row>
        <row r="17">
          <cell r="B17">
            <v>4676.72</v>
          </cell>
          <cell r="C17">
            <v>4613.79</v>
          </cell>
          <cell r="D17">
            <v>4232.5600000000004</v>
          </cell>
          <cell r="E17">
            <v>4045.05</v>
          </cell>
          <cell r="F17">
            <v>4064</v>
          </cell>
          <cell r="G17">
            <v>2189</v>
          </cell>
          <cell r="H17">
            <v>4845.26725506</v>
          </cell>
        </row>
        <row r="18">
          <cell r="B18">
            <v>3105</v>
          </cell>
          <cell r="G18">
            <v>55</v>
          </cell>
        </row>
        <row r="19">
          <cell r="B19">
            <v>1409.62</v>
          </cell>
          <cell r="G19">
            <v>2134</v>
          </cell>
          <cell r="H19">
            <v>78.566487059999986</v>
          </cell>
        </row>
        <row r="20">
          <cell r="H20">
            <v>4766.7007679999997</v>
          </cell>
        </row>
        <row r="21">
          <cell r="B21">
            <v>122</v>
          </cell>
        </row>
        <row r="22">
          <cell r="B22">
            <v>40.1</v>
          </cell>
        </row>
        <row r="23">
          <cell r="B23">
            <v>1634.4987000000001</v>
          </cell>
          <cell r="C23">
            <v>1538.8910000000001</v>
          </cell>
          <cell r="D23">
            <v>1593.3659520000001</v>
          </cell>
          <cell r="E23">
            <v>1713</v>
          </cell>
          <cell r="F23">
            <v>1609</v>
          </cell>
          <cell r="G23">
            <v>1494</v>
          </cell>
          <cell r="H23">
            <v>1404</v>
          </cell>
        </row>
        <row r="24">
          <cell r="B24">
            <v>197</v>
          </cell>
          <cell r="G24">
            <v>113</v>
          </cell>
          <cell r="H24">
            <v>111</v>
          </cell>
        </row>
        <row r="25">
          <cell r="B25">
            <v>407</v>
          </cell>
          <cell r="G25">
            <v>296</v>
          </cell>
          <cell r="H25">
            <v>276</v>
          </cell>
        </row>
        <row r="26">
          <cell r="B26">
            <v>9</v>
          </cell>
          <cell r="G26">
            <v>26</v>
          </cell>
          <cell r="H26">
            <v>24</v>
          </cell>
        </row>
        <row r="27">
          <cell r="B27">
            <v>1021.4987</v>
          </cell>
          <cell r="G27">
            <v>1059</v>
          </cell>
          <cell r="H27">
            <v>993</v>
          </cell>
        </row>
        <row r="28">
          <cell r="B28">
            <v>6997.4548000000004</v>
          </cell>
          <cell r="C28">
            <v>6525.6077000000005</v>
          </cell>
          <cell r="D28">
            <v>6628.8290000000006</v>
          </cell>
          <cell r="E28">
            <v>6869.5393778400003</v>
          </cell>
          <cell r="F28">
            <v>6838.9</v>
          </cell>
          <cell r="G28">
            <v>6767</v>
          </cell>
          <cell r="H28">
            <v>7463</v>
          </cell>
        </row>
        <row r="29">
          <cell r="B29">
            <v>6223.4100000000008</v>
          </cell>
          <cell r="G29">
            <v>6349</v>
          </cell>
          <cell r="H29">
            <v>6605</v>
          </cell>
        </row>
        <row r="30">
          <cell r="B30">
            <v>4430</v>
          </cell>
          <cell r="G30">
            <v>4585</v>
          </cell>
          <cell r="H30">
            <v>4788</v>
          </cell>
        </row>
        <row r="31">
          <cell r="B31">
            <v>1270</v>
          </cell>
          <cell r="G31">
            <v>1490</v>
          </cell>
          <cell r="H31">
            <v>1425</v>
          </cell>
        </row>
        <row r="32">
          <cell r="B32">
            <v>1900</v>
          </cell>
          <cell r="G32">
            <v>2017</v>
          </cell>
          <cell r="H32">
            <v>2080</v>
          </cell>
        </row>
        <row r="33">
          <cell r="B33">
            <v>856</v>
          </cell>
          <cell r="G33">
            <v>867</v>
          </cell>
          <cell r="H33">
            <v>864</v>
          </cell>
        </row>
        <row r="34">
          <cell r="G34">
            <v>180</v>
          </cell>
          <cell r="H34">
            <v>388</v>
          </cell>
        </row>
        <row r="35">
          <cell r="B35">
            <v>334</v>
          </cell>
        </row>
        <row r="36">
          <cell r="B36">
            <v>70</v>
          </cell>
          <cell r="G36">
            <v>31</v>
          </cell>
          <cell r="H36">
            <v>31</v>
          </cell>
        </row>
        <row r="37">
          <cell r="B37">
            <v>1735.51</v>
          </cell>
          <cell r="G37">
            <v>1708</v>
          </cell>
          <cell r="H37">
            <v>1777</v>
          </cell>
        </row>
        <row r="38">
          <cell r="B38">
            <v>700</v>
          </cell>
          <cell r="G38">
            <v>550</v>
          </cell>
          <cell r="H38">
            <v>572</v>
          </cell>
        </row>
        <row r="39">
          <cell r="B39">
            <v>100</v>
          </cell>
          <cell r="G39">
            <v>184</v>
          </cell>
          <cell r="H39">
            <v>202</v>
          </cell>
        </row>
        <row r="40">
          <cell r="B40">
            <v>662</v>
          </cell>
          <cell r="G40">
            <v>894</v>
          </cell>
          <cell r="H40">
            <v>903</v>
          </cell>
        </row>
        <row r="41">
          <cell r="B41">
            <v>261.51</v>
          </cell>
          <cell r="G41" t="str">
            <v xml:space="preserve"> </v>
          </cell>
        </row>
        <row r="42">
          <cell r="B42">
            <v>12</v>
          </cell>
          <cell r="G42">
            <v>80</v>
          </cell>
          <cell r="H42">
            <v>100</v>
          </cell>
        </row>
        <row r="43">
          <cell r="B43">
            <v>39.1</v>
          </cell>
          <cell r="G43">
            <v>56</v>
          </cell>
          <cell r="H43">
            <v>40</v>
          </cell>
        </row>
        <row r="44">
          <cell r="B44">
            <v>18.8</v>
          </cell>
        </row>
        <row r="45">
          <cell r="B45">
            <v>525.0447999999999</v>
          </cell>
          <cell r="G45">
            <v>418</v>
          </cell>
          <cell r="H45">
            <v>858</v>
          </cell>
        </row>
        <row r="46">
          <cell r="B46">
            <v>44.591000000000001</v>
          </cell>
          <cell r="G46">
            <v>36</v>
          </cell>
          <cell r="H46">
            <v>36</v>
          </cell>
        </row>
        <row r="47">
          <cell r="B47">
            <v>452.5521</v>
          </cell>
          <cell r="G47">
            <v>380</v>
          </cell>
          <cell r="H47">
            <v>377</v>
          </cell>
        </row>
        <row r="48">
          <cell r="H48">
            <v>445</v>
          </cell>
        </row>
        <row r="49">
          <cell r="B49">
            <v>19.880199999999999</v>
          </cell>
          <cell r="G49">
            <v>2</v>
          </cell>
        </row>
        <row r="50">
          <cell r="B50">
            <v>8.0215000000000032</v>
          </cell>
        </row>
        <row r="51">
          <cell r="B51">
            <v>249</v>
          </cell>
        </row>
        <row r="52">
          <cell r="B52">
            <v>40191.873720359996</v>
          </cell>
          <cell r="G52">
            <v>55833.01</v>
          </cell>
          <cell r="H52">
            <v>65941.097255059998</v>
          </cell>
        </row>
        <row r="53">
          <cell r="B53">
            <v>29621.353720359995</v>
          </cell>
          <cell r="G53">
            <v>30459</v>
          </cell>
          <cell r="H53">
            <v>34254</v>
          </cell>
        </row>
        <row r="54">
          <cell r="B54">
            <v>8981</v>
          </cell>
          <cell r="G54">
            <v>23241</v>
          </cell>
          <cell r="H54">
            <v>23836</v>
          </cell>
        </row>
        <row r="55">
          <cell r="B55">
            <v>1590.5199999999998</v>
          </cell>
          <cell r="G55">
            <v>2134.0100000000002</v>
          </cell>
          <cell r="H55">
            <v>7851.09725506</v>
          </cell>
        </row>
        <row r="56">
          <cell r="B56">
            <v>2.0111211325181472E-2</v>
          </cell>
          <cell r="G56">
            <v>2.5445226440280317E-2</v>
          </cell>
          <cell r="H56">
            <v>2.9585162823393334E-2</v>
          </cell>
        </row>
        <row r="57">
          <cell r="B57">
            <v>42513.165550688049</v>
          </cell>
          <cell r="G57">
            <v>55933.509418000009</v>
          </cell>
          <cell r="H57">
            <v>65941.097255059998</v>
          </cell>
        </row>
      </sheetData>
      <sheetData sheetId="1">
        <row r="4">
          <cell r="I4">
            <v>8.2664385253668898E-2</v>
          </cell>
        </row>
        <row r="5">
          <cell r="I5">
            <v>1.2815793607137442E-2</v>
          </cell>
        </row>
        <row r="6">
          <cell r="I6">
            <v>0.6309869477899831</v>
          </cell>
        </row>
        <row r="7">
          <cell r="I7">
            <v>0.80839159337655841</v>
          </cell>
        </row>
        <row r="8">
          <cell r="I8">
            <v>-1.0853045163866376E-2</v>
          </cell>
        </row>
        <row r="9">
          <cell r="I9">
            <v>3.571400289499771E-2</v>
          </cell>
        </row>
        <row r="10">
          <cell r="I10">
            <v>3.571400289499771E-2</v>
          </cell>
        </row>
        <row r="13">
          <cell r="I13">
            <v>3.0403338506816785E-2</v>
          </cell>
        </row>
        <row r="17">
          <cell r="I17">
            <v>1.2094844424211841</v>
          </cell>
        </row>
        <row r="23">
          <cell r="I23">
            <v>-6.1929490772032046E-2</v>
          </cell>
        </row>
        <row r="24">
          <cell r="I24">
            <v>-1.9464079700786389E-2</v>
          </cell>
        </row>
        <row r="25">
          <cell r="I25">
            <v>-6.9242930293040128E-2</v>
          </cell>
        </row>
        <row r="26">
          <cell r="I26">
            <v>-7.8581629989096582E-2</v>
          </cell>
        </row>
        <row r="27">
          <cell r="I27">
            <v>-6.4007732257573877E-2</v>
          </cell>
        </row>
        <row r="28">
          <cell r="I28">
            <v>0.10087050933559719</v>
          </cell>
        </row>
        <row r="29">
          <cell r="I29">
            <v>3.8452096668585879E-2</v>
          </cell>
        </row>
        <row r="30">
          <cell r="I30">
            <v>4.2398491874930333E-2</v>
          </cell>
        </row>
        <row r="31">
          <cell r="I31">
            <v>-4.5342544493736786E-2</v>
          </cell>
        </row>
        <row r="32">
          <cell r="I32">
            <v>2.9381619777508965E-2</v>
          </cell>
        </row>
        <row r="33">
          <cell r="I33">
            <v>-5.2507562512046045E-3</v>
          </cell>
        </row>
        <row r="34">
          <cell r="I34">
            <v>1.1516825270069428</v>
          </cell>
        </row>
        <row r="36">
          <cell r="I36">
            <v>-1.7967658215213068E-3</v>
          </cell>
        </row>
        <row r="37">
          <cell r="I37">
            <v>3.8528774669295385E-2</v>
          </cell>
        </row>
        <row r="38">
          <cell r="I38">
            <v>3.8131363545617872E-2</v>
          </cell>
        </row>
        <row r="39">
          <cell r="I39">
            <v>9.5853550565503695E-2</v>
          </cell>
        </row>
        <row r="40">
          <cell r="I40">
            <v>8.252260025912974E-3</v>
          </cell>
        </row>
        <row r="42">
          <cell r="I42">
            <v>0.24775404272309834</v>
          </cell>
        </row>
        <row r="43">
          <cell r="I43">
            <v>-0.28699768987251528</v>
          </cell>
        </row>
        <row r="45">
          <cell r="I45">
            <v>1.0489434806821405</v>
          </cell>
        </row>
        <row r="46">
          <cell r="I46">
            <v>-1.7967658215214083E-3</v>
          </cell>
        </row>
        <row r="47">
          <cell r="I47">
            <v>-9.6773176702987934E-3</v>
          </cell>
        </row>
        <row r="54">
          <cell r="I54">
            <v>0.12257308459074845</v>
          </cell>
        </row>
        <row r="55">
          <cell r="I55">
            <v>2.3758542656435559E-2</v>
          </cell>
        </row>
        <row r="56">
          <cell r="I56">
            <v>2.6724245302743044</v>
          </cell>
        </row>
        <row r="57">
          <cell r="I57">
            <v>0.17889824759637521</v>
          </cell>
        </row>
      </sheetData>
      <sheetData sheetId="2">
        <row r="2">
          <cell r="B2">
            <v>6952.47</v>
          </cell>
          <cell r="G2">
            <v>10923.8469</v>
          </cell>
          <cell r="H2">
            <v>11120.115628069998</v>
          </cell>
        </row>
        <row r="3">
          <cell r="B3">
            <v>909.98</v>
          </cell>
          <cell r="G3">
            <v>9.2255000000000003</v>
          </cell>
          <cell r="H3">
            <v>8.0013921999999997</v>
          </cell>
        </row>
        <row r="4">
          <cell r="B4">
            <v>6323.35</v>
          </cell>
          <cell r="G4">
            <v>8511.8953999999994</v>
          </cell>
          <cell r="H4">
            <v>9096.8551000000007</v>
          </cell>
        </row>
        <row r="5">
          <cell r="B5">
            <v>73.45</v>
          </cell>
          <cell r="G5">
            <v>58.568300000000001</v>
          </cell>
          <cell r="H5">
            <v>56.408645139999997</v>
          </cell>
        </row>
        <row r="6">
          <cell r="B6">
            <v>14259.250000000002</v>
          </cell>
          <cell r="G6">
            <v>19503.536099999998</v>
          </cell>
          <cell r="H6">
            <v>20281.380765409998</v>
          </cell>
        </row>
        <row r="7">
          <cell r="B7">
            <v>7.1350440659681035E-3</v>
          </cell>
          <cell r="G7">
            <v>8.8885032788073148E-3</v>
          </cell>
          <cell r="H7">
            <v>9.0994535609103672E-3</v>
          </cell>
        </row>
        <row r="8">
          <cell r="B8">
            <v>15082.796589589278</v>
          </cell>
          <cell r="G8">
            <v>19538.642464979999</v>
          </cell>
          <cell r="H8">
            <v>20281.380765409998</v>
          </cell>
        </row>
        <row r="9">
          <cell r="B9">
            <v>0.12390500243988976</v>
          </cell>
          <cell r="G9">
            <v>5.4971996057177737E-2</v>
          </cell>
          <cell r="H9">
            <v>3.801381297402022E-2</v>
          </cell>
        </row>
      </sheetData>
      <sheetData sheetId="3">
        <row r="2">
          <cell r="I2">
            <v>1.6137949020332353E-2</v>
          </cell>
        </row>
        <row r="3">
          <cell r="I3">
            <v>-0.13424577833500054</v>
          </cell>
        </row>
        <row r="4">
          <cell r="I4">
            <v>6.6802369501978306E-2</v>
          </cell>
        </row>
        <row r="5">
          <cell r="I5">
            <v>-3.8604637416928281E-2</v>
          </cell>
        </row>
        <row r="6">
          <cell r="I6">
            <v>3.801381297402022E-2</v>
          </cell>
        </row>
      </sheetData>
      <sheetData sheetId="4">
        <row r="13">
          <cell r="B13">
            <v>2010</v>
          </cell>
          <cell r="C13">
            <v>2011</v>
          </cell>
          <cell r="D13">
            <v>2012</v>
          </cell>
          <cell r="E13">
            <v>2013</v>
          </cell>
          <cell r="F13">
            <v>2014</v>
          </cell>
          <cell r="G13">
            <v>2015</v>
          </cell>
          <cell r="H13">
            <v>2016</v>
          </cell>
        </row>
        <row r="14">
          <cell r="A14" t="str">
            <v xml:space="preserve">Allègements généraux sur les bas salaires </v>
          </cell>
          <cell r="B14">
            <v>22998.325369065748</v>
          </cell>
          <cell r="C14">
            <v>20715.758661815569</v>
          </cell>
          <cell r="D14">
            <v>21131.18807377898</v>
          </cell>
          <cell r="E14">
            <v>21036.188417454257</v>
          </cell>
          <cell r="F14">
            <v>20834.415081135656</v>
          </cell>
          <cell r="G14">
            <v>21762.101400000003</v>
          </cell>
          <cell r="H14">
            <v>22041</v>
          </cell>
        </row>
        <row r="15">
          <cell r="A15" t="str">
            <v>Pacte de responsabilité</v>
          </cell>
          <cell r="B15">
            <v>0</v>
          </cell>
          <cell r="C15">
            <v>0</v>
          </cell>
          <cell r="D15">
            <v>0</v>
          </cell>
          <cell r="E15">
            <v>0</v>
          </cell>
          <cell r="F15">
            <v>0</v>
          </cell>
          <cell r="G15">
            <v>4589.2458000000006</v>
          </cell>
          <cell r="H15">
            <v>7485</v>
          </cell>
        </row>
        <row r="16">
          <cell r="A16" t="str">
            <v xml:space="preserve">CICE </v>
          </cell>
          <cell r="B16">
            <v>0</v>
          </cell>
          <cell r="C16">
            <v>0</v>
          </cell>
          <cell r="D16">
            <v>0</v>
          </cell>
          <cell r="E16">
            <v>11583.249547556808</v>
          </cell>
          <cell r="F16">
            <v>17738.955582232895</v>
          </cell>
          <cell r="G16">
            <v>18633.48</v>
          </cell>
          <cell r="H16">
            <v>19200</v>
          </cell>
        </row>
        <row r="17">
          <cell r="A17" t="str">
            <v>Heures supplémentaires + exonérations TPE</v>
          </cell>
          <cell r="B17">
            <v>5437.5208781696583</v>
          </cell>
          <cell r="C17">
            <v>5345.9719160376389</v>
          </cell>
          <cell r="D17">
            <v>3899.7046247464509</v>
          </cell>
          <cell r="E17">
            <v>607.03278302835315</v>
          </cell>
          <cell r="F17">
            <v>491.66972989195682</v>
          </cell>
          <cell r="G17">
            <v>479.86220000000003</v>
          </cell>
          <cell r="H17">
            <v>497</v>
          </cell>
        </row>
        <row r="18">
          <cell r="A18" t="str">
            <v>Incitations financières à l'offre de travail</v>
          </cell>
          <cell r="B18">
            <v>4946.8251462358794</v>
          </cell>
          <cell r="C18">
            <v>4779.3349415779139</v>
          </cell>
          <cell r="D18">
            <v>4300.383983772821</v>
          </cell>
          <cell r="E18">
            <v>4074.3324854212756</v>
          </cell>
          <cell r="F18">
            <v>4072.944377751101</v>
          </cell>
          <cell r="G18">
            <v>2192.9402</v>
          </cell>
          <cell r="H18">
            <v>4845.26725506</v>
          </cell>
        </row>
        <row r="19">
          <cell r="A19" t="str">
            <v>Primes à l'embauche</v>
          </cell>
          <cell r="B19">
            <v>0</v>
          </cell>
          <cell r="C19">
            <v>0</v>
          </cell>
          <cell r="D19">
            <v>0</v>
          </cell>
          <cell r="E19">
            <v>0</v>
          </cell>
          <cell r="F19">
            <v>0</v>
          </cell>
          <cell r="G19">
            <v>1.0018000000000001E-2</v>
          </cell>
          <cell r="H19">
            <v>3005.83</v>
          </cell>
        </row>
        <row r="20">
          <cell r="A20" t="str">
            <v>Mesures en faveur de l'emploi dans certaines zones géographiques</v>
          </cell>
          <cell r="B20">
            <v>1728.8995857459618</v>
          </cell>
          <cell r="C20">
            <v>1594.1071283217871</v>
          </cell>
          <cell r="D20">
            <v>1618.8985909874243</v>
          </cell>
          <cell r="E20">
            <v>1725.4005630404185</v>
          </cell>
          <cell r="F20">
            <v>1612.541216486595</v>
          </cell>
          <cell r="G20">
            <v>1496.6892</v>
          </cell>
          <cell r="H20">
            <v>1404</v>
          </cell>
        </row>
        <row r="21">
          <cell r="A21" t="str">
            <v>Mesures en faveur de l'emploi dans certains secteurs</v>
          </cell>
          <cell r="B21">
            <v>7401.5945714708078</v>
          </cell>
          <cell r="C21">
            <v>6759.7495541929493</v>
          </cell>
          <cell r="D21">
            <v>6735.0516148073038</v>
          </cell>
          <cell r="E21">
            <v>6919.2685991555536</v>
          </cell>
          <cell r="F21">
            <v>6853.9516006402573</v>
          </cell>
          <cell r="G21">
            <v>6779.1806000000006</v>
          </cell>
          <cell r="H21">
            <v>7463</v>
          </cell>
        </row>
      </sheetData>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9"/>
  <sheetViews>
    <sheetView showGridLines="0" tabSelected="1" workbookViewId="0">
      <selection sqref="A1:C1"/>
    </sheetView>
  </sheetViews>
  <sheetFormatPr baseColWidth="10" defaultRowHeight="12.75" x14ac:dyDescent="0.2"/>
  <cols>
    <col min="1" max="1" width="15" customWidth="1"/>
    <col min="2" max="2" width="40.85546875" customWidth="1"/>
    <col min="3" max="3" width="78.42578125" customWidth="1"/>
  </cols>
  <sheetData>
    <row r="1" spans="1:3" ht="13.5" thickBot="1" x14ac:dyDescent="0.25">
      <c r="A1" s="418" t="s">
        <v>74</v>
      </c>
      <c r="B1" s="419"/>
      <c r="C1" s="419"/>
    </row>
    <row r="2" spans="1:3" ht="51.75" customHeight="1" x14ac:dyDescent="0.2">
      <c r="A2" s="423" t="s">
        <v>52</v>
      </c>
      <c r="B2" s="155" t="s">
        <v>57</v>
      </c>
      <c r="C2" s="424" t="s">
        <v>53</v>
      </c>
    </row>
    <row r="3" spans="1:3" ht="25.5" x14ac:dyDescent="0.2">
      <c r="A3" s="425" t="s">
        <v>66</v>
      </c>
      <c r="B3" s="156" t="s">
        <v>58</v>
      </c>
      <c r="C3" s="267" t="s">
        <v>192</v>
      </c>
    </row>
    <row r="4" spans="1:3" ht="25.5" customHeight="1" x14ac:dyDescent="0.2">
      <c r="A4" s="426"/>
      <c r="B4" s="156" t="s">
        <v>59</v>
      </c>
      <c r="C4" s="267" t="s">
        <v>193</v>
      </c>
    </row>
    <row r="5" spans="1:3" ht="25.5" x14ac:dyDescent="0.2">
      <c r="A5" s="426"/>
      <c r="B5" s="156" t="s">
        <v>60</v>
      </c>
      <c r="C5" s="267" t="s">
        <v>54</v>
      </c>
    </row>
    <row r="6" spans="1:3" ht="38.25" x14ac:dyDescent="0.2">
      <c r="A6" s="426"/>
      <c r="B6" s="156" t="s">
        <v>61</v>
      </c>
      <c r="C6" s="267" t="s">
        <v>55</v>
      </c>
    </row>
    <row r="7" spans="1:3" ht="25.5" x14ac:dyDescent="0.2">
      <c r="A7" s="427"/>
      <c r="B7" s="156" t="s">
        <v>64</v>
      </c>
      <c r="C7" s="267" t="s">
        <v>194</v>
      </c>
    </row>
    <row r="8" spans="1:3" ht="89.25" x14ac:dyDescent="0.2">
      <c r="A8" s="428" t="s">
        <v>218</v>
      </c>
      <c r="B8" s="420" t="s">
        <v>62</v>
      </c>
      <c r="C8" s="429" t="s">
        <v>56</v>
      </c>
    </row>
    <row r="9" spans="1:3" ht="39" thickBot="1" x14ac:dyDescent="0.25">
      <c r="A9" s="430"/>
      <c r="B9" s="421" t="s">
        <v>63</v>
      </c>
      <c r="C9" s="422" t="s">
        <v>195</v>
      </c>
    </row>
  </sheetData>
  <mergeCells count="2">
    <mergeCell ref="A3:A7"/>
    <mergeCell ref="A8:A9"/>
  </mergeCells>
  <phoneticPr fontId="9" type="noConversion"/>
  <pageMargins left="0.78740157499999996" right="0.78740157499999996" top="0.984251969" bottom="0.984251969" header="0.4921259845" footer="0.492125984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80" zoomScaleNormal="80" workbookViewId="0">
      <selection sqref="A1:E1"/>
    </sheetView>
  </sheetViews>
  <sheetFormatPr baseColWidth="10" defaultRowHeight="15" x14ac:dyDescent="0.25"/>
  <cols>
    <col min="1" max="1" width="66.7109375" style="313" customWidth="1"/>
    <col min="2" max="4" width="11.42578125" style="313"/>
    <col min="5" max="5" width="16.28515625" style="313" customWidth="1"/>
    <col min="6" max="16384" width="11.42578125" style="313"/>
  </cols>
  <sheetData>
    <row r="1" spans="1:7" x14ac:dyDescent="0.25">
      <c r="A1" s="444" t="s">
        <v>196</v>
      </c>
      <c r="B1" s="444"/>
      <c r="C1" s="377"/>
      <c r="D1" s="377"/>
      <c r="E1" s="377"/>
    </row>
    <row r="2" spans="1:7" x14ac:dyDescent="0.25">
      <c r="A2" s="326" t="s">
        <v>121</v>
      </c>
    </row>
    <row r="3" spans="1:7" ht="25.5" x14ac:dyDescent="0.25">
      <c r="A3" s="327"/>
      <c r="B3" s="328">
        <v>2010</v>
      </c>
      <c r="C3" s="327">
        <v>2015</v>
      </c>
      <c r="D3" s="329">
        <v>2016</v>
      </c>
      <c r="E3" s="330" t="s">
        <v>197</v>
      </c>
      <c r="F3" s="331"/>
      <c r="G3" s="331"/>
    </row>
    <row r="4" spans="1:7" x14ac:dyDescent="0.25">
      <c r="A4" s="322" t="s">
        <v>116</v>
      </c>
      <c r="B4" s="332">
        <f>'[2]Tableau 2'!B4</f>
        <v>26883.200220359999</v>
      </c>
      <c r="C4" s="333">
        <f>'[2]Tableau 2'!G4</f>
        <v>45383</v>
      </c>
      <c r="D4" s="334">
        <f>'[2]Tableau 2'!H4</f>
        <v>49223</v>
      </c>
      <c r="E4" s="335">
        <f>('[2]Tableau 2 € constants '!I4)*100</f>
        <v>8.2664385253668904</v>
      </c>
      <c r="G4" s="313">
        <v>100</v>
      </c>
    </row>
    <row r="5" spans="1:7" ht="20.25" customHeight="1" x14ac:dyDescent="0.25">
      <c r="A5" s="336" t="s">
        <v>122</v>
      </c>
      <c r="B5" s="337">
        <f>'[2]Tableau 2'!B5</f>
        <v>21742.57731787</v>
      </c>
      <c r="C5" s="316">
        <f>'[2]Tableau 2'!G5</f>
        <v>21723</v>
      </c>
      <c r="D5" s="317">
        <f>'[2]Tableau 2'!H5</f>
        <v>22041</v>
      </c>
      <c r="E5" s="338">
        <f>('[2]Tableau 2 € constants '!I5)*100</f>
        <v>1.2815793607137442</v>
      </c>
    </row>
    <row r="6" spans="1:7" ht="17.25" customHeight="1" x14ac:dyDescent="0.25">
      <c r="A6" s="339" t="s">
        <v>123</v>
      </c>
      <c r="B6" s="337">
        <f>'[2]Tableau 2'!B6</f>
        <v>0</v>
      </c>
      <c r="C6" s="316">
        <f>'[2]Tableau 2'!G6</f>
        <v>4581</v>
      </c>
      <c r="D6" s="317">
        <f>'[2]Tableau 2'!H6</f>
        <v>7485</v>
      </c>
      <c r="E6" s="338">
        <f>('[2]Tableau 2 € constants '!I6)*100</f>
        <v>63.098694778998308</v>
      </c>
    </row>
    <row r="7" spans="1:7" ht="18.75" customHeight="1" x14ac:dyDescent="0.25">
      <c r="A7" s="340" t="s">
        <v>124</v>
      </c>
      <c r="B7" s="341">
        <f>'[2]Tableau 2'!B7</f>
        <v>0</v>
      </c>
      <c r="C7" s="342">
        <f>'[2]Tableau 2'!G7</f>
        <v>3589</v>
      </c>
      <c r="D7" s="343">
        <f>'[2]Tableau 2'!H7</f>
        <v>6502</v>
      </c>
      <c r="E7" s="318">
        <f>('[2]Tableau 2 € constants '!I7)*100</f>
        <v>80.839159337655843</v>
      </c>
    </row>
    <row r="8" spans="1:7" ht="16.5" customHeight="1" x14ac:dyDescent="0.25">
      <c r="A8" s="340" t="s">
        <v>125</v>
      </c>
      <c r="B8" s="341">
        <f>'[2]Tableau 2'!B8</f>
        <v>0</v>
      </c>
      <c r="C8" s="342">
        <f>'[2]Tableau 2'!G8</f>
        <v>992</v>
      </c>
      <c r="D8" s="343">
        <f>'[2]Tableau 2'!H8</f>
        <v>983</v>
      </c>
      <c r="E8" s="318">
        <f>('[2]Tableau 2 € constants '!I8)*100</f>
        <v>-1.0853045163866375</v>
      </c>
    </row>
    <row r="9" spans="1:7" x14ac:dyDescent="0.25">
      <c r="A9" s="315" t="s">
        <v>126</v>
      </c>
      <c r="B9" s="337">
        <f>'[2]Tableau 2'!B9</f>
        <v>4720</v>
      </c>
      <c r="C9" s="316">
        <f>'[2]Tableau 2'!G9</f>
        <v>479</v>
      </c>
      <c r="D9" s="317">
        <f>'[2]Tableau 2'!H9</f>
        <v>497</v>
      </c>
      <c r="E9" s="338">
        <f>('[2]Tableau 2 € constants '!I9)*100</f>
        <v>3.571400289499771</v>
      </c>
    </row>
    <row r="10" spans="1:7" ht="18" customHeight="1" x14ac:dyDescent="0.25">
      <c r="A10" s="340" t="s">
        <v>127</v>
      </c>
      <c r="B10" s="341">
        <f>'[2]Tableau 2'!B10</f>
        <v>3200</v>
      </c>
      <c r="C10" s="342">
        <f>'[2]Tableau 2'!G10</f>
        <v>479</v>
      </c>
      <c r="D10" s="343">
        <f>'[2]Tableau 2'!H10</f>
        <v>497</v>
      </c>
      <c r="E10" s="318">
        <f>('[2]Tableau 2 € constants '!I10)*100</f>
        <v>3.571400289499771</v>
      </c>
    </row>
    <row r="11" spans="1:7" x14ac:dyDescent="0.25">
      <c r="A11" s="344" t="s">
        <v>128</v>
      </c>
      <c r="B11" s="341">
        <f>'[2]Tableau 2'!B11</f>
        <v>1520</v>
      </c>
      <c r="C11" s="342">
        <f>'[2]Tableau 2'!G11</f>
        <v>0</v>
      </c>
      <c r="D11" s="343">
        <f>'[2]Tableau 2'!H11</f>
        <v>0</v>
      </c>
      <c r="E11" s="318" t="s">
        <v>225</v>
      </c>
    </row>
    <row r="12" spans="1:7" ht="24" customHeight="1" x14ac:dyDescent="0.25">
      <c r="A12" s="345" t="s">
        <v>226</v>
      </c>
      <c r="B12" s="337">
        <f>'[2]Tableau 2'!B12</f>
        <v>420.62290249</v>
      </c>
      <c r="C12" s="316">
        <f>'[2]Tableau 2'!G12</f>
        <v>0</v>
      </c>
      <c r="D12" s="317">
        <f>'[2]Tableau 2'!H12</f>
        <v>0</v>
      </c>
      <c r="E12" s="338" t="s">
        <v>225</v>
      </c>
    </row>
    <row r="13" spans="1:7" x14ac:dyDescent="0.25">
      <c r="A13" s="346" t="s">
        <v>227</v>
      </c>
      <c r="B13" s="347">
        <f>'[2]Tableau 2'!B13</f>
        <v>0</v>
      </c>
      <c r="C13" s="319">
        <f>'[2]Tableau 2'!G13</f>
        <v>18600</v>
      </c>
      <c r="D13" s="320">
        <f>'[2]Tableau 2'!H13</f>
        <v>19200</v>
      </c>
      <c r="E13" s="348">
        <f>('[2]Tableau 2 € constants '!I13)*100</f>
        <v>3.0403338506816784</v>
      </c>
    </row>
    <row r="14" spans="1:7" x14ac:dyDescent="0.25">
      <c r="A14" s="322" t="s">
        <v>198</v>
      </c>
      <c r="B14" s="349"/>
      <c r="C14" s="333">
        <f>'[2]Tableau 2'!G14</f>
        <v>0.01</v>
      </c>
      <c r="D14" s="333">
        <f>'[2]Tableau 2'!H14</f>
        <v>3005.83</v>
      </c>
      <c r="E14" s="350" t="s">
        <v>225</v>
      </c>
    </row>
    <row r="15" spans="1:7" x14ac:dyDescent="0.25">
      <c r="A15" s="351" t="s">
        <v>199</v>
      </c>
      <c r="B15" s="352"/>
      <c r="C15" s="353">
        <f>'[2]Tableau 2'!G15</f>
        <v>0.01</v>
      </c>
      <c r="D15" s="353">
        <f>'[2]Tableau 2'!H15</f>
        <v>85</v>
      </c>
      <c r="E15" s="318" t="s">
        <v>225</v>
      </c>
    </row>
    <row r="16" spans="1:7" x14ac:dyDescent="0.25">
      <c r="A16" s="354" t="s">
        <v>200</v>
      </c>
      <c r="B16" s="355"/>
      <c r="C16" s="356">
        <f>'[2]Tableau 2'!G16</f>
        <v>0</v>
      </c>
      <c r="D16" s="356">
        <f>'[2]Tableau 2'!H16</f>
        <v>2920.83</v>
      </c>
      <c r="E16" s="321" t="s">
        <v>225</v>
      </c>
    </row>
    <row r="17" spans="1:5" x14ac:dyDescent="0.25">
      <c r="A17" s="322" t="s">
        <v>5</v>
      </c>
      <c r="B17" s="332">
        <f>'[2]Tableau 2'!B17</f>
        <v>4676.72</v>
      </c>
      <c r="C17" s="333">
        <f>'[2]Tableau 2'!G17</f>
        <v>2189</v>
      </c>
      <c r="D17" s="334">
        <f>'[2]Tableau 2'!H17</f>
        <v>4845.26725506</v>
      </c>
      <c r="E17" s="357">
        <f>('[2]Tableau 2 € constants '!I17)*100</f>
        <v>120.94844424211841</v>
      </c>
    </row>
    <row r="18" spans="1:5" x14ac:dyDescent="0.25">
      <c r="A18" s="358" t="s">
        <v>9</v>
      </c>
      <c r="B18" s="341">
        <f>'[2]Tableau 2'!B18</f>
        <v>3105</v>
      </c>
      <c r="C18" s="342">
        <f>'[2]Tableau 2'!G18</f>
        <v>55</v>
      </c>
      <c r="D18" s="343">
        <f>'[2]Tableau 2'!H18</f>
        <v>0</v>
      </c>
      <c r="E18" s="318" t="s">
        <v>225</v>
      </c>
    </row>
    <row r="19" spans="1:5" x14ac:dyDescent="0.25">
      <c r="A19" s="358" t="s">
        <v>129</v>
      </c>
      <c r="B19" s="341">
        <f>'[2]Tableau 2'!B19</f>
        <v>1409.62</v>
      </c>
      <c r="C19" s="342">
        <f>'[2]Tableau 2'!G19</f>
        <v>2134</v>
      </c>
      <c r="D19" s="343">
        <f>'[2]Tableau 2'!H19</f>
        <v>78.566487059999986</v>
      </c>
      <c r="E19" s="318" t="s">
        <v>225</v>
      </c>
    </row>
    <row r="20" spans="1:5" x14ac:dyDescent="0.25">
      <c r="A20" s="358" t="s">
        <v>201</v>
      </c>
      <c r="B20" s="341">
        <f>'[2]Tableau 2'!B20</f>
        <v>0</v>
      </c>
      <c r="C20" s="342">
        <f>'[2]Tableau 2'!G20</f>
        <v>0</v>
      </c>
      <c r="D20" s="343">
        <f>'[2]Tableau 2'!H20</f>
        <v>4766.7007679999997</v>
      </c>
      <c r="E20" s="318" t="s">
        <v>225</v>
      </c>
    </row>
    <row r="21" spans="1:5" x14ac:dyDescent="0.25">
      <c r="A21" s="359" t="s">
        <v>130</v>
      </c>
      <c r="B21" s="341">
        <f>'[2]Tableau 2'!B21</f>
        <v>122</v>
      </c>
      <c r="C21" s="342">
        <f>'[2]Tableau 2'!G21</f>
        <v>0</v>
      </c>
      <c r="D21" s="343">
        <f>'[2]Tableau 2'!H21</f>
        <v>0</v>
      </c>
      <c r="E21" s="318" t="s">
        <v>225</v>
      </c>
    </row>
    <row r="22" spans="1:5" x14ac:dyDescent="0.25">
      <c r="A22" s="360" t="s">
        <v>131</v>
      </c>
      <c r="B22" s="361">
        <f>'[2]Tableau 2'!B22</f>
        <v>40.1</v>
      </c>
      <c r="C22" s="362">
        <f>'[2]Tableau 2'!G22</f>
        <v>0</v>
      </c>
      <c r="D22" s="363">
        <f>'[2]Tableau 2'!H22</f>
        <v>0</v>
      </c>
      <c r="E22" s="321" t="s">
        <v>225</v>
      </c>
    </row>
    <row r="23" spans="1:5" x14ac:dyDescent="0.25">
      <c r="A23" s="364" t="s">
        <v>4</v>
      </c>
      <c r="B23" s="332">
        <f>'[2]Tableau 2'!B23</f>
        <v>1634.4987000000001</v>
      </c>
      <c r="C23" s="333">
        <f>'[2]Tableau 2'!G23</f>
        <v>1494</v>
      </c>
      <c r="D23" s="334">
        <f>'[2]Tableau 2'!H23</f>
        <v>1404</v>
      </c>
      <c r="E23" s="335">
        <f>('[2]Tableau 2 € constants '!I23)*100</f>
        <v>-6.1929490772032043</v>
      </c>
    </row>
    <row r="24" spans="1:5" ht="30" x14ac:dyDescent="0.25">
      <c r="A24" s="365" t="s">
        <v>132</v>
      </c>
      <c r="B24" s="341">
        <f>'[2]Tableau 2'!B24</f>
        <v>197</v>
      </c>
      <c r="C24" s="342">
        <f>'[2]Tableau 2'!G24</f>
        <v>113</v>
      </c>
      <c r="D24" s="343">
        <f>'[2]Tableau 2'!H24</f>
        <v>111</v>
      </c>
      <c r="E24" s="318">
        <f>('[2]Tableau 2 € constants '!I24)*100</f>
        <v>-1.946407970078639</v>
      </c>
    </row>
    <row r="25" spans="1:5" x14ac:dyDescent="0.25">
      <c r="A25" s="366" t="s">
        <v>133</v>
      </c>
      <c r="B25" s="341">
        <f>'[2]Tableau 2'!B25</f>
        <v>407</v>
      </c>
      <c r="C25" s="342">
        <f>'[2]Tableau 2'!G25</f>
        <v>296</v>
      </c>
      <c r="D25" s="343">
        <f>'[2]Tableau 2'!H25</f>
        <v>276</v>
      </c>
      <c r="E25" s="318">
        <f>('[2]Tableau 2 € constants '!I25)*100</f>
        <v>-6.924293029304013</v>
      </c>
    </row>
    <row r="26" spans="1:5" x14ac:dyDescent="0.25">
      <c r="A26" s="366" t="s">
        <v>134</v>
      </c>
      <c r="B26" s="341">
        <f>'[2]Tableau 2'!B26</f>
        <v>9</v>
      </c>
      <c r="C26" s="342">
        <f>'[2]Tableau 2'!G26</f>
        <v>26</v>
      </c>
      <c r="D26" s="343">
        <f>'[2]Tableau 2'!H26</f>
        <v>24</v>
      </c>
      <c r="E26" s="318">
        <f>('[2]Tableau 2 € constants '!I26)*100</f>
        <v>-7.8581629989096582</v>
      </c>
    </row>
    <row r="27" spans="1:5" x14ac:dyDescent="0.25">
      <c r="A27" s="367" t="s">
        <v>202</v>
      </c>
      <c r="B27" s="368">
        <f>'[2]Tableau 2'!B27</f>
        <v>1021.4987</v>
      </c>
      <c r="C27" s="362">
        <f>'[2]Tableau 2'!G27</f>
        <v>1059</v>
      </c>
      <c r="D27" s="363">
        <f>'[2]Tableau 2'!H27</f>
        <v>993</v>
      </c>
      <c r="E27" s="321">
        <f>('[2]Tableau 2 € constants '!I27)*100</f>
        <v>-6.4007732257573879</v>
      </c>
    </row>
    <row r="28" spans="1:5" x14ac:dyDescent="0.25">
      <c r="A28" s="364" t="s">
        <v>6</v>
      </c>
      <c r="B28" s="332">
        <f>'[2]Tableau 2'!B28</f>
        <v>6997.4548000000004</v>
      </c>
      <c r="C28" s="333">
        <f>'[2]Tableau 2'!G28</f>
        <v>6767</v>
      </c>
      <c r="D28" s="334">
        <f>'[2]Tableau 2'!H28</f>
        <v>7463</v>
      </c>
      <c r="E28" s="335">
        <f>('[2]Tableau 2 € constants '!I28)*100</f>
        <v>10.087050933559718</v>
      </c>
    </row>
    <row r="29" spans="1:5" x14ac:dyDescent="0.25">
      <c r="A29" s="315" t="s">
        <v>135</v>
      </c>
      <c r="B29" s="337">
        <f>'[2]Tableau 2'!B29</f>
        <v>6223.4100000000008</v>
      </c>
      <c r="C29" s="316">
        <f>'[2]Tableau 2'!G29</f>
        <v>6349</v>
      </c>
      <c r="D29" s="317">
        <f>'[2]Tableau 2'!H29</f>
        <v>6605</v>
      </c>
      <c r="E29" s="338">
        <f>('[2]Tableau 2 € constants '!I29)*100</f>
        <v>3.845209666858588</v>
      </c>
    </row>
    <row r="30" spans="1:5" x14ac:dyDescent="0.25">
      <c r="A30" s="369" t="s">
        <v>0</v>
      </c>
      <c r="B30" s="370">
        <f>'[2]Tableau 2'!B30</f>
        <v>4430</v>
      </c>
      <c r="C30" s="371">
        <f>'[2]Tableau 2'!G30</f>
        <v>4585</v>
      </c>
      <c r="D30" s="372">
        <f>'[2]Tableau 2'!H30</f>
        <v>4788</v>
      </c>
      <c r="E30" s="318">
        <f>('[2]Tableau 2 € constants '!I30)*100</f>
        <v>4.2398491874930331</v>
      </c>
    </row>
    <row r="31" spans="1:5" x14ac:dyDescent="0.25">
      <c r="A31" s="344" t="s">
        <v>136</v>
      </c>
      <c r="B31" s="341">
        <f>'[2]Tableau 2'!B31</f>
        <v>1270</v>
      </c>
      <c r="C31" s="342">
        <f>'[2]Tableau 2'!G31</f>
        <v>1490</v>
      </c>
      <c r="D31" s="343">
        <f>'[2]Tableau 2'!H31</f>
        <v>1425</v>
      </c>
      <c r="E31" s="318">
        <f>('[2]Tableau 2 € constants '!I31)*100</f>
        <v>-4.5342544493736785</v>
      </c>
    </row>
    <row r="32" spans="1:5" x14ac:dyDescent="0.25">
      <c r="A32" s="344" t="s">
        <v>137</v>
      </c>
      <c r="B32" s="341">
        <f>'[2]Tableau 2'!B32</f>
        <v>1900</v>
      </c>
      <c r="C32" s="342">
        <f>'[2]Tableau 2'!G32</f>
        <v>2017</v>
      </c>
      <c r="D32" s="343">
        <f>'[2]Tableau 2'!H32</f>
        <v>2080</v>
      </c>
      <c r="E32" s="318">
        <f>('[2]Tableau 2 € constants '!I32)*100</f>
        <v>2.9381619777508963</v>
      </c>
    </row>
    <row r="33" spans="1:5" x14ac:dyDescent="0.25">
      <c r="A33" s="340" t="s">
        <v>138</v>
      </c>
      <c r="B33" s="341">
        <f>'[2]Tableau 2'!B33</f>
        <v>856</v>
      </c>
      <c r="C33" s="342">
        <f>'[2]Tableau 2'!G33</f>
        <v>867</v>
      </c>
      <c r="D33" s="343">
        <f>'[2]Tableau 2'!H33</f>
        <v>864</v>
      </c>
      <c r="E33" s="318">
        <f>('[2]Tableau 2 € constants '!I33)*100</f>
        <v>-0.52507562512046047</v>
      </c>
    </row>
    <row r="34" spans="1:5" x14ac:dyDescent="0.25">
      <c r="A34" s="344" t="s">
        <v>139</v>
      </c>
      <c r="B34" s="341">
        <f>'[2]Tableau 2'!B34</f>
        <v>0</v>
      </c>
      <c r="C34" s="342">
        <f>'[2]Tableau 2'!G34</f>
        <v>180</v>
      </c>
      <c r="D34" s="343">
        <f>'[2]Tableau 2'!H34</f>
        <v>388</v>
      </c>
      <c r="E34" s="318">
        <f>('[2]Tableau 2 € constants '!I34)*100</f>
        <v>115.16825270069428</v>
      </c>
    </row>
    <row r="35" spans="1:5" x14ac:dyDescent="0.25">
      <c r="A35" s="344" t="s">
        <v>140</v>
      </c>
      <c r="B35" s="341">
        <f>'[2]Tableau 2'!B35</f>
        <v>334</v>
      </c>
      <c r="C35" s="342">
        <f>'[2]Tableau 2'!G35</f>
        <v>0</v>
      </c>
      <c r="D35" s="343">
        <f>'[2]Tableau 2'!H35</f>
        <v>0</v>
      </c>
      <c r="E35" s="318" t="s">
        <v>225</v>
      </c>
    </row>
    <row r="36" spans="1:5" ht="30" x14ac:dyDescent="0.25">
      <c r="A36" s="340" t="s">
        <v>141</v>
      </c>
      <c r="B36" s="341">
        <f>'[2]Tableau 2'!B36</f>
        <v>70</v>
      </c>
      <c r="C36" s="342">
        <f>'[2]Tableau 2'!G36</f>
        <v>31</v>
      </c>
      <c r="D36" s="343">
        <f>'[2]Tableau 2'!H36</f>
        <v>31</v>
      </c>
      <c r="E36" s="318">
        <f>('[2]Tableau 2 € constants '!I36)*100</f>
        <v>-0.17967658215213067</v>
      </c>
    </row>
    <row r="37" spans="1:5" x14ac:dyDescent="0.25">
      <c r="A37" s="373" t="s">
        <v>1</v>
      </c>
      <c r="B37" s="370">
        <f>'[2]Tableau 2'!B37</f>
        <v>1735.51</v>
      </c>
      <c r="C37" s="371">
        <f>'[2]Tableau 2'!G37</f>
        <v>1708</v>
      </c>
      <c r="D37" s="372">
        <f>'[2]Tableau 2'!H37</f>
        <v>1777</v>
      </c>
      <c r="E37" s="318">
        <f>('[2]Tableau 2 € constants '!I37)*100</f>
        <v>3.8528774669295385</v>
      </c>
    </row>
    <row r="38" spans="1:5" ht="30" x14ac:dyDescent="0.25">
      <c r="A38" s="340" t="s">
        <v>142</v>
      </c>
      <c r="B38" s="341">
        <f>'[2]Tableau 2'!B38</f>
        <v>700</v>
      </c>
      <c r="C38" s="342">
        <f>'[2]Tableau 2'!G38</f>
        <v>550</v>
      </c>
      <c r="D38" s="343">
        <f>'[2]Tableau 2'!H38</f>
        <v>572</v>
      </c>
      <c r="E38" s="318">
        <f>('[2]Tableau 2 € constants '!I38)*100</f>
        <v>3.8131363545617871</v>
      </c>
    </row>
    <row r="39" spans="1:5" x14ac:dyDescent="0.25">
      <c r="A39" s="340" t="s">
        <v>101</v>
      </c>
      <c r="B39" s="341">
        <f>'[2]Tableau 2'!B39</f>
        <v>100</v>
      </c>
      <c r="C39" s="342">
        <f>'[2]Tableau 2'!G39</f>
        <v>184</v>
      </c>
      <c r="D39" s="343">
        <f>'[2]Tableau 2'!H39</f>
        <v>202</v>
      </c>
      <c r="E39" s="318">
        <f>('[2]Tableau 2 € constants '!I39)*100</f>
        <v>9.5853550565503696</v>
      </c>
    </row>
    <row r="40" spans="1:5" x14ac:dyDescent="0.25">
      <c r="A40" s="340" t="s">
        <v>138</v>
      </c>
      <c r="B40" s="341">
        <f>'[2]Tableau 2'!B40</f>
        <v>662</v>
      </c>
      <c r="C40" s="342">
        <f>'[2]Tableau 2'!G40</f>
        <v>894</v>
      </c>
      <c r="D40" s="343">
        <f>'[2]Tableau 2'!H40</f>
        <v>903</v>
      </c>
      <c r="E40" s="318">
        <f>('[2]Tableau 2 € constants '!I40)*100</f>
        <v>0.82522600259129741</v>
      </c>
    </row>
    <row r="41" spans="1:5" ht="30" x14ac:dyDescent="0.25">
      <c r="A41" s="340" t="s">
        <v>143</v>
      </c>
      <c r="B41" s="341">
        <f>'[2]Tableau 2'!B41</f>
        <v>261.51</v>
      </c>
      <c r="C41" s="342" t="str">
        <f>'[2]Tableau 2'!G41</f>
        <v xml:space="preserve"> </v>
      </c>
      <c r="D41" s="343">
        <f>'[2]Tableau 2'!H41</f>
        <v>0</v>
      </c>
      <c r="E41" s="318" t="s">
        <v>225</v>
      </c>
    </row>
    <row r="42" spans="1:5" x14ac:dyDescent="0.25">
      <c r="A42" s="340" t="s">
        <v>144</v>
      </c>
      <c r="B42" s="341">
        <f>'[2]Tableau 2'!B42</f>
        <v>12</v>
      </c>
      <c r="C42" s="342">
        <f>'[2]Tableau 2'!G42</f>
        <v>80</v>
      </c>
      <c r="D42" s="343">
        <f>'[2]Tableau 2'!H42</f>
        <v>100</v>
      </c>
      <c r="E42" s="318">
        <f>('[2]Tableau 2 € constants '!I42)*100</f>
        <v>24.775404272309835</v>
      </c>
    </row>
    <row r="43" spans="1:5" x14ac:dyDescent="0.25">
      <c r="A43" s="373" t="s">
        <v>145</v>
      </c>
      <c r="B43" s="370">
        <f>'[2]Tableau 2'!B43</f>
        <v>39.1</v>
      </c>
      <c r="C43" s="371">
        <f>'[2]Tableau 2'!G43</f>
        <v>56</v>
      </c>
      <c r="D43" s="372">
        <f>'[2]Tableau 2'!H43</f>
        <v>40</v>
      </c>
      <c r="E43" s="318">
        <f>('[2]Tableau 2 € constants '!I43)*100</f>
        <v>-28.699768987251527</v>
      </c>
    </row>
    <row r="44" spans="1:5" x14ac:dyDescent="0.25">
      <c r="A44" s="373" t="s">
        <v>146</v>
      </c>
      <c r="B44" s="370">
        <f>'[2]Tableau 2'!B44</f>
        <v>18.8</v>
      </c>
      <c r="C44" s="371">
        <f>'[2]Tableau 2'!G44</f>
        <v>0</v>
      </c>
      <c r="D44" s="372">
        <f>'[2]Tableau 2'!H44</f>
        <v>0</v>
      </c>
      <c r="E44" s="318" t="s">
        <v>225</v>
      </c>
    </row>
    <row r="45" spans="1:5" x14ac:dyDescent="0.25">
      <c r="A45" s="339" t="s">
        <v>147</v>
      </c>
      <c r="B45" s="337">
        <f>'[2]Tableau 2'!B45</f>
        <v>525.0447999999999</v>
      </c>
      <c r="C45" s="316">
        <f>'[2]Tableau 2'!G45</f>
        <v>418</v>
      </c>
      <c r="D45" s="317">
        <f>'[2]Tableau 2'!H45</f>
        <v>858</v>
      </c>
      <c r="E45" s="338">
        <f>('[2]Tableau 2 € constants '!I45)*100</f>
        <v>104.89434806821404</v>
      </c>
    </row>
    <row r="46" spans="1:5" x14ac:dyDescent="0.25">
      <c r="A46" s="340" t="s">
        <v>148</v>
      </c>
      <c r="B46" s="374">
        <f>'[2]Tableau 2'!B46</f>
        <v>44.591000000000001</v>
      </c>
      <c r="C46" s="375">
        <f>'[2]Tableau 2'!G46</f>
        <v>36</v>
      </c>
      <c r="D46" s="376">
        <f>'[2]Tableau 2'!H46</f>
        <v>36</v>
      </c>
      <c r="E46" s="318">
        <f>('[2]Tableau 2 € constants '!I46)*100</f>
        <v>-0.17967658215214083</v>
      </c>
    </row>
    <row r="47" spans="1:5" ht="30" x14ac:dyDescent="0.25">
      <c r="A47" s="340" t="s">
        <v>149</v>
      </c>
      <c r="B47" s="341">
        <f>'[2]Tableau 2'!B47</f>
        <v>452.5521</v>
      </c>
      <c r="C47" s="342">
        <f>'[2]Tableau 2'!G47</f>
        <v>380</v>
      </c>
      <c r="D47" s="343">
        <f>'[2]Tableau 2'!H47</f>
        <v>377</v>
      </c>
      <c r="E47" s="318">
        <f>('[2]Tableau 2 € constants '!I47)*100</f>
        <v>-0.96773176702987929</v>
      </c>
    </row>
    <row r="48" spans="1:5" x14ac:dyDescent="0.25">
      <c r="A48" s="340" t="s">
        <v>203</v>
      </c>
      <c r="B48" s="341">
        <f>'[2]Tableau 2'!B48</f>
        <v>0</v>
      </c>
      <c r="C48" s="342">
        <f>'[2]Tableau 2'!G48</f>
        <v>0</v>
      </c>
      <c r="D48" s="343">
        <f>'[2]Tableau 2'!H48</f>
        <v>445</v>
      </c>
      <c r="E48" s="318" t="s">
        <v>225</v>
      </c>
    </row>
    <row r="49" spans="1:7" x14ac:dyDescent="0.25">
      <c r="A49" s="340" t="s">
        <v>150</v>
      </c>
      <c r="B49" s="341">
        <f>'[2]Tableau 2'!B49</f>
        <v>19.880199999999999</v>
      </c>
      <c r="C49" s="342">
        <f>'[2]Tableau 2'!G49</f>
        <v>2</v>
      </c>
      <c r="D49" s="343">
        <f>'[2]Tableau 2'!H49</f>
        <v>0</v>
      </c>
      <c r="E49" s="318" t="s">
        <v>225</v>
      </c>
      <c r="G49" s="377"/>
    </row>
    <row r="50" spans="1:7" x14ac:dyDescent="0.25">
      <c r="A50" s="340" t="s">
        <v>151</v>
      </c>
      <c r="B50" s="341">
        <f>'[2]Tableau 2'!B50</f>
        <v>8.0215000000000032</v>
      </c>
      <c r="C50" s="342">
        <f>'[2]Tableau 2'!G50</f>
        <v>0</v>
      </c>
      <c r="D50" s="343">
        <f>'[2]Tableau 2'!H50</f>
        <v>0</v>
      </c>
      <c r="E50" s="318" t="s">
        <v>225</v>
      </c>
    </row>
    <row r="51" spans="1:7" x14ac:dyDescent="0.25">
      <c r="A51" s="378" t="s">
        <v>152</v>
      </c>
      <c r="B51" s="347">
        <f>'[2]Tableau 2'!B51</f>
        <v>249</v>
      </c>
      <c r="C51" s="319">
        <f>'[2]Tableau 2'!G51</f>
        <v>0</v>
      </c>
      <c r="D51" s="320">
        <f>'[2]Tableau 2'!H51</f>
        <v>0</v>
      </c>
      <c r="E51" s="348" t="s">
        <v>225</v>
      </c>
    </row>
    <row r="52" spans="1:7" x14ac:dyDescent="0.25">
      <c r="A52" s="379" t="s">
        <v>153</v>
      </c>
      <c r="B52" s="332">
        <f>'[2]Tableau 2'!B52</f>
        <v>40191.873720359996</v>
      </c>
      <c r="C52" s="333">
        <f>'[2]Tableau 2'!G52</f>
        <v>55833.01</v>
      </c>
      <c r="D52" s="334">
        <f>'[2]Tableau 2'!H52</f>
        <v>65941.097255059998</v>
      </c>
      <c r="E52" s="357" t="s">
        <v>225</v>
      </c>
    </row>
    <row r="53" spans="1:7" x14ac:dyDescent="0.25">
      <c r="A53" s="379" t="s">
        <v>3</v>
      </c>
      <c r="B53" s="380">
        <f>'[2]Tableau 2'!B56</f>
        <v>2.0111211325181472E-2</v>
      </c>
      <c r="C53" s="323">
        <f>'[2]Tableau 2'!G56</f>
        <v>2.5445226440280317E-2</v>
      </c>
      <c r="D53" s="323">
        <f>'[2]Tableau 2'!H56</f>
        <v>2.9585162823393334E-2</v>
      </c>
      <c r="E53" s="357" t="s">
        <v>225</v>
      </c>
    </row>
    <row r="54" spans="1:7" x14ac:dyDescent="0.25">
      <c r="A54" s="381" t="s">
        <v>165</v>
      </c>
      <c r="B54" s="382">
        <f>'[2]Tableau 2'!B57</f>
        <v>42513.165550688049</v>
      </c>
      <c r="C54" s="383">
        <f>'[2]Tableau 2'!G57</f>
        <v>55933.509418000009</v>
      </c>
      <c r="D54" s="384">
        <f>'[2]Tableau 2'!H57</f>
        <v>65941.097255059998</v>
      </c>
      <c r="E54" s="385">
        <f>('[2]Tableau 2 € constants '!I57)*100</f>
        <v>17.88982475963752</v>
      </c>
    </row>
    <row r="55" spans="1:7" x14ac:dyDescent="0.25">
      <c r="E55" s="386"/>
    </row>
    <row r="56" spans="1:7" x14ac:dyDescent="0.25">
      <c r="E56" s="386"/>
    </row>
    <row r="57" spans="1:7" x14ac:dyDescent="0.25">
      <c r="A57" s="387" t="s">
        <v>204</v>
      </c>
      <c r="E57" s="386"/>
    </row>
    <row r="58" spans="1:7" ht="25.5" x14ac:dyDescent="0.25">
      <c r="A58" s="388"/>
      <c r="B58" s="328">
        <v>2010</v>
      </c>
      <c r="C58" s="327">
        <v>2015</v>
      </c>
      <c r="D58" s="329">
        <v>2016</v>
      </c>
      <c r="E58" s="389" t="s">
        <v>197</v>
      </c>
      <c r="F58" s="390"/>
    </row>
    <row r="59" spans="1:7" x14ac:dyDescent="0.25">
      <c r="A59" s="366" t="s">
        <v>205</v>
      </c>
      <c r="B59" s="391">
        <f>'[2]Tableau 2'!B53</f>
        <v>29621.353720359995</v>
      </c>
      <c r="C59" s="392">
        <f>'[2]Tableau 2'!G53</f>
        <v>30459</v>
      </c>
      <c r="D59" s="392">
        <f>'[2]Tableau 2'!H53</f>
        <v>34254</v>
      </c>
      <c r="E59" s="393">
        <f>'[2]Tableau 2 € constants '!I54</f>
        <v>0.12257308459074845</v>
      </c>
    </row>
    <row r="60" spans="1:7" x14ac:dyDescent="0.25">
      <c r="A60" s="366" t="s">
        <v>206</v>
      </c>
      <c r="B60" s="342">
        <f>'[2]Tableau 2'!B54</f>
        <v>8981</v>
      </c>
      <c r="C60" s="343">
        <f>'[2]Tableau 2'!G54</f>
        <v>23241</v>
      </c>
      <c r="D60" s="343">
        <f>'[2]Tableau 2'!H54</f>
        <v>23836</v>
      </c>
      <c r="E60" s="394">
        <f>'[2]Tableau 2 € constants '!I55</f>
        <v>2.3758542656435559E-2</v>
      </c>
    </row>
    <row r="61" spans="1:7" x14ac:dyDescent="0.25">
      <c r="A61" s="367" t="s">
        <v>8</v>
      </c>
      <c r="B61" s="362">
        <f>'[2]Tableau 2'!B55</f>
        <v>1590.5199999999998</v>
      </c>
      <c r="C61" s="363">
        <f>'[2]Tableau 2'!G55</f>
        <v>2134.0100000000002</v>
      </c>
      <c r="D61" s="363">
        <f>'[2]Tableau 2'!H55</f>
        <v>7851.09725506</v>
      </c>
      <c r="E61" s="395">
        <f>'[2]Tableau 2 € constants '!I56</f>
        <v>2.6724245302743044</v>
      </c>
    </row>
    <row r="62" spans="1:7" x14ac:dyDescent="0.25">
      <c r="B62" s="341"/>
      <c r="C62" s="341"/>
      <c r="D62" s="341"/>
    </row>
    <row r="64" spans="1:7" x14ac:dyDescent="0.25">
      <c r="A64" s="398" t="s">
        <v>235</v>
      </c>
    </row>
    <row r="65" spans="1:1" x14ac:dyDescent="0.25">
      <c r="A65" s="398" t="s">
        <v>236</v>
      </c>
    </row>
    <row r="66" spans="1:1" x14ac:dyDescent="0.25">
      <c r="A66" s="398" t="s">
        <v>237</v>
      </c>
    </row>
    <row r="67" spans="1:1" ht="33.75" x14ac:dyDescent="0.25">
      <c r="A67" s="398" t="s">
        <v>238</v>
      </c>
    </row>
    <row r="68" spans="1:1" ht="22.5" x14ac:dyDescent="0.25">
      <c r="A68" s="398" t="s">
        <v>239</v>
      </c>
    </row>
    <row r="69" spans="1:1" ht="33.75" x14ac:dyDescent="0.25">
      <c r="A69" s="398" t="s">
        <v>240</v>
      </c>
    </row>
    <row r="70" spans="1:1" ht="22.5" x14ac:dyDescent="0.25">
      <c r="A70" s="398" t="s">
        <v>241</v>
      </c>
    </row>
    <row r="71" spans="1:1" x14ac:dyDescent="0.25">
      <c r="A71" s="402"/>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3" sqref="A3:E11"/>
    </sheetView>
  </sheetViews>
  <sheetFormatPr baseColWidth="10" defaultRowHeight="15" x14ac:dyDescent="0.25"/>
  <cols>
    <col min="1" max="1" width="43.7109375" style="313" customWidth="1"/>
    <col min="2" max="4" width="11.42578125" style="313"/>
    <col min="5" max="5" width="16.140625" style="313" customWidth="1"/>
    <col min="6" max="16384" width="11.42578125" style="313"/>
  </cols>
  <sheetData>
    <row r="1" spans="1:6" x14ac:dyDescent="0.25">
      <c r="A1" s="445" t="s">
        <v>242</v>
      </c>
      <c r="B1" s="377"/>
      <c r="C1" s="377"/>
      <c r="D1" s="446"/>
      <c r="E1" s="446"/>
      <c r="F1" s="324" t="s">
        <v>158</v>
      </c>
    </row>
    <row r="2" spans="1:6" x14ac:dyDescent="0.25">
      <c r="A2" s="403"/>
      <c r="D2" s="314"/>
      <c r="E2" s="314"/>
      <c r="F2" s="404"/>
    </row>
    <row r="3" spans="1:6" ht="26.25" x14ac:dyDescent="0.25">
      <c r="A3" s="447"/>
      <c r="B3" s="448">
        <v>2010</v>
      </c>
      <c r="C3" s="449">
        <v>2015</v>
      </c>
      <c r="D3" s="450">
        <v>2016</v>
      </c>
      <c r="E3" s="451" t="s">
        <v>168</v>
      </c>
    </row>
    <row r="4" spans="1:6" x14ac:dyDescent="0.25">
      <c r="A4" s="452" t="s">
        <v>207</v>
      </c>
      <c r="B4" s="453">
        <f>'[2]Tableau 3'!B2</f>
        <v>6952.47</v>
      </c>
      <c r="C4" s="453">
        <f>'[2]Tableau 3'!G2</f>
        <v>10923.8469</v>
      </c>
      <c r="D4" s="454">
        <f>'[2]Tableau 3'!H2</f>
        <v>11120.115628069998</v>
      </c>
      <c r="E4" s="455">
        <f>('[2]Tableau 3 € constants'!I2)*100</f>
        <v>1.6137949020332352</v>
      </c>
    </row>
    <row r="5" spans="1:6" x14ac:dyDescent="0.25">
      <c r="A5" s="452" t="s">
        <v>159</v>
      </c>
      <c r="B5" s="456">
        <f>'[2]Tableau 3'!B3</f>
        <v>909.98</v>
      </c>
      <c r="C5" s="456">
        <f>'[2]Tableau 3'!G3</f>
        <v>9.2255000000000003</v>
      </c>
      <c r="D5" s="457">
        <f>'[2]Tableau 3'!H3</f>
        <v>8.0013921999999997</v>
      </c>
      <c r="E5" s="458">
        <f>('[2]Tableau 3 € constants'!I3)*100</f>
        <v>-13.424577833500054</v>
      </c>
    </row>
    <row r="6" spans="1:6" x14ac:dyDescent="0.25">
      <c r="A6" s="452" t="s">
        <v>160</v>
      </c>
      <c r="B6" s="456">
        <f>'[2]Tableau 3'!B4</f>
        <v>6323.35</v>
      </c>
      <c r="C6" s="456">
        <f>'[2]Tableau 3'!G4</f>
        <v>8511.8953999999994</v>
      </c>
      <c r="D6" s="457">
        <f>'[2]Tableau 3'!H4</f>
        <v>9096.8551000000007</v>
      </c>
      <c r="E6" s="458">
        <f>('[2]Tableau 3 € constants'!I4)*100</f>
        <v>6.6802369501978305</v>
      </c>
    </row>
    <row r="7" spans="1:6" x14ac:dyDescent="0.25">
      <c r="A7" s="459" t="s">
        <v>117</v>
      </c>
      <c r="B7" s="460">
        <f>'[2]Tableau 3'!B5</f>
        <v>73.45</v>
      </c>
      <c r="C7" s="460">
        <f>'[2]Tableau 3'!G5</f>
        <v>58.568300000000001</v>
      </c>
      <c r="D7" s="461">
        <f>'[2]Tableau 3'!H5</f>
        <v>56.408645139999997</v>
      </c>
      <c r="E7" s="462">
        <f>('[2]Tableau 3 € constants'!I5)*100</f>
        <v>-3.8604637416928282</v>
      </c>
    </row>
    <row r="8" spans="1:6" x14ac:dyDescent="0.25">
      <c r="A8" s="463" t="s">
        <v>161</v>
      </c>
      <c r="B8" s="464">
        <f>'[2]Tableau 3'!B6</f>
        <v>14259.250000000002</v>
      </c>
      <c r="C8" s="465">
        <f>'[2]Tableau 3'!G6</f>
        <v>19503.536099999998</v>
      </c>
      <c r="D8" s="466">
        <f>'[2]Tableau 3'!H6</f>
        <v>20281.380765409998</v>
      </c>
      <c r="E8" s="458">
        <f>('[2]Tableau 3 € constants'!I6)*100</f>
        <v>3.8013812974020218</v>
      </c>
    </row>
    <row r="9" spans="1:6" x14ac:dyDescent="0.25">
      <c r="A9" s="463" t="s">
        <v>3</v>
      </c>
      <c r="B9" s="467">
        <f>'[2]Tableau 3'!B7</f>
        <v>7.1350440659681035E-3</v>
      </c>
      <c r="C9" s="467">
        <f>'[2]Tableau 3'!G7</f>
        <v>8.8885032788073148E-3</v>
      </c>
      <c r="D9" s="468">
        <f>'[2]Tableau 3'!H7</f>
        <v>9.0994535609103672E-3</v>
      </c>
      <c r="E9" s="458">
        <v>0</v>
      </c>
    </row>
    <row r="10" spans="1:6" x14ac:dyDescent="0.25">
      <c r="A10" s="463" t="s">
        <v>165</v>
      </c>
      <c r="B10" s="464">
        <f>'[2]Tableau 3'!B8</f>
        <v>15082.796589589278</v>
      </c>
      <c r="C10" s="464">
        <f>'[2]Tableau 3'!G8</f>
        <v>19538.642464979999</v>
      </c>
      <c r="D10" s="466">
        <f>'[2]Tableau 3'!H8</f>
        <v>20281.380765409998</v>
      </c>
      <c r="E10" s="458">
        <f>((D10-C10)/C10)*100</f>
        <v>3.8013812974020218</v>
      </c>
    </row>
    <row r="11" spans="1:6" x14ac:dyDescent="0.25">
      <c r="A11" s="469" t="s">
        <v>2</v>
      </c>
      <c r="B11" s="470">
        <f>'[2]Tableau 3'!B9</f>
        <v>0.12390500243988976</v>
      </c>
      <c r="C11" s="470">
        <f>'[2]Tableau 3'!G9</f>
        <v>5.4971996057177737E-2</v>
      </c>
      <c r="D11" s="471">
        <f>'[2]Tableau 3'!H9</f>
        <v>3.801381297402022E-2</v>
      </c>
      <c r="E11" s="462">
        <v>0</v>
      </c>
    </row>
    <row r="12" spans="1:6" x14ac:dyDescent="0.25">
      <c r="A12" s="406" t="s">
        <v>245</v>
      </c>
    </row>
    <row r="13" spans="1:6" x14ac:dyDescent="0.25">
      <c r="A13" s="400" t="s">
        <v>243</v>
      </c>
    </row>
    <row r="14" spans="1:6" x14ac:dyDescent="0.25">
      <c r="A14" s="400" t="s">
        <v>244</v>
      </c>
    </row>
    <row r="15" spans="1:6" x14ac:dyDescent="0.25">
      <c r="A15" s="405"/>
    </row>
    <row r="20" spans="2:2" x14ac:dyDescent="0.25">
      <c r="B20" s="325"/>
    </row>
    <row r="21" spans="2:2" x14ac:dyDescent="0.25">
      <c r="B21" s="3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C107"/>
  <sheetViews>
    <sheetView showGridLines="0" zoomScale="90" zoomScaleNormal="90" workbookViewId="0">
      <pane xSplit="2" ySplit="2" topLeftCell="C3" activePane="bottomRight" state="frozen"/>
      <selection pane="topRight" activeCell="C1" sqref="C1"/>
      <selection pane="bottomLeft" activeCell="A4" sqref="A4"/>
      <selection pane="bottomRight" sqref="A1:K1"/>
    </sheetView>
  </sheetViews>
  <sheetFormatPr baseColWidth="10" defaultRowHeight="12.75" x14ac:dyDescent="0.2"/>
  <cols>
    <col min="1" max="1" width="10.85546875" customWidth="1"/>
    <col min="2" max="2" width="52.5703125" customWidth="1"/>
    <col min="3" max="3" width="8.85546875" customWidth="1"/>
    <col min="4" max="4" width="9" customWidth="1"/>
    <col min="5" max="5" width="10.28515625" customWidth="1"/>
    <col min="6" max="7" width="9.85546875" customWidth="1"/>
    <col min="8" max="8" width="8.85546875" customWidth="1"/>
    <col min="9" max="9" width="8.7109375" customWidth="1"/>
    <col min="10" max="10" width="9.140625" style="116" customWidth="1"/>
    <col min="11" max="11" width="12.7109375" style="102" customWidth="1"/>
    <col min="12" max="12" width="10" customWidth="1"/>
    <col min="13" max="14" width="11.42578125" style="102" hidden="1" customWidth="1"/>
    <col min="15" max="15" width="11.7109375" style="102" hidden="1" customWidth="1"/>
    <col min="16" max="17" width="9.85546875" style="102" hidden="1" customWidth="1"/>
    <col min="18" max="18" width="11.5703125" style="102" hidden="1" customWidth="1"/>
    <col min="19" max="19" width="14.5703125" hidden="1" customWidth="1"/>
    <col min="20" max="20" width="14.85546875" hidden="1" customWidth="1"/>
    <col min="21" max="27" width="11.42578125" hidden="1" customWidth="1"/>
    <col min="28" max="28" width="13.85546875" hidden="1" customWidth="1"/>
    <col min="29" max="29" width="11.42578125" hidden="1" customWidth="1"/>
  </cols>
  <sheetData>
    <row r="1" spans="1:28" ht="13.5" thickBot="1" x14ac:dyDescent="0.25">
      <c r="A1" s="431" t="s">
        <v>250</v>
      </c>
      <c r="B1" s="431"/>
      <c r="C1" s="431"/>
      <c r="D1" s="431"/>
      <c r="E1" s="431"/>
      <c r="F1" s="431"/>
      <c r="G1" s="432"/>
      <c r="H1" s="432"/>
      <c r="I1" s="432"/>
      <c r="J1" s="433"/>
      <c r="K1" s="432"/>
      <c r="M1" s="255"/>
      <c r="N1" s="255"/>
      <c r="W1" s="102"/>
      <c r="X1" s="102"/>
      <c r="Y1" s="102"/>
      <c r="Z1" s="102"/>
      <c r="AA1" s="102"/>
      <c r="AB1" s="102"/>
    </row>
    <row r="2" spans="1:28" ht="48" x14ac:dyDescent="0.2">
      <c r="A2" s="38" t="s">
        <v>86</v>
      </c>
      <c r="B2" s="39" t="s">
        <v>87</v>
      </c>
      <c r="C2" s="68">
        <v>2009</v>
      </c>
      <c r="D2" s="68">
        <v>2010</v>
      </c>
      <c r="E2" s="68">
        <v>2011</v>
      </c>
      <c r="F2" s="68">
        <v>2012</v>
      </c>
      <c r="G2" s="68">
        <v>2013</v>
      </c>
      <c r="H2" s="68">
        <v>2014</v>
      </c>
      <c r="I2" s="69">
        <v>2015</v>
      </c>
      <c r="J2" s="254">
        <v>2016</v>
      </c>
      <c r="K2" s="98" t="s">
        <v>220</v>
      </c>
      <c r="N2" s="104" t="s">
        <v>172</v>
      </c>
      <c r="O2" s="184" t="s">
        <v>164</v>
      </c>
      <c r="P2" s="113" t="s">
        <v>163</v>
      </c>
      <c r="Q2" s="69">
        <v>2016</v>
      </c>
      <c r="R2" s="98" t="s">
        <v>162</v>
      </c>
      <c r="S2" s="98" t="s">
        <v>171</v>
      </c>
      <c r="T2" s="98" t="s">
        <v>170</v>
      </c>
      <c r="V2" s="104" t="s">
        <v>172</v>
      </c>
      <c r="W2" s="184" t="s">
        <v>173</v>
      </c>
      <c r="X2" s="113" t="s">
        <v>174</v>
      </c>
      <c r="Y2" s="69">
        <v>2015</v>
      </c>
      <c r="Z2" s="98" t="s">
        <v>175</v>
      </c>
      <c r="AA2" s="98" t="s">
        <v>176</v>
      </c>
      <c r="AB2" s="98" t="s">
        <v>170</v>
      </c>
    </row>
    <row r="3" spans="1:28" x14ac:dyDescent="0.2">
      <c r="A3" s="40"/>
      <c r="B3" s="41"/>
      <c r="C3" s="1"/>
      <c r="D3" s="222"/>
      <c r="E3" s="222"/>
      <c r="F3" s="222"/>
      <c r="G3" s="222"/>
      <c r="H3" s="222"/>
      <c r="I3" s="223"/>
      <c r="J3" s="249"/>
      <c r="K3" s="91"/>
      <c r="N3" s="114">
        <v>0.99820323417847867</v>
      </c>
      <c r="O3" s="185"/>
      <c r="P3" s="70"/>
      <c r="Q3" s="70"/>
      <c r="R3" s="70"/>
      <c r="S3" s="160"/>
      <c r="T3" s="160"/>
      <c r="V3" s="186">
        <v>0.99959999999999993</v>
      </c>
      <c r="W3" s="185"/>
      <c r="X3" s="70"/>
      <c r="Y3" s="70"/>
      <c r="Z3" s="70"/>
      <c r="AA3" s="160"/>
      <c r="AB3" s="160"/>
    </row>
    <row r="4" spans="1:28" x14ac:dyDescent="0.2">
      <c r="A4" s="42" t="s">
        <v>11</v>
      </c>
      <c r="B4" s="43"/>
      <c r="C4" s="35">
        <f t="shared" ref="C4:J4" si="0">C5+C19</f>
        <v>5188.4716644400005</v>
      </c>
      <c r="D4" s="221">
        <f t="shared" si="0"/>
        <v>6194.2289077000014</v>
      </c>
      <c r="E4" s="221">
        <f t="shared" si="0"/>
        <v>5485.9206346000001</v>
      </c>
      <c r="F4" s="221">
        <f t="shared" si="0"/>
        <v>5589.8132184599999</v>
      </c>
      <c r="G4" s="221">
        <f t="shared" si="0"/>
        <v>5741.5952825065879</v>
      </c>
      <c r="H4" s="221">
        <f t="shared" si="0"/>
        <v>5800.0842418299999</v>
      </c>
      <c r="I4" s="224">
        <f>I5+I19</f>
        <v>5749.4231083503209</v>
      </c>
      <c r="J4" s="224">
        <f t="shared" si="0"/>
        <v>5657.4784214199999</v>
      </c>
      <c r="K4" s="275">
        <f>M4*100</f>
        <v>-1.7760016765094442</v>
      </c>
      <c r="M4" s="102">
        <v>-1.7760016765094443E-2</v>
      </c>
      <c r="O4" s="71">
        <f t="shared" ref="O4:O15" si="1">P4/$N$3</f>
        <v>5759.7720699453521</v>
      </c>
      <c r="P4" s="71">
        <v>5749.4231083503209</v>
      </c>
      <c r="Q4" s="71">
        <f>Q5+Q19</f>
        <v>5657.4784214199999</v>
      </c>
      <c r="R4" s="119">
        <f>(Q4-O4)/O4</f>
        <v>-1.7760016765094443E-2</v>
      </c>
      <c r="S4" s="175">
        <f t="shared" ref="S4:S12" si="2">Q4-O4</f>
        <v>-102.29364852535218</v>
      </c>
      <c r="T4" s="159">
        <f>(($O$88+S4)-$O$88)/$O$88</f>
        <v>-1.5613869199617269E-3</v>
      </c>
      <c r="U4" s="102"/>
      <c r="V4" s="102"/>
      <c r="W4" s="187">
        <f t="shared" ref="W4:W15" si="3">X4/$N$3</f>
        <v>5810.5243934652945</v>
      </c>
      <c r="X4" s="187">
        <v>5800.0842418299999</v>
      </c>
      <c r="Y4" s="187">
        <v>5749.4231083503209</v>
      </c>
      <c r="Z4" s="188">
        <f>(Y4-W4)/W4</f>
        <v>-1.0515623199807922E-2</v>
      </c>
      <c r="AA4" s="189">
        <f t="shared" ref="AA4:AA12" si="4">Y4-W4</f>
        <v>-61.101285114973507</v>
      </c>
      <c r="AB4" s="190">
        <f>(($O$88+AA4)-$O$88)/$O$88</f>
        <v>-9.3263608001746654E-4</v>
      </c>
    </row>
    <row r="5" spans="1:28" x14ac:dyDescent="0.2">
      <c r="A5" s="44" t="s">
        <v>12</v>
      </c>
      <c r="B5" s="45"/>
      <c r="C5" s="2">
        <f t="shared" ref="C5:H5" si="5">C6+C11</f>
        <v>5024.8430465500005</v>
      </c>
      <c r="D5" s="225">
        <f t="shared" si="5"/>
        <v>6038.8377949300011</v>
      </c>
      <c r="E5" s="225">
        <f t="shared" si="5"/>
        <v>5349.8526836000001</v>
      </c>
      <c r="F5" s="232">
        <f t="shared" si="5"/>
        <v>5458.6952714600002</v>
      </c>
      <c r="G5" s="232">
        <f t="shared" si="5"/>
        <v>5614.4007675065877</v>
      </c>
      <c r="H5" s="232">
        <f t="shared" si="5"/>
        <v>5686.4959543200002</v>
      </c>
      <c r="I5" s="233">
        <f>I6+I11</f>
        <v>5654.4917476703213</v>
      </c>
      <c r="J5" s="79">
        <f>J6+J11</f>
        <v>5543.4128371099996</v>
      </c>
      <c r="K5" s="276">
        <f t="shared" ref="K5:K68" si="6">M5*100</f>
        <v>-2.1405836400856413</v>
      </c>
      <c r="M5" s="102">
        <v>-2.1405836400856412E-2</v>
      </c>
      <c r="O5" s="171">
        <f t="shared" si="1"/>
        <v>5664.6698328161283</v>
      </c>
      <c r="P5" s="163">
        <v>5654.4917476703213</v>
      </c>
      <c r="Q5" s="163">
        <f>Q6+Q11</f>
        <v>5543.4128371099996</v>
      </c>
      <c r="R5" s="164">
        <f t="shared" ref="R5:R67" si="7">(Q5-O5)/O5</f>
        <v>-2.1405836400856412E-2</v>
      </c>
      <c r="S5" s="165">
        <f t="shared" si="2"/>
        <v>-121.25699570612869</v>
      </c>
      <c r="T5" s="166">
        <f>(($O$4+S5)-$O$4)/$O$4</f>
        <v>-2.1052394822852628E-2</v>
      </c>
      <c r="V5" s="102"/>
      <c r="W5" s="191">
        <f t="shared" si="3"/>
        <v>5696.7316470377764</v>
      </c>
      <c r="X5" s="192">
        <v>5686.4959543200002</v>
      </c>
      <c r="Y5" s="192">
        <v>5654.4917476703213</v>
      </c>
      <c r="Z5" s="193">
        <f t="shared" ref="Z5:Z67" si="8">(Y5-W5)/W5</f>
        <v>-7.4147602493123028E-3</v>
      </c>
      <c r="AA5" s="165">
        <f t="shared" si="4"/>
        <v>-42.239899367455109</v>
      </c>
      <c r="AB5" s="166">
        <f>(($O$4+AA5)-$O$4)/$O$4</f>
        <v>-7.3336060619245778E-3</v>
      </c>
    </row>
    <row r="6" spans="1:28" x14ac:dyDescent="0.2">
      <c r="A6" s="256" t="s">
        <v>88</v>
      </c>
      <c r="B6" s="46"/>
      <c r="C6" s="17">
        <f t="shared" ref="C6:H6" si="9">SUM(C7:C10)</f>
        <v>3711.5156033500007</v>
      </c>
      <c r="D6" s="226">
        <f t="shared" si="9"/>
        <v>4401.5399674300006</v>
      </c>
      <c r="E6" s="226">
        <f t="shared" si="9"/>
        <v>4927.9263215999999</v>
      </c>
      <c r="F6" s="226">
        <f t="shared" si="9"/>
        <v>4920.9825749900001</v>
      </c>
      <c r="G6" s="226">
        <f>SUM(G7:G10)</f>
        <v>4983.1711159100005</v>
      </c>
      <c r="H6" s="226">
        <f t="shared" si="9"/>
        <v>5116.6799534900001</v>
      </c>
      <c r="I6" s="227">
        <f>SUM(I7:I10)</f>
        <v>5218.3591998500006</v>
      </c>
      <c r="J6" s="79">
        <f>SUM(J7:J10)</f>
        <v>5246.9044281799997</v>
      </c>
      <c r="K6" s="277">
        <f t="shared" si="6"/>
        <v>0.36635595696834888</v>
      </c>
      <c r="M6" s="102">
        <v>3.6635595696834886E-3</v>
      </c>
      <c r="O6" s="179">
        <f t="shared" si="1"/>
        <v>5227.752246409731</v>
      </c>
      <c r="P6" s="179">
        <v>5218.3591998500006</v>
      </c>
      <c r="Q6" s="179">
        <f>SUM(Q7:Q10)</f>
        <v>5246.9044281799997</v>
      </c>
      <c r="R6" s="180">
        <f t="shared" si="7"/>
        <v>3.6635595696834886E-3</v>
      </c>
      <c r="S6" s="181">
        <f t="shared" si="2"/>
        <v>19.152181770268726</v>
      </c>
      <c r="T6" s="182">
        <f>(($O$5+S6)-$O$5)/$O$5</f>
        <v>3.3809881838686843E-3</v>
      </c>
      <c r="V6" s="102"/>
      <c r="W6" s="179">
        <f t="shared" si="3"/>
        <v>5125.889977406282</v>
      </c>
      <c r="X6" s="179">
        <v>5116.6799534900001</v>
      </c>
      <c r="Y6" s="179">
        <v>5218.3591998500006</v>
      </c>
      <c r="Z6" s="180">
        <f t="shared" si="8"/>
        <v>1.803964245258894E-2</v>
      </c>
      <c r="AA6" s="181">
        <f t="shared" si="4"/>
        <v>92.469222443718536</v>
      </c>
      <c r="AB6" s="182">
        <f>(($O$5+AA6)-$O$5)/$O$5</f>
        <v>1.6323850316576786E-2</v>
      </c>
    </row>
    <row r="7" spans="1:28" x14ac:dyDescent="0.2">
      <c r="A7" s="44"/>
      <c r="B7" s="46" t="s">
        <v>13</v>
      </c>
      <c r="C7" s="18">
        <v>3075.6590000000001</v>
      </c>
      <c r="D7" s="220">
        <v>3666.3609999999999</v>
      </c>
      <c r="E7" s="220">
        <v>4230.8516920000002</v>
      </c>
      <c r="F7" s="235">
        <v>4210.5349999999999</v>
      </c>
      <c r="G7" s="235">
        <v>4238.6764579999999</v>
      </c>
      <c r="H7" s="235">
        <v>4398.4606919999997</v>
      </c>
      <c r="I7" s="236">
        <v>4431.7153628300002</v>
      </c>
      <c r="J7" s="236">
        <v>4407.3939999999993</v>
      </c>
      <c r="K7" s="278">
        <f t="shared" si="6"/>
        <v>-0.72749297036512384</v>
      </c>
      <c r="M7" s="102">
        <v>-7.2749297036512383E-3</v>
      </c>
      <c r="O7" s="72">
        <f t="shared" si="1"/>
        <v>4439.6924504830949</v>
      </c>
      <c r="P7" s="72">
        <v>4431.7153628300002</v>
      </c>
      <c r="Q7" s="72">
        <v>4407.3939999999993</v>
      </c>
      <c r="R7" s="109">
        <f t="shared" si="7"/>
        <v>-7.2749297036512383E-3</v>
      </c>
      <c r="S7" s="92">
        <f t="shared" si="2"/>
        <v>-32.298450483095621</v>
      </c>
      <c r="T7" s="161">
        <f>(($O$6+S7)-$O$6)/$O$6</f>
        <v>-6.1782672477023494E-3</v>
      </c>
      <c r="V7" s="102"/>
      <c r="W7" s="194">
        <f t="shared" si="3"/>
        <v>4406.3779212456002</v>
      </c>
      <c r="X7" s="194">
        <v>4398.4606919999997</v>
      </c>
      <c r="Y7" s="194">
        <v>4431.7153628300002</v>
      </c>
      <c r="Z7" s="132">
        <f t="shared" si="8"/>
        <v>5.7501744147350894E-3</v>
      </c>
      <c r="AA7" s="92">
        <f t="shared" si="4"/>
        <v>25.33744158440004</v>
      </c>
      <c r="AB7" s="161">
        <f>(($O$6+AA7)-$O$6)/$O$6</f>
        <v>4.8467181285802253E-3</v>
      </c>
    </row>
    <row r="8" spans="1:28" x14ac:dyDescent="0.2">
      <c r="A8" s="44"/>
      <c r="B8" s="219" t="s">
        <v>89</v>
      </c>
      <c r="C8" s="18">
        <v>471.93606535000004</v>
      </c>
      <c r="D8" s="220">
        <v>550.50061143000005</v>
      </c>
      <c r="E8" s="220">
        <v>508.92016959999995</v>
      </c>
      <c r="F8" s="235">
        <v>527.52706498999999</v>
      </c>
      <c r="G8" s="235">
        <v>557.30413491000013</v>
      </c>
      <c r="H8" s="235">
        <v>541.0907633600001</v>
      </c>
      <c r="I8" s="236">
        <v>610.86325505000013</v>
      </c>
      <c r="J8" s="236">
        <v>643.66864717999999</v>
      </c>
      <c r="K8" s="278">
        <f t="shared" si="6"/>
        <v>5.1810073764825537</v>
      </c>
      <c r="M8" s="102">
        <v>5.1810073764825534E-2</v>
      </c>
      <c r="O8" s="72">
        <f t="shared" si="1"/>
        <v>611.9628089090902</v>
      </c>
      <c r="P8" s="72">
        <v>610.86325505000013</v>
      </c>
      <c r="Q8" s="72">
        <v>643.66864717999999</v>
      </c>
      <c r="R8" s="109">
        <f t="shared" si="7"/>
        <v>5.1810073764825534E-2</v>
      </c>
      <c r="S8" s="92">
        <f t="shared" si="2"/>
        <v>31.705838270909794</v>
      </c>
      <c r="T8" s="161">
        <f>(($O$6+S8)-$O$6)/$O$6</f>
        <v>6.0649083538120586E-3</v>
      </c>
      <c r="U8" s="102"/>
      <c r="V8" s="102"/>
      <c r="W8" s="194">
        <f t="shared" si="3"/>
        <v>542.06472673404812</v>
      </c>
      <c r="X8" s="194">
        <v>541.0907633600001</v>
      </c>
      <c r="Y8" s="194">
        <v>610.86325505000013</v>
      </c>
      <c r="Z8" s="132">
        <f t="shared" si="8"/>
        <v>0.12691939711787678</v>
      </c>
      <c r="AA8" s="92">
        <f t="shared" si="4"/>
        <v>68.798528315952012</v>
      </c>
      <c r="AB8" s="161">
        <f>(($O$6+AA8)-$O$6)/$O$6</f>
        <v>1.3160250347212072E-2</v>
      </c>
    </row>
    <row r="9" spans="1:28" x14ac:dyDescent="0.2">
      <c r="A9" s="44"/>
      <c r="B9" s="46" t="s">
        <v>79</v>
      </c>
      <c r="C9" s="18">
        <v>56.9</v>
      </c>
      <c r="D9" s="220">
        <v>64.5</v>
      </c>
      <c r="E9" s="220">
        <v>63</v>
      </c>
      <c r="F9" s="235">
        <v>58.6</v>
      </c>
      <c r="G9" s="235">
        <v>60.1</v>
      </c>
      <c r="H9" s="235">
        <v>77.538767060000012</v>
      </c>
      <c r="I9" s="236">
        <v>76.930678999999998</v>
      </c>
      <c r="J9" s="236">
        <v>78.599999999999994</v>
      </c>
      <c r="K9" s="278">
        <f t="shared" si="6"/>
        <v>1.9863274655725123</v>
      </c>
      <c r="M9" s="102">
        <v>1.9863274655725124E-2</v>
      </c>
      <c r="O9" s="72">
        <f t="shared" si="1"/>
        <v>77.069154222199998</v>
      </c>
      <c r="P9" s="72">
        <v>76.930678999999998</v>
      </c>
      <c r="Q9" s="72">
        <v>78.599999999999994</v>
      </c>
      <c r="R9" s="109">
        <f t="shared" si="7"/>
        <v>1.9863274655725124E-2</v>
      </c>
      <c r="S9" s="92">
        <f t="shared" si="2"/>
        <v>1.5308457777999962</v>
      </c>
      <c r="T9" s="161">
        <f>(($O$6+S9)-$O$6)/$O$6</f>
        <v>2.9283059059492274E-4</v>
      </c>
      <c r="U9" s="102"/>
      <c r="V9" s="102"/>
      <c r="W9" s="194">
        <f t="shared" si="3"/>
        <v>77.678336840708013</v>
      </c>
      <c r="X9" s="194">
        <v>77.538767060000012</v>
      </c>
      <c r="Y9" s="194">
        <v>76.930678999999998</v>
      </c>
      <c r="Z9" s="132">
        <f t="shared" si="8"/>
        <v>-9.625049545553592E-3</v>
      </c>
      <c r="AA9" s="92">
        <f t="shared" si="4"/>
        <v>-0.74765784070801544</v>
      </c>
      <c r="AB9" s="161">
        <f>(($O$6+AA9)-$O$6)/$O$6</f>
        <v>-1.4301707607149101E-4</v>
      </c>
    </row>
    <row r="10" spans="1:28" x14ac:dyDescent="0.2">
      <c r="A10" s="44"/>
      <c r="B10" s="46" t="s">
        <v>80</v>
      </c>
      <c r="C10" s="18">
        <v>107.020538</v>
      </c>
      <c r="D10" s="220">
        <v>120.17835599999999</v>
      </c>
      <c r="E10" s="220">
        <v>125.15446</v>
      </c>
      <c r="F10" s="235">
        <v>124.32051</v>
      </c>
      <c r="G10" s="235">
        <v>127.090523</v>
      </c>
      <c r="H10" s="235">
        <v>99.589731069999999</v>
      </c>
      <c r="I10" s="236">
        <v>98.849902970000002</v>
      </c>
      <c r="J10" s="236">
        <v>117.241781</v>
      </c>
      <c r="K10" s="278">
        <f t="shared" si="6"/>
        <v>18.392756551883245</v>
      </c>
      <c r="M10" s="102">
        <v>0.18392756551883244</v>
      </c>
      <c r="O10" s="72">
        <f t="shared" si="1"/>
        <v>99.027832795346015</v>
      </c>
      <c r="P10" s="72">
        <v>98.849902970000002</v>
      </c>
      <c r="Q10" s="72">
        <v>117.241781</v>
      </c>
      <c r="R10" s="109">
        <f t="shared" si="7"/>
        <v>0.18392756551883244</v>
      </c>
      <c r="S10" s="92">
        <f t="shared" si="2"/>
        <v>18.213948204653988</v>
      </c>
      <c r="T10" s="161">
        <f>(($O$6+S10)-$O$6)/$O$6</f>
        <v>3.4840878729788562E-3</v>
      </c>
      <c r="U10" s="102"/>
      <c r="V10" s="102"/>
      <c r="W10" s="194">
        <f t="shared" si="3"/>
        <v>99.768992585926</v>
      </c>
      <c r="X10" s="194">
        <v>99.589731069999999</v>
      </c>
      <c r="Y10" s="194">
        <v>98.849902970000002</v>
      </c>
      <c r="Z10" s="132">
        <f t="shared" si="8"/>
        <v>-9.2121769710607464E-3</v>
      </c>
      <c r="AA10" s="92">
        <f t="shared" si="4"/>
        <v>-0.9190896159259978</v>
      </c>
      <c r="AB10" s="161">
        <f>(($O$6+AA10)-$O$6)/$O$6</f>
        <v>-1.7580971182354184E-4</v>
      </c>
    </row>
    <row r="11" spans="1:28" x14ac:dyDescent="0.2">
      <c r="A11" s="257" t="s">
        <v>15</v>
      </c>
      <c r="B11" s="46"/>
      <c r="C11" s="26">
        <f t="shared" ref="C11:H11" si="10">SUM(C12:C18)</f>
        <v>1313.3274432000001</v>
      </c>
      <c r="D11" s="231">
        <f t="shared" si="10"/>
        <v>1637.2978275</v>
      </c>
      <c r="E11" s="231">
        <f t="shared" si="10"/>
        <v>421.92636199999998</v>
      </c>
      <c r="F11" s="231">
        <f t="shared" si="10"/>
        <v>537.71269646999997</v>
      </c>
      <c r="G11" s="231">
        <f>SUM(G12:G18)</f>
        <v>631.22965159658713</v>
      </c>
      <c r="H11" s="231">
        <f t="shared" si="10"/>
        <v>569.81600083000001</v>
      </c>
      <c r="I11" s="228">
        <f>SUM(I12:I18)</f>
        <v>436.13254782032118</v>
      </c>
      <c r="J11" s="227">
        <f>SUM(J12:J18)</f>
        <v>296.50840892999997</v>
      </c>
      <c r="K11" s="277">
        <f t="shared" si="6"/>
        <v>-32.136307130882244</v>
      </c>
      <c r="M11" s="102">
        <v>-0.32136307130882247</v>
      </c>
      <c r="O11" s="183">
        <f t="shared" si="1"/>
        <v>436.91758640639779</v>
      </c>
      <c r="P11" s="183">
        <v>436.13254782032118</v>
      </c>
      <c r="Q11" s="183">
        <f>SUM(Q12:Q18)</f>
        <v>296.50840892999997</v>
      </c>
      <c r="R11" s="180">
        <f t="shared" si="7"/>
        <v>-0.32136307130882247</v>
      </c>
      <c r="S11" s="181">
        <f t="shared" si="2"/>
        <v>-140.40917747639782</v>
      </c>
      <c r="T11" s="182">
        <f>(($O$5+S11)-$O$5)/$O$5</f>
        <v>-2.4786824584725097E-2</v>
      </c>
      <c r="V11" s="102"/>
      <c r="W11" s="183">
        <f t="shared" si="3"/>
        <v>570.84166963149403</v>
      </c>
      <c r="X11" s="183">
        <v>569.81600083000001</v>
      </c>
      <c r="Y11" s="183">
        <v>436.13254782032118</v>
      </c>
      <c r="Z11" s="180">
        <f t="shared" si="8"/>
        <v>-0.23598333649702574</v>
      </c>
      <c r="AA11" s="181">
        <f t="shared" si="4"/>
        <v>-134.70912181117285</v>
      </c>
      <c r="AB11" s="182">
        <f>(($O$5+AA11)-$O$5)/$O$5</f>
        <v>-2.378057782481624E-2</v>
      </c>
    </row>
    <row r="12" spans="1:28" x14ac:dyDescent="0.2">
      <c r="A12" s="44"/>
      <c r="B12" s="46" t="s">
        <v>16</v>
      </c>
      <c r="C12" s="18">
        <v>71.996555000000001</v>
      </c>
      <c r="D12" s="220">
        <v>108.74463659999999</v>
      </c>
      <c r="E12" s="220">
        <v>64.906329999999997</v>
      </c>
      <c r="F12" s="220">
        <v>81.04148846999999</v>
      </c>
      <c r="G12" s="220">
        <v>79.807043480000004</v>
      </c>
      <c r="H12" s="220">
        <v>75.887997639999995</v>
      </c>
      <c r="I12" s="229">
        <v>62.244234730321196</v>
      </c>
      <c r="J12" s="229">
        <v>30.120454370000001</v>
      </c>
      <c r="K12" s="278">
        <f t="shared" si="6"/>
        <v>-51.696193073423714</v>
      </c>
      <c r="M12" s="102">
        <v>-0.51696193073423713</v>
      </c>
      <c r="O12" s="72">
        <f t="shared" si="1"/>
        <v>62.356274352835776</v>
      </c>
      <c r="P12" s="72">
        <v>62.244234730321196</v>
      </c>
      <c r="Q12" s="72">
        <v>30.120454370000001</v>
      </c>
      <c r="R12" s="109">
        <f t="shared" si="7"/>
        <v>-0.51696193073423713</v>
      </c>
      <c r="S12" s="92">
        <f t="shared" si="2"/>
        <v>-32.235819982835778</v>
      </c>
      <c r="T12" s="161">
        <f>(($O$11+S12)-$O$11)/$O$11</f>
        <v>-7.3780092598176431E-2</v>
      </c>
      <c r="U12" s="102"/>
      <c r="V12" s="102"/>
      <c r="W12" s="194">
        <f t="shared" si="3"/>
        <v>76.024596035751998</v>
      </c>
      <c r="X12" s="194">
        <v>75.887997639999995</v>
      </c>
      <c r="Y12" s="194">
        <v>62.244234730321196</v>
      </c>
      <c r="Z12" s="132">
        <f t="shared" si="8"/>
        <v>-0.18126188133838064</v>
      </c>
      <c r="AA12" s="92">
        <f t="shared" si="4"/>
        <v>-13.780361305430802</v>
      </c>
      <c r="AB12" s="161">
        <f>(($O$11+AA12)-$O$11)/$O$11</f>
        <v>-3.1539955667092404E-2</v>
      </c>
    </row>
    <row r="13" spans="1:28" x14ac:dyDescent="0.2">
      <c r="A13" s="44"/>
      <c r="B13" s="46" t="s">
        <v>50</v>
      </c>
      <c r="C13" s="18" t="s">
        <v>14</v>
      </c>
      <c r="D13" s="220" t="s">
        <v>14</v>
      </c>
      <c r="E13" s="220" t="s">
        <v>14</v>
      </c>
      <c r="F13" s="220" t="s">
        <v>14</v>
      </c>
      <c r="G13" s="220">
        <v>0.92</v>
      </c>
      <c r="H13" s="220">
        <v>12.61664</v>
      </c>
      <c r="I13" s="229">
        <v>40.441911210000001</v>
      </c>
      <c r="J13" s="229">
        <v>58.310510319999999</v>
      </c>
      <c r="K13" s="278">
        <f t="shared" si="6"/>
        <v>43.924305866210197</v>
      </c>
      <c r="M13" s="102">
        <v>0.439243058662102</v>
      </c>
      <c r="O13" s="72">
        <f t="shared" si="1"/>
        <v>40.514706650178006</v>
      </c>
      <c r="P13" s="72">
        <v>40.441911210000001</v>
      </c>
      <c r="Q13" s="72">
        <v>58.310510319999999</v>
      </c>
      <c r="R13" s="109">
        <f t="shared" si="7"/>
        <v>0.439243058662102</v>
      </c>
      <c r="S13" s="92">
        <f t="shared" ref="S13:S18" si="11">Q13-O13</f>
        <v>17.795803669821993</v>
      </c>
      <c r="T13" s="161">
        <f t="shared" ref="T13:T18" si="12">(($O$11+S13)-$O$11)/$O$11</f>
        <v>4.0730344173578868E-2</v>
      </c>
      <c r="U13" s="102"/>
      <c r="V13" s="102"/>
      <c r="W13" s="194">
        <f t="shared" si="3"/>
        <v>12.639349952000002</v>
      </c>
      <c r="X13" s="194">
        <v>12.61664</v>
      </c>
      <c r="Y13" s="194">
        <v>40.441911210000001</v>
      </c>
      <c r="Z13" s="132">
        <f t="shared" si="8"/>
        <v>2.1996828447336902</v>
      </c>
      <c r="AA13" s="92">
        <f t="shared" ref="AA13:AA18" si="13">Y13-W13</f>
        <v>27.802561257999997</v>
      </c>
      <c r="AB13" s="161">
        <f t="shared" ref="AB13:AB18" si="14">(($O$11+AA13)-$O$11)/$O$11</f>
        <v>6.3633422235697207E-2</v>
      </c>
    </row>
    <row r="14" spans="1:28" x14ac:dyDescent="0.2">
      <c r="A14" s="44"/>
      <c r="B14" s="46" t="s">
        <v>17</v>
      </c>
      <c r="C14" s="18" t="s">
        <v>14</v>
      </c>
      <c r="D14" s="220" t="s">
        <v>14</v>
      </c>
      <c r="E14" s="220">
        <v>21.284890000000001</v>
      </c>
      <c r="F14" s="220">
        <v>46.458860000000001</v>
      </c>
      <c r="G14" s="220">
        <v>69.222470000000001</v>
      </c>
      <c r="H14" s="220">
        <v>61.864620000000002</v>
      </c>
      <c r="I14" s="229">
        <v>4.3</v>
      </c>
      <c r="J14" s="229">
        <v>1.784651</v>
      </c>
      <c r="K14" s="278">
        <f t="shared" si="6"/>
        <v>-58.571060463259151</v>
      </c>
      <c r="M14" s="102">
        <v>-0.5857106046325915</v>
      </c>
      <c r="O14" s="72">
        <f t="shared" si="1"/>
        <v>4.3077399999999999</v>
      </c>
      <c r="P14" s="72">
        <v>4.3</v>
      </c>
      <c r="Q14" s="72">
        <v>1.784651</v>
      </c>
      <c r="R14" s="109">
        <f t="shared" si="7"/>
        <v>-0.5857106046325915</v>
      </c>
      <c r="S14" s="92">
        <f t="shared" si="11"/>
        <v>-2.5230889999999997</v>
      </c>
      <c r="T14" s="161">
        <f t="shared" si="12"/>
        <v>-5.7747480955211133E-3</v>
      </c>
      <c r="U14" s="102"/>
      <c r="V14" s="102"/>
      <c r="W14" s="194">
        <f t="shared" si="3"/>
        <v>61.975976316000008</v>
      </c>
      <c r="X14" s="194">
        <v>61.864620000000002</v>
      </c>
      <c r="Y14" s="194">
        <v>4.3</v>
      </c>
      <c r="Z14" s="132">
        <f t="shared" si="8"/>
        <v>-0.93061827734547697</v>
      </c>
      <c r="AA14" s="92">
        <f t="shared" si="13"/>
        <v>-57.675976316000011</v>
      </c>
      <c r="AB14" s="161">
        <f t="shared" si="14"/>
        <v>-0.1320065342079246</v>
      </c>
    </row>
    <row r="15" spans="1:28" x14ac:dyDescent="0.2">
      <c r="A15" s="44"/>
      <c r="B15" s="46" t="s">
        <v>18</v>
      </c>
      <c r="C15" s="18">
        <v>45.998762200000002</v>
      </c>
      <c r="D15" s="220">
        <v>88.788248999999993</v>
      </c>
      <c r="E15" s="220">
        <v>56.760378000000003</v>
      </c>
      <c r="F15" s="220">
        <v>47.806113000000003</v>
      </c>
      <c r="G15" s="220">
        <v>27.727959999999999</v>
      </c>
      <c r="H15" s="220">
        <v>3.0808481899999998</v>
      </c>
      <c r="I15" s="229">
        <v>0.61117956000000007</v>
      </c>
      <c r="J15" s="229">
        <v>3.8120550000000003E-2</v>
      </c>
      <c r="K15" s="279" t="s">
        <v>167</v>
      </c>
      <c r="M15" s="102" t="s">
        <v>167</v>
      </c>
      <c r="O15" s="72">
        <f t="shared" si="1"/>
        <v>0.61227968320800008</v>
      </c>
      <c r="P15" s="72">
        <v>0.61117956000000007</v>
      </c>
      <c r="Q15" s="72">
        <v>3.8120550000000003E-2</v>
      </c>
      <c r="R15" s="109">
        <f t="shared" si="7"/>
        <v>-0.93773997235990281</v>
      </c>
      <c r="S15" s="92">
        <f t="shared" si="11"/>
        <v>-0.57415913320800005</v>
      </c>
      <c r="T15" s="161">
        <f t="shared" si="12"/>
        <v>-1.3141131212648434E-3</v>
      </c>
      <c r="U15" s="102"/>
      <c r="V15" s="102"/>
      <c r="W15" s="194">
        <f t="shared" si="3"/>
        <v>3.0863937167420001</v>
      </c>
      <c r="X15" s="194">
        <v>3.0808481899999998</v>
      </c>
      <c r="Y15" s="194">
        <v>0.61117956000000007</v>
      </c>
      <c r="Z15" s="132">
        <f t="shared" si="8"/>
        <v>-0.80197615207525708</v>
      </c>
      <c r="AA15" s="92">
        <f t="shared" si="13"/>
        <v>-2.4752141567420001</v>
      </c>
      <c r="AB15" s="161">
        <f t="shared" si="14"/>
        <v>-5.6651740139379795E-3</v>
      </c>
    </row>
    <row r="16" spans="1:28" x14ac:dyDescent="0.2">
      <c r="A16" s="44"/>
      <c r="B16" s="46" t="s">
        <v>19</v>
      </c>
      <c r="C16" s="18">
        <v>22.245678000000002</v>
      </c>
      <c r="D16" s="220">
        <v>22.717414000000002</v>
      </c>
      <c r="E16" s="220">
        <v>12.370623</v>
      </c>
      <c r="F16" s="220">
        <v>3.607596</v>
      </c>
      <c r="G16" s="220">
        <v>3.5884046587093099E-2</v>
      </c>
      <c r="H16" s="220" t="s">
        <v>14</v>
      </c>
      <c r="I16" s="229" t="s">
        <v>14</v>
      </c>
      <c r="J16" s="229" t="s">
        <v>14</v>
      </c>
      <c r="K16" s="278">
        <f t="shared" si="6"/>
        <v>0</v>
      </c>
      <c r="O16" s="72"/>
      <c r="P16" s="72" t="s">
        <v>14</v>
      </c>
      <c r="Q16" s="72" t="s">
        <v>14</v>
      </c>
      <c r="R16" s="109"/>
      <c r="S16" s="92"/>
      <c r="T16" s="161">
        <f t="shared" si="12"/>
        <v>0</v>
      </c>
      <c r="V16" s="102"/>
      <c r="W16" s="194" t="s">
        <v>14</v>
      </c>
      <c r="X16" s="194" t="s">
        <v>14</v>
      </c>
      <c r="Y16" s="194" t="s">
        <v>14</v>
      </c>
      <c r="Z16" s="132"/>
      <c r="AA16" s="92"/>
      <c r="AB16" s="161">
        <f t="shared" si="14"/>
        <v>0</v>
      </c>
    </row>
    <row r="17" spans="1:28" x14ac:dyDescent="0.2">
      <c r="A17" s="44"/>
      <c r="B17" s="46" t="s">
        <v>68</v>
      </c>
      <c r="C17" s="18">
        <v>155.669971</v>
      </c>
      <c r="D17" s="220">
        <v>305.01335790000002</v>
      </c>
      <c r="E17" s="220">
        <v>197.55041600000001</v>
      </c>
      <c r="F17" s="220">
        <v>294.53361799999999</v>
      </c>
      <c r="G17" s="220">
        <v>370.34107899999998</v>
      </c>
      <c r="H17" s="220">
        <v>367.95251100000002</v>
      </c>
      <c r="I17" s="229">
        <v>284.958033</v>
      </c>
      <c r="J17" s="229">
        <v>165.65067268999999</v>
      </c>
      <c r="K17" s="278">
        <f t="shared" si="6"/>
        <v>-41.972845796911237</v>
      </c>
      <c r="M17" s="102">
        <v>-0.41972845796911235</v>
      </c>
      <c r="O17" s="72">
        <f t="shared" ref="O17:O48" si="15">P17/$N$3</f>
        <v>285.47095745940004</v>
      </c>
      <c r="P17" s="72">
        <v>284.958033</v>
      </c>
      <c r="Q17" s="72">
        <v>165.65067268999999</v>
      </c>
      <c r="R17" s="109">
        <f t="shared" si="7"/>
        <v>-0.41972845796911235</v>
      </c>
      <c r="S17" s="92">
        <f t="shared" si="11"/>
        <v>-119.82028476940005</v>
      </c>
      <c r="T17" s="161">
        <f t="shared" si="12"/>
        <v>-0.27424001344260274</v>
      </c>
      <c r="V17" s="102"/>
      <c r="W17" s="194">
        <f t="shared" ref="W17:W48" si="16">X17/$N$3</f>
        <v>368.61482551980004</v>
      </c>
      <c r="X17" s="194">
        <v>367.95251100000002</v>
      </c>
      <c r="Y17" s="194">
        <v>284.958033</v>
      </c>
      <c r="Z17" s="132">
        <f t="shared" si="8"/>
        <v>-0.22694907184438906</v>
      </c>
      <c r="AA17" s="92">
        <f t="shared" si="13"/>
        <v>-83.656792519800035</v>
      </c>
      <c r="AB17" s="161">
        <f t="shared" si="14"/>
        <v>-0.19147041712801846</v>
      </c>
    </row>
    <row r="18" spans="1:28" x14ac:dyDescent="0.2">
      <c r="A18" s="44"/>
      <c r="B18" s="46" t="s">
        <v>100</v>
      </c>
      <c r="C18" s="3">
        <v>1017.416477</v>
      </c>
      <c r="D18" s="3">
        <v>1112.0341700000001</v>
      </c>
      <c r="E18" s="3">
        <v>69.053725</v>
      </c>
      <c r="F18" s="3">
        <v>64.265021000000004</v>
      </c>
      <c r="G18" s="3">
        <v>83.175215069999993</v>
      </c>
      <c r="H18" s="3">
        <v>48.413384000000001</v>
      </c>
      <c r="I18" s="73">
        <v>43.577189320000002</v>
      </c>
      <c r="J18" s="253">
        <v>40.603999999999999</v>
      </c>
      <c r="K18" s="280">
        <f t="shared" si="6"/>
        <v>-6.9902287112836108</v>
      </c>
      <c r="M18" s="102">
        <v>-6.9902287112836109E-2</v>
      </c>
      <c r="O18" s="73">
        <f t="shared" si="15"/>
        <v>43.655628260776005</v>
      </c>
      <c r="P18" s="73">
        <v>43.577189320000002</v>
      </c>
      <c r="Q18" s="73">
        <v>40.603999999999999</v>
      </c>
      <c r="R18" s="120">
        <f t="shared" si="7"/>
        <v>-6.9902287112836109E-2</v>
      </c>
      <c r="S18" s="92">
        <f t="shared" si="11"/>
        <v>-3.0516282607760061</v>
      </c>
      <c r="T18" s="161">
        <f t="shared" si="12"/>
        <v>-6.9844482248364679E-3</v>
      </c>
      <c r="V18" s="102"/>
      <c r="W18" s="195">
        <f t="shared" si="16"/>
        <v>48.500528091200003</v>
      </c>
      <c r="X18" s="195">
        <v>48.413384000000001</v>
      </c>
      <c r="Y18" s="195">
        <v>43.577189320000002</v>
      </c>
      <c r="Z18" s="196">
        <f t="shared" si="8"/>
        <v>-0.1015110343116717</v>
      </c>
      <c r="AA18" s="92">
        <f t="shared" si="13"/>
        <v>-4.923338771200001</v>
      </c>
      <c r="AB18" s="161">
        <f t="shared" si="14"/>
        <v>-1.1268346535771112E-2</v>
      </c>
    </row>
    <row r="19" spans="1:28" x14ac:dyDescent="0.2">
      <c r="A19" s="44" t="s">
        <v>20</v>
      </c>
      <c r="B19" s="48"/>
      <c r="C19" s="17">
        <v>163.62861788999999</v>
      </c>
      <c r="D19" s="226">
        <v>155.39111277000001</v>
      </c>
      <c r="E19" s="226">
        <v>136.06795099999999</v>
      </c>
      <c r="F19" s="226">
        <v>131.11794699999999</v>
      </c>
      <c r="G19" s="226">
        <v>127.194515</v>
      </c>
      <c r="H19" s="226">
        <v>113.58828751</v>
      </c>
      <c r="I19" s="227">
        <v>94.931360679999997</v>
      </c>
      <c r="J19" s="227">
        <v>114.06558430999999</v>
      </c>
      <c r="K19" s="277">
        <f t="shared" si="6"/>
        <v>19.939959093715924</v>
      </c>
      <c r="M19" s="102">
        <v>0.19939959093715923</v>
      </c>
      <c r="O19" s="167">
        <f t="shared" si="15"/>
        <v>95.102237129224008</v>
      </c>
      <c r="P19" s="167">
        <v>94.931360679999997</v>
      </c>
      <c r="Q19" s="167">
        <v>114.06558430999999</v>
      </c>
      <c r="R19" s="168">
        <f t="shared" si="7"/>
        <v>0.19939959093715923</v>
      </c>
      <c r="S19" s="165">
        <f>Q19-O19</f>
        <v>18.963347180775983</v>
      </c>
      <c r="T19" s="166">
        <f>(($O$4+S19)-$O$4)/$O$4</f>
        <v>3.2923780577580252E-3</v>
      </c>
      <c r="V19" s="102"/>
      <c r="W19" s="167">
        <f t="shared" si="16"/>
        <v>113.79274642751801</v>
      </c>
      <c r="X19" s="167">
        <v>113.58828751</v>
      </c>
      <c r="Y19" s="167">
        <v>94.931360679999997</v>
      </c>
      <c r="Z19" s="168">
        <f t="shared" si="8"/>
        <v>-0.1657520917603659</v>
      </c>
      <c r="AA19" s="165">
        <f>Y19-W19</f>
        <v>-18.861385747518014</v>
      </c>
      <c r="AB19" s="166">
        <f>(($O$4+AA19)-$O$4)/$O$4</f>
        <v>-3.2746757195371711E-3</v>
      </c>
    </row>
    <row r="20" spans="1:28" x14ac:dyDescent="0.2">
      <c r="A20" s="44"/>
      <c r="B20" s="46"/>
      <c r="C20" s="18"/>
      <c r="D20" s="220"/>
      <c r="E20" s="220"/>
      <c r="F20" s="220"/>
      <c r="G20" s="220"/>
      <c r="H20" s="220"/>
      <c r="I20" s="229"/>
      <c r="J20" s="250"/>
      <c r="K20" s="278">
        <f t="shared" si="6"/>
        <v>0</v>
      </c>
      <c r="O20" s="72">
        <f t="shared" si="15"/>
        <v>0</v>
      </c>
      <c r="P20" s="72"/>
      <c r="Q20" s="72"/>
      <c r="R20" s="109"/>
      <c r="S20" s="160"/>
      <c r="T20" s="160"/>
      <c r="V20" s="102"/>
      <c r="W20" s="194">
        <f t="shared" si="16"/>
        <v>0</v>
      </c>
      <c r="X20" s="194"/>
      <c r="Y20" s="194"/>
      <c r="Z20" s="132"/>
      <c r="AA20" s="160"/>
      <c r="AB20" s="160"/>
    </row>
    <row r="21" spans="1:28" x14ac:dyDescent="0.2">
      <c r="A21" s="42" t="s">
        <v>21</v>
      </c>
      <c r="B21" s="43"/>
      <c r="C21" s="35">
        <f t="shared" ref="C21:H21" si="17">C22+C29+C38+C41+C42</f>
        <v>6626.1869381889492</v>
      </c>
      <c r="D21" s="221">
        <f t="shared" si="17"/>
        <v>6740.2239400982908</v>
      </c>
      <c r="E21" s="221">
        <f t="shared" si="17"/>
        <v>6534.1020163390012</v>
      </c>
      <c r="F21" s="221">
        <f t="shared" si="17"/>
        <v>6341.8694052312603</v>
      </c>
      <c r="G21" s="221">
        <f t="shared" si="17"/>
        <v>6280.1551037642139</v>
      </c>
      <c r="H21" s="221">
        <f t="shared" si="17"/>
        <v>6354.0903452066605</v>
      </c>
      <c r="I21" s="224">
        <f>I22+I29+I38+I41+I42</f>
        <v>6165.5956391501813</v>
      </c>
      <c r="J21" s="224">
        <f>J22+J29+J38+J41+J42</f>
        <v>7245.6515369772505</v>
      </c>
      <c r="K21" s="275">
        <f t="shared" si="6"/>
        <v>17.306311040174648</v>
      </c>
      <c r="M21" s="102">
        <v>0.17306311040174649</v>
      </c>
      <c r="O21" s="71">
        <f t="shared" si="15"/>
        <v>6176.6937113006525</v>
      </c>
      <c r="P21" s="71">
        <v>6165.5956391501813</v>
      </c>
      <c r="Q21" s="71">
        <f>Q22+Q29+Q38+Q41+Q42</f>
        <v>7245.6515369772505</v>
      </c>
      <c r="R21" s="119">
        <f>(Q21-O21)/O21</f>
        <v>0.17306311040174649</v>
      </c>
      <c r="S21" s="175">
        <f>Q21-O21</f>
        <v>1068.9578256765981</v>
      </c>
      <c r="T21" s="159">
        <f>(($O$88+S21)-$O$88)/$O$88</f>
        <v>1.6316328443290611E-2</v>
      </c>
      <c r="U21" s="102"/>
      <c r="V21" s="102"/>
      <c r="W21" s="187">
        <f t="shared" si="16"/>
        <v>6365.5277078280333</v>
      </c>
      <c r="X21" s="187">
        <v>6354.0903452066605</v>
      </c>
      <c r="Y21" s="187">
        <v>6165.5956391501813</v>
      </c>
      <c r="Z21" s="188">
        <f t="shared" si="8"/>
        <v>-3.140856152931118E-2</v>
      </c>
      <c r="AA21" s="189">
        <f>Y21-W21</f>
        <v>-199.93206867785193</v>
      </c>
      <c r="AB21" s="190">
        <f>(($O$88+AA21)-$O$88)/$O$88</f>
        <v>-3.0517174958044437E-3</v>
      </c>
    </row>
    <row r="22" spans="1:28" x14ac:dyDescent="0.2">
      <c r="A22" s="44" t="s">
        <v>22</v>
      </c>
      <c r="B22" s="46"/>
      <c r="C22" s="27">
        <f t="shared" ref="C22:J22" si="18">SUM(C23:C28)</f>
        <v>2468.5075759409497</v>
      </c>
      <c r="D22" s="232">
        <f t="shared" si="18"/>
        <v>2712.9156308264</v>
      </c>
      <c r="E22" s="232">
        <f t="shared" si="18"/>
        <v>2655.8805987280007</v>
      </c>
      <c r="F22" s="232">
        <f t="shared" si="18"/>
        <v>2769.9882958309995</v>
      </c>
      <c r="G22" s="232">
        <f t="shared" si="18"/>
        <v>2744.9225326748006</v>
      </c>
      <c r="H22" s="232">
        <f t="shared" si="18"/>
        <v>2849.9886074905999</v>
      </c>
      <c r="I22" s="233">
        <f>SUM(I23:I28)</f>
        <v>2784.2954434511289</v>
      </c>
      <c r="J22" s="79">
        <f t="shared" si="18"/>
        <v>3170.7574854817904</v>
      </c>
      <c r="K22" s="281">
        <f t="shared" si="6"/>
        <v>13.675450076535611</v>
      </c>
      <c r="M22" s="102">
        <v>0.13675450076535611</v>
      </c>
      <c r="O22" s="169">
        <f t="shared" si="15"/>
        <v>2789.3071752493411</v>
      </c>
      <c r="P22" s="169">
        <v>2784.2954434511289</v>
      </c>
      <c r="Q22" s="169">
        <f>SUM(Q23:Q28)</f>
        <v>3170.7574854817904</v>
      </c>
      <c r="R22" s="170">
        <f t="shared" si="7"/>
        <v>0.13675450076535611</v>
      </c>
      <c r="S22" s="165">
        <f>Q22-O22</f>
        <v>381.45031023244928</v>
      </c>
      <c r="T22" s="166">
        <f>(($O$21+S22)-$O$21)/$O$21</f>
        <v>6.1756390726411162E-2</v>
      </c>
      <c r="V22" s="102"/>
      <c r="W22" s="197">
        <f t="shared" si="16"/>
        <v>2855.1185869840833</v>
      </c>
      <c r="X22" s="197">
        <v>2849.9886074905999</v>
      </c>
      <c r="Y22" s="197">
        <v>2784.2954434511289</v>
      </c>
      <c r="Z22" s="198">
        <f t="shared" si="8"/>
        <v>-2.4805674922163658E-2</v>
      </c>
      <c r="AA22" s="165">
        <f>Y22-W22</f>
        <v>-70.823143532954418</v>
      </c>
      <c r="AB22" s="166">
        <f>(($O$21+AA22)-$O$21)/$O$21</f>
        <v>-1.1466189978528317E-2</v>
      </c>
    </row>
    <row r="23" spans="1:28" x14ac:dyDescent="0.2">
      <c r="A23" s="49"/>
      <c r="B23" s="56" t="s">
        <v>179</v>
      </c>
      <c r="C23" s="18">
        <v>978.17626790999986</v>
      </c>
      <c r="D23" s="220">
        <v>922.14630339999997</v>
      </c>
      <c r="E23" s="220">
        <v>787.62430037999991</v>
      </c>
      <c r="F23" s="235">
        <v>787.04052810000007</v>
      </c>
      <c r="G23" s="235">
        <v>793.43741</v>
      </c>
      <c r="H23" s="235">
        <v>820.89044377000005</v>
      </c>
      <c r="I23" s="236">
        <v>770.25012093632802</v>
      </c>
      <c r="J23" s="236">
        <v>769.53066397179293</v>
      </c>
      <c r="K23" s="278">
        <f t="shared" si="6"/>
        <v>-0.27291438235892496</v>
      </c>
      <c r="M23" s="102">
        <v>-2.7291438235892496E-3</v>
      </c>
      <c r="O23" s="72">
        <f t="shared" si="15"/>
        <v>771.6365711540135</v>
      </c>
      <c r="P23" s="72">
        <v>770.25012093632802</v>
      </c>
      <c r="Q23" s="72">
        <v>769.53066397179293</v>
      </c>
      <c r="R23" s="109">
        <f t="shared" si="7"/>
        <v>-2.7291438235892496E-3</v>
      </c>
      <c r="S23" s="92">
        <f>Q23-O23</f>
        <v>-2.1059071822205624</v>
      </c>
      <c r="T23" s="161">
        <f t="shared" ref="T23:T28" si="19">(($O$22+S23)-$O$22)/$O$22</f>
        <v>-7.5499292473311464E-4</v>
      </c>
      <c r="V23" s="102"/>
      <c r="W23" s="194">
        <f t="shared" si="16"/>
        <v>822.3680465687861</v>
      </c>
      <c r="X23" s="194">
        <v>820.89044377000005</v>
      </c>
      <c r="Y23" s="194">
        <v>770.25012093632802</v>
      </c>
      <c r="Z23" s="132">
        <f t="shared" si="8"/>
        <v>-6.3375426428486273E-2</v>
      </c>
      <c r="AA23" s="92">
        <f>Y23-W23</f>
        <v>-52.117925632458082</v>
      </c>
      <c r="AB23" s="161">
        <f t="shared" ref="AB23:AB28" si="20">(($O$22+AA23)-$O$22)/$O$22</f>
        <v>-1.8684899997720463E-2</v>
      </c>
    </row>
    <row r="24" spans="1:28" x14ac:dyDescent="0.2">
      <c r="A24" s="49"/>
      <c r="B24" s="56" t="s">
        <v>81</v>
      </c>
      <c r="C24" s="18">
        <v>1202.2716438780001</v>
      </c>
      <c r="D24" s="220">
        <v>1254.931315274838</v>
      </c>
      <c r="E24" s="220">
        <v>1226.9446950599054</v>
      </c>
      <c r="F24" s="235">
        <v>1204.0371158742601</v>
      </c>
      <c r="G24" s="235">
        <v>1208.8081590927277</v>
      </c>
      <c r="H24" s="235">
        <v>1231.7078745023334</v>
      </c>
      <c r="I24" s="236">
        <v>1258.87223244866</v>
      </c>
      <c r="J24" s="236">
        <v>1576.7982418759</v>
      </c>
      <c r="K24" s="278">
        <f t="shared" si="6"/>
        <v>25.029773802056809</v>
      </c>
      <c r="M24" s="102">
        <v>0.25029773802056809</v>
      </c>
      <c r="O24" s="72">
        <f t="shared" si="15"/>
        <v>1261.1382024670677</v>
      </c>
      <c r="P24" s="72">
        <v>1258.87223244866</v>
      </c>
      <c r="Q24" s="72">
        <v>1576.7982418759</v>
      </c>
      <c r="R24" s="109">
        <f t="shared" si="7"/>
        <v>0.25029773802056809</v>
      </c>
      <c r="S24" s="92">
        <f t="shared" ref="S24:S42" si="21">Q24-O24</f>
        <v>315.66003940883229</v>
      </c>
      <c r="T24" s="161">
        <f t="shared" si="19"/>
        <v>0.1131679014092863</v>
      </c>
      <c r="V24" s="102"/>
      <c r="W24" s="194">
        <f t="shared" si="16"/>
        <v>1233.9249486764377</v>
      </c>
      <c r="X24" s="194">
        <v>1231.7078745023334</v>
      </c>
      <c r="Y24" s="194">
        <v>1258.87223244866</v>
      </c>
      <c r="Z24" s="132">
        <f t="shared" si="8"/>
        <v>2.0217829130517152E-2</v>
      </c>
      <c r="AA24" s="92">
        <f t="shared" ref="AA24:AA44" si="22">Y24-W24</f>
        <v>24.947283772222363</v>
      </c>
      <c r="AB24" s="161">
        <f t="shared" si="20"/>
        <v>8.9438997589042103E-3</v>
      </c>
    </row>
    <row r="25" spans="1:28" x14ac:dyDescent="0.2">
      <c r="A25" s="49"/>
      <c r="B25" s="48" t="s">
        <v>90</v>
      </c>
      <c r="C25" s="20">
        <v>39.421281999999998</v>
      </c>
      <c r="D25" s="234">
        <v>143.09168964922753</v>
      </c>
      <c r="E25" s="234">
        <v>274.381872506989</v>
      </c>
      <c r="F25" s="235">
        <v>320.47025215126678</v>
      </c>
      <c r="G25" s="235">
        <v>237.1502387204126</v>
      </c>
      <c r="H25" s="235">
        <v>263.44918280563815</v>
      </c>
      <c r="I25" s="236">
        <v>248.11845586415336</v>
      </c>
      <c r="J25" s="236">
        <v>228.1011415157835</v>
      </c>
      <c r="K25" s="278">
        <f t="shared" si="6"/>
        <v>-8.2328251689908303</v>
      </c>
      <c r="L25" s="115"/>
      <c r="M25" s="102">
        <v>-8.2328251689908302E-2</v>
      </c>
      <c r="O25" s="74">
        <f t="shared" si="15"/>
        <v>248.56506908470885</v>
      </c>
      <c r="P25" s="74">
        <v>248.11845586415336</v>
      </c>
      <c r="Q25" s="74">
        <v>228.1011415157835</v>
      </c>
      <c r="R25" s="109">
        <f t="shared" si="7"/>
        <v>-8.2328251689908302E-2</v>
      </c>
      <c r="S25" s="92">
        <f t="shared" si="21"/>
        <v>-20.463927568925357</v>
      </c>
      <c r="T25" s="161">
        <f t="shared" si="19"/>
        <v>-7.33656291085841E-3</v>
      </c>
      <c r="V25" s="115"/>
      <c r="W25" s="199">
        <f t="shared" si="16"/>
        <v>263.92339133468829</v>
      </c>
      <c r="X25" s="199">
        <v>263.44918280563815</v>
      </c>
      <c r="Y25" s="199">
        <v>248.11845586415336</v>
      </c>
      <c r="Z25" s="132">
        <f t="shared" si="8"/>
        <v>-5.9884557373288176E-2</v>
      </c>
      <c r="AA25" s="92">
        <f t="shared" si="22"/>
        <v>-15.804935470534929</v>
      </c>
      <c r="AB25" s="161">
        <f t="shared" si="20"/>
        <v>-5.6662584927105056E-3</v>
      </c>
    </row>
    <row r="26" spans="1:28" x14ac:dyDescent="0.2">
      <c r="A26" s="49"/>
      <c r="B26" s="56" t="s">
        <v>23</v>
      </c>
      <c r="C26" s="20">
        <v>27.692744000000001</v>
      </c>
      <c r="D26" s="234">
        <v>72.416327955934406</v>
      </c>
      <c r="E26" s="234">
        <v>94.472448133105686</v>
      </c>
      <c r="F26" s="235">
        <v>122.58017817547324</v>
      </c>
      <c r="G26" s="235">
        <v>115.17220146685963</v>
      </c>
      <c r="H26" s="235">
        <v>157.24149645202846</v>
      </c>
      <c r="I26" s="236">
        <v>157.87882732718737</v>
      </c>
      <c r="J26" s="236">
        <v>288.86421483831361</v>
      </c>
      <c r="K26" s="279">
        <f t="shared" si="6"/>
        <v>82.637025098030577</v>
      </c>
      <c r="L26" s="115"/>
      <c r="M26" s="102">
        <v>0.82637025098030581</v>
      </c>
      <c r="O26" s="74">
        <f t="shared" si="15"/>
        <v>158.16300921637631</v>
      </c>
      <c r="P26" s="74">
        <v>157.87882732718737</v>
      </c>
      <c r="Q26" s="74">
        <v>288.86421483831361</v>
      </c>
      <c r="R26" s="109">
        <f t="shared" si="7"/>
        <v>0.82637025098030581</v>
      </c>
      <c r="S26" s="92">
        <f t="shared" si="21"/>
        <v>130.70120562193731</v>
      </c>
      <c r="T26" s="161">
        <f t="shared" si="19"/>
        <v>4.6857946224676282E-2</v>
      </c>
      <c r="V26" s="115"/>
      <c r="W26" s="199">
        <f t="shared" si="16"/>
        <v>157.52453114564213</v>
      </c>
      <c r="X26" s="199">
        <v>157.24149645202846</v>
      </c>
      <c r="Y26" s="199">
        <v>157.87882732718737</v>
      </c>
      <c r="Z26" s="132">
        <f t="shared" si="8"/>
        <v>2.2491492529355087E-3</v>
      </c>
      <c r="AA26" s="92">
        <f t="shared" si="22"/>
        <v>0.35429618154523723</v>
      </c>
      <c r="AB26" s="161">
        <f t="shared" si="20"/>
        <v>1.2701942069662958E-4</v>
      </c>
    </row>
    <row r="27" spans="1:28" x14ac:dyDescent="0.2">
      <c r="A27" s="50"/>
      <c r="B27" s="46" t="s">
        <v>69</v>
      </c>
      <c r="C27" s="20">
        <v>190.54276515295001</v>
      </c>
      <c r="D27" s="234">
        <v>267.31471154640002</v>
      </c>
      <c r="E27" s="234">
        <v>213.84166764800003</v>
      </c>
      <c r="F27" s="235">
        <v>263.39216253000001</v>
      </c>
      <c r="G27" s="235">
        <v>317.30983652480001</v>
      </c>
      <c r="H27" s="235">
        <v>326.26385173060004</v>
      </c>
      <c r="I27" s="236">
        <v>305.1418203148001</v>
      </c>
      <c r="J27" s="236">
        <v>250.29370900000001</v>
      </c>
      <c r="K27" s="278">
        <f t="shared" si="6"/>
        <v>-18.122009772185603</v>
      </c>
      <c r="M27" s="102">
        <v>-0.18122009772185602</v>
      </c>
      <c r="O27" s="74">
        <f t="shared" si="15"/>
        <v>305.69107559136677</v>
      </c>
      <c r="P27" s="74">
        <v>305.1418203148001</v>
      </c>
      <c r="Q27" s="74">
        <v>250.29370900000001</v>
      </c>
      <c r="R27" s="109">
        <f t="shared" si="7"/>
        <v>-0.18122009772185602</v>
      </c>
      <c r="S27" s="92">
        <f t="shared" si="21"/>
        <v>-55.397366591366762</v>
      </c>
      <c r="T27" s="161">
        <f t="shared" si="19"/>
        <v>-1.9860618824247896E-2</v>
      </c>
      <c r="V27" s="102"/>
      <c r="W27" s="199">
        <f t="shared" si="16"/>
        <v>326.85112666371515</v>
      </c>
      <c r="X27" s="199">
        <v>326.26385173060004</v>
      </c>
      <c r="Y27" s="199">
        <v>305.1418203148001</v>
      </c>
      <c r="Z27" s="132">
        <f t="shared" si="8"/>
        <v>-6.6419554891884891E-2</v>
      </c>
      <c r="AA27" s="92">
        <f t="shared" si="22"/>
        <v>-21.70930634891505</v>
      </c>
      <c r="AB27" s="161">
        <f t="shared" si="20"/>
        <v>-7.783046106054803E-3</v>
      </c>
    </row>
    <row r="28" spans="1:28" x14ac:dyDescent="0.2">
      <c r="A28" s="50"/>
      <c r="B28" s="46" t="s">
        <v>100</v>
      </c>
      <c r="C28" s="3">
        <v>30.402873</v>
      </c>
      <c r="D28" s="3">
        <v>53.015282999999997</v>
      </c>
      <c r="E28" s="3">
        <v>58.615614999999998</v>
      </c>
      <c r="F28" s="235">
        <v>72.468058999999997</v>
      </c>
      <c r="G28" s="235">
        <v>73.044686870000007</v>
      </c>
      <c r="H28" s="235">
        <v>50.435758229999998</v>
      </c>
      <c r="I28" s="236">
        <v>44.033986560000002</v>
      </c>
      <c r="J28" s="236">
        <v>57.169514280000001</v>
      </c>
      <c r="K28" s="280">
        <f t="shared" si="6"/>
        <v>29.597155535646152</v>
      </c>
      <c r="M28" s="102">
        <v>0.29597155535646152</v>
      </c>
      <c r="O28" s="73">
        <f t="shared" si="15"/>
        <v>44.113247735808002</v>
      </c>
      <c r="P28" s="73">
        <v>44.033986560000002</v>
      </c>
      <c r="Q28" s="73">
        <v>57.169514280000001</v>
      </c>
      <c r="R28" s="120">
        <f t="shared" si="7"/>
        <v>0.29597155535646152</v>
      </c>
      <c r="S28" s="92">
        <f t="shared" si="21"/>
        <v>13.056266544191999</v>
      </c>
      <c r="T28" s="161">
        <f t="shared" si="19"/>
        <v>4.6808277912327783E-3</v>
      </c>
      <c r="V28" s="102"/>
      <c r="W28" s="195">
        <f t="shared" si="16"/>
        <v>50.526542594814003</v>
      </c>
      <c r="X28" s="195">
        <v>50.435758229999998</v>
      </c>
      <c r="Y28" s="195">
        <v>44.033986560000002</v>
      </c>
      <c r="Z28" s="196">
        <f t="shared" si="8"/>
        <v>-0.1284979280470378</v>
      </c>
      <c r="AA28" s="92">
        <f t="shared" si="22"/>
        <v>-6.492556034814001</v>
      </c>
      <c r="AB28" s="161">
        <f t="shared" si="20"/>
        <v>-2.3276590303229713E-3</v>
      </c>
    </row>
    <row r="29" spans="1:28" x14ac:dyDescent="0.2">
      <c r="A29" s="47" t="s">
        <v>24</v>
      </c>
      <c r="B29" s="48"/>
      <c r="C29" s="27">
        <f t="shared" ref="C29:H29" si="23">SUM(C30:C37)</f>
        <v>1965.2847069999998</v>
      </c>
      <c r="D29" s="232">
        <f t="shared" si="23"/>
        <v>1967.3684022400003</v>
      </c>
      <c r="E29" s="232">
        <f t="shared" si="23"/>
        <v>1933.930521</v>
      </c>
      <c r="F29" s="232">
        <f t="shared" si="23"/>
        <v>1877.789953</v>
      </c>
      <c r="G29" s="232">
        <f t="shared" si="23"/>
        <v>1862.0677213200001</v>
      </c>
      <c r="H29" s="232">
        <f t="shared" si="23"/>
        <v>1977.4993860700001</v>
      </c>
      <c r="I29" s="233">
        <f>SUM(I30:I37)</f>
        <v>2067.7904218599997</v>
      </c>
      <c r="J29" s="79">
        <f>SUM(J30:J37)</f>
        <v>2652.7344255349999</v>
      </c>
      <c r="K29" s="281">
        <f t="shared" si="6"/>
        <v>28.057856105346985</v>
      </c>
      <c r="M29" s="102">
        <v>0.28057856105346984</v>
      </c>
      <c r="O29" s="169">
        <f t="shared" si="15"/>
        <v>2071.5124446193477</v>
      </c>
      <c r="P29" s="169">
        <v>2067.7904218599997</v>
      </c>
      <c r="Q29" s="169">
        <f>SUM(Q30:Q37)</f>
        <v>2652.7344255349999</v>
      </c>
      <c r="R29" s="170">
        <f>(Q29-O29)/O29</f>
        <v>0.28057856105346984</v>
      </c>
      <c r="S29" s="165">
        <f t="shared" si="21"/>
        <v>581.22198091565224</v>
      </c>
      <c r="T29" s="166">
        <f>(($O$21+S29)-$O$21)/$O$21</f>
        <v>9.4099207129579671E-2</v>
      </c>
      <c r="V29" s="102"/>
      <c r="W29" s="197">
        <f t="shared" si="16"/>
        <v>1981.0588849649262</v>
      </c>
      <c r="X29" s="197">
        <v>1977.4993860700001</v>
      </c>
      <c r="Y29" s="197">
        <v>2067.7904218599997</v>
      </c>
      <c r="Z29" s="198">
        <f t="shared" si="8"/>
        <v>4.3780393179281535E-2</v>
      </c>
      <c r="AA29" s="165">
        <f t="shared" si="22"/>
        <v>86.731536895073532</v>
      </c>
      <c r="AB29" s="166">
        <f>(($O$21+AA29)-$O$21)/$O$21</f>
        <v>1.4041741577114816E-2</v>
      </c>
    </row>
    <row r="30" spans="1:28" x14ac:dyDescent="0.2">
      <c r="A30" s="49"/>
      <c r="B30" s="130" t="s">
        <v>228</v>
      </c>
      <c r="C30" s="7">
        <v>1268.317</v>
      </c>
      <c r="D30" s="235">
        <v>1282.4929999999999</v>
      </c>
      <c r="E30" s="235">
        <v>1324.1309999999999</v>
      </c>
      <c r="F30" s="235">
        <v>1271.69</v>
      </c>
      <c r="G30" s="235">
        <v>1293.075</v>
      </c>
      <c r="H30" s="235">
        <v>1330.896</v>
      </c>
      <c r="I30" s="236">
        <v>1311.348</v>
      </c>
      <c r="J30" s="236">
        <v>1403.451</v>
      </c>
      <c r="K30" s="282">
        <f t="shared" si="6"/>
        <v>6.831239854792182</v>
      </c>
      <c r="M30" s="102">
        <v>6.8312398547921815E-2</v>
      </c>
      <c r="O30" s="75">
        <f t="shared" si="15"/>
        <v>1313.7084264</v>
      </c>
      <c r="P30" s="75">
        <v>1311.348</v>
      </c>
      <c r="Q30" s="75">
        <v>1403.451</v>
      </c>
      <c r="R30" s="121">
        <f t="shared" si="7"/>
        <v>6.8312398547921815E-2</v>
      </c>
      <c r="S30" s="92">
        <f t="shared" si="21"/>
        <v>89.742573600000014</v>
      </c>
      <c r="T30" s="161">
        <f>(($O$29+S30)-$O$29)/$O$29</f>
        <v>4.3322246908582163E-2</v>
      </c>
      <c r="V30" s="102"/>
      <c r="W30" s="200">
        <f t="shared" si="16"/>
        <v>1333.2916127999999</v>
      </c>
      <c r="X30" s="200">
        <v>1330.896</v>
      </c>
      <c r="Y30" s="200">
        <v>1311.348</v>
      </c>
      <c r="Z30" s="201">
        <f t="shared" si="8"/>
        <v>-1.6458224584430525E-2</v>
      </c>
      <c r="AA30" s="92">
        <f t="shared" si="22"/>
        <v>-21.943612799999983</v>
      </c>
      <c r="AB30" s="161">
        <f>(($O$29+AA30)-$O$29)/$O$29</f>
        <v>-1.0593039330754308E-2</v>
      </c>
    </row>
    <row r="31" spans="1:28" x14ac:dyDescent="0.2">
      <c r="A31" s="49"/>
      <c r="B31" s="48" t="s">
        <v>91</v>
      </c>
      <c r="C31" s="21">
        <v>14.465999999999998</v>
      </c>
      <c r="D31" s="21">
        <v>20.900000000000002</v>
      </c>
      <c r="E31" s="21">
        <v>25.4</v>
      </c>
      <c r="F31" s="21">
        <v>27.899999999999995</v>
      </c>
      <c r="G31" s="21">
        <v>31.31</v>
      </c>
      <c r="H31" s="21">
        <v>32.65</v>
      </c>
      <c r="I31" s="76">
        <v>34.299999999999997</v>
      </c>
      <c r="J31" s="236">
        <v>33.512799999999999</v>
      </c>
      <c r="K31" s="283">
        <f t="shared" si="6"/>
        <v>-2.4705966577943927</v>
      </c>
      <c r="M31" s="102">
        <v>-2.4705966577943928E-2</v>
      </c>
      <c r="O31" s="76">
        <f t="shared" si="15"/>
        <v>34.361739999999998</v>
      </c>
      <c r="P31" s="76">
        <v>34.299999999999997</v>
      </c>
      <c r="Q31" s="76">
        <v>33.512799999999999</v>
      </c>
      <c r="R31" s="122">
        <f t="shared" si="7"/>
        <v>-2.4705966577943928E-2</v>
      </c>
      <c r="S31" s="92">
        <f t="shared" si="21"/>
        <v>-0.84893999999999892</v>
      </c>
      <c r="T31" s="161">
        <f t="shared" ref="T31:T37" si="24">(($O$29+S31)-$O$29)/$O$29</f>
        <v>-4.0981650977040327E-4</v>
      </c>
      <c r="V31" s="102"/>
      <c r="W31" s="202">
        <f t="shared" si="16"/>
        <v>32.708770000000001</v>
      </c>
      <c r="X31" s="202">
        <v>32.65</v>
      </c>
      <c r="Y31" s="202">
        <v>34.299999999999997</v>
      </c>
      <c r="Z31" s="203">
        <f t="shared" si="8"/>
        <v>4.8648420591786111E-2</v>
      </c>
      <c r="AA31" s="92">
        <f t="shared" si="22"/>
        <v>1.5912299999999959</v>
      </c>
      <c r="AB31" s="161">
        <f t="shared" ref="AB31:AB37" si="25">(($O$29+AA31)-$O$29)/$O$29</f>
        <v>7.6814889726254754E-4</v>
      </c>
    </row>
    <row r="32" spans="1:28" x14ac:dyDescent="0.2">
      <c r="A32" s="49"/>
      <c r="B32" s="48" t="s">
        <v>92</v>
      </c>
      <c r="C32" s="20" t="s">
        <v>14</v>
      </c>
      <c r="D32" s="234">
        <v>52.962848000000001</v>
      </c>
      <c r="E32" s="234">
        <v>93.812952999999993</v>
      </c>
      <c r="F32" s="234">
        <v>43.598985999999996</v>
      </c>
      <c r="G32" s="234">
        <v>20.08152432</v>
      </c>
      <c r="H32" s="234">
        <v>24.764335469999999</v>
      </c>
      <c r="I32" s="230">
        <v>15.64139797</v>
      </c>
      <c r="J32" s="236">
        <v>9.8757289999999998E-2</v>
      </c>
      <c r="K32" s="279" t="s">
        <v>167</v>
      </c>
      <c r="M32" s="102" t="s">
        <v>167</v>
      </c>
      <c r="O32" s="74">
        <f t="shared" si="15"/>
        <v>15.669552486346001</v>
      </c>
      <c r="P32" s="74">
        <v>15.64139797</v>
      </c>
      <c r="Q32" s="74">
        <v>9.8757289999999998E-2</v>
      </c>
      <c r="R32" s="109">
        <f t="shared" si="7"/>
        <v>-0.99369750411914737</v>
      </c>
      <c r="S32" s="92">
        <f t="shared" si="21"/>
        <v>-15.570795196346001</v>
      </c>
      <c r="T32" s="161">
        <f t="shared" si="24"/>
        <v>-7.5166312598267402E-3</v>
      </c>
      <c r="V32" s="102"/>
      <c r="W32" s="199">
        <f t="shared" si="16"/>
        <v>24.808911273846</v>
      </c>
      <c r="X32" s="199">
        <v>24.764335469999999</v>
      </c>
      <c r="Y32" s="199">
        <v>15.64139797</v>
      </c>
      <c r="Z32" s="132">
        <f t="shared" si="8"/>
        <v>-0.36952501472769411</v>
      </c>
      <c r="AA32" s="92">
        <f t="shared" si="22"/>
        <v>-9.1675133038460004</v>
      </c>
      <c r="AB32" s="161">
        <f t="shared" si="25"/>
        <v>-4.4255168863012641E-3</v>
      </c>
    </row>
    <row r="33" spans="1:28" x14ac:dyDescent="0.2">
      <c r="A33" s="49"/>
      <c r="B33" s="56" t="s">
        <v>178</v>
      </c>
      <c r="C33" s="20">
        <v>282.53079300000002</v>
      </c>
      <c r="D33" s="234">
        <v>178.81477699999999</v>
      </c>
      <c r="E33" s="234">
        <v>182.082471</v>
      </c>
      <c r="F33" s="234">
        <v>209.58176900000001</v>
      </c>
      <c r="G33" s="234">
        <v>175.83828500000001</v>
      </c>
      <c r="H33" s="234">
        <v>255.09912217999999</v>
      </c>
      <c r="I33" s="230">
        <v>310.73210288999996</v>
      </c>
      <c r="J33" s="236">
        <v>693.16649025000004</v>
      </c>
      <c r="K33" s="279" t="s">
        <v>166</v>
      </c>
      <c r="M33" s="102" t="s">
        <v>166</v>
      </c>
      <c r="O33" s="74">
        <f t="shared" si="15"/>
        <v>311.291420675202</v>
      </c>
      <c r="P33" s="74">
        <v>310.73210288999996</v>
      </c>
      <c r="Q33" s="74">
        <v>693.16649025000004</v>
      </c>
      <c r="R33" s="109">
        <f t="shared" si="7"/>
        <v>1.2267446007554517</v>
      </c>
      <c r="S33" s="92">
        <f t="shared" si="21"/>
        <v>381.87506957479803</v>
      </c>
      <c r="T33" s="161">
        <f t="shared" si="24"/>
        <v>0.18434601760018382</v>
      </c>
      <c r="V33" s="102"/>
      <c r="W33" s="199">
        <f t="shared" si="16"/>
        <v>255.55830059992402</v>
      </c>
      <c r="X33" s="199">
        <v>255.09912217999999</v>
      </c>
      <c r="Y33" s="199">
        <v>310.73210288999996</v>
      </c>
      <c r="Z33" s="132">
        <f t="shared" si="8"/>
        <v>0.21589516818884474</v>
      </c>
      <c r="AA33" s="92">
        <f t="shared" si="22"/>
        <v>55.17380229007594</v>
      </c>
      <c r="AB33" s="161">
        <f t="shared" si="25"/>
        <v>2.6634550245347118E-2</v>
      </c>
    </row>
    <row r="34" spans="1:28" x14ac:dyDescent="0.2">
      <c r="A34" s="117"/>
      <c r="B34" s="46" t="s">
        <v>25</v>
      </c>
      <c r="C34" s="20">
        <v>48.498128000000001</v>
      </c>
      <c r="D34" s="234">
        <v>48.512562000000003</v>
      </c>
      <c r="E34" s="234">
        <v>48.941814000000001</v>
      </c>
      <c r="F34" s="234">
        <v>46.666666999999997</v>
      </c>
      <c r="G34" s="234">
        <v>46</v>
      </c>
      <c r="H34" s="234">
        <v>46</v>
      </c>
      <c r="I34" s="230">
        <v>45</v>
      </c>
      <c r="J34" s="236">
        <v>52.323731000000002</v>
      </c>
      <c r="K34" s="284">
        <f t="shared" si="6"/>
        <v>16.066038907743835</v>
      </c>
      <c r="M34" s="102">
        <v>0.16066038907743835</v>
      </c>
      <c r="O34" s="74">
        <f t="shared" si="15"/>
        <v>45.081000000000003</v>
      </c>
      <c r="P34" s="74">
        <v>45</v>
      </c>
      <c r="Q34" s="74">
        <v>52.323731000000002</v>
      </c>
      <c r="R34" s="109">
        <f t="shared" si="7"/>
        <v>0.16066038907743835</v>
      </c>
      <c r="S34" s="92">
        <f t="shared" si="21"/>
        <v>7.2427309999999991</v>
      </c>
      <c r="T34" s="161">
        <f t="shared" si="24"/>
        <v>3.4963492586358633E-3</v>
      </c>
      <c r="V34" s="102"/>
      <c r="W34" s="199">
        <f t="shared" si="16"/>
        <v>46.082800000000006</v>
      </c>
      <c r="X34" s="199">
        <v>46</v>
      </c>
      <c r="Y34" s="199">
        <v>45</v>
      </c>
      <c r="Z34" s="132">
        <f t="shared" si="8"/>
        <v>-2.3496836129749187E-2</v>
      </c>
      <c r="AA34" s="92">
        <f t="shared" si="22"/>
        <v>-1.082800000000006</v>
      </c>
      <c r="AB34" s="161">
        <f t="shared" si="25"/>
        <v>-5.2270986969576451E-4</v>
      </c>
    </row>
    <row r="35" spans="1:28" x14ac:dyDescent="0.2">
      <c r="A35" s="44"/>
      <c r="B35" s="46" t="s">
        <v>51</v>
      </c>
      <c r="C35" s="20">
        <v>228.43928099999999</v>
      </c>
      <c r="D35" s="234">
        <v>239.670953</v>
      </c>
      <c r="E35" s="234">
        <v>210.40283099999999</v>
      </c>
      <c r="F35" s="234">
        <v>211.629729</v>
      </c>
      <c r="G35" s="234">
        <v>230.36563100000001</v>
      </c>
      <c r="H35" s="234">
        <v>226.3905019</v>
      </c>
      <c r="I35" s="230">
        <v>208.68351899999999</v>
      </c>
      <c r="J35" s="236">
        <v>240.69244222500001</v>
      </c>
      <c r="K35" s="278">
        <f t="shared" si="6"/>
        <v>15.131264520851612</v>
      </c>
      <c r="M35" s="102">
        <v>0.15131264520851612</v>
      </c>
      <c r="O35" s="74">
        <f t="shared" si="15"/>
        <v>209.05914933420001</v>
      </c>
      <c r="P35" s="74">
        <v>208.68351899999999</v>
      </c>
      <c r="Q35" s="74">
        <v>240.69244222500001</v>
      </c>
      <c r="R35" s="109">
        <f t="shared" si="7"/>
        <v>0.15131264520851612</v>
      </c>
      <c r="S35" s="92">
        <f t="shared" si="21"/>
        <v>31.633292890799993</v>
      </c>
      <c r="T35" s="161">
        <f t="shared" si="24"/>
        <v>1.5270626528441069E-2</v>
      </c>
      <c r="V35" s="102"/>
      <c r="W35" s="199">
        <f t="shared" si="16"/>
        <v>226.79800480342001</v>
      </c>
      <c r="X35" s="199">
        <v>226.3905019</v>
      </c>
      <c r="Y35" s="199">
        <v>208.68351899999999</v>
      </c>
      <c r="Z35" s="132">
        <f t="shared" si="8"/>
        <v>-7.9870569492535792E-2</v>
      </c>
      <c r="AA35" s="92">
        <f t="shared" si="22"/>
        <v>-18.114485803420024</v>
      </c>
      <c r="AB35" s="161">
        <f t="shared" si="25"/>
        <v>-8.7445701088938333E-3</v>
      </c>
    </row>
    <row r="36" spans="1:28" x14ac:dyDescent="0.2">
      <c r="A36" s="44"/>
      <c r="B36" s="46" t="s">
        <v>118</v>
      </c>
      <c r="C36" s="20"/>
      <c r="D36" s="234"/>
      <c r="E36" s="234"/>
      <c r="F36" s="234"/>
      <c r="G36" s="234"/>
      <c r="H36" s="234"/>
      <c r="I36" s="230">
        <v>121</v>
      </c>
      <c r="J36" s="236">
        <v>160.0350837</v>
      </c>
      <c r="K36" s="278">
        <f t="shared" si="6"/>
        <v>32.022758786250854</v>
      </c>
      <c r="M36" s="102">
        <v>0.32022758786250854</v>
      </c>
      <c r="O36" s="74">
        <f t="shared" si="15"/>
        <v>121.21780000000001</v>
      </c>
      <c r="P36" s="74">
        <v>121</v>
      </c>
      <c r="Q36" s="74">
        <v>160.0350837</v>
      </c>
      <c r="R36" s="109">
        <f t="shared" si="7"/>
        <v>0.32022758786250854</v>
      </c>
      <c r="S36" s="92">
        <f t="shared" si="21"/>
        <v>38.81728369999999</v>
      </c>
      <c r="T36" s="161">
        <f t="shared" si="24"/>
        <v>1.8738619601743733E-2</v>
      </c>
      <c r="V36" s="102"/>
      <c r="W36" s="199">
        <f t="shared" si="16"/>
        <v>0</v>
      </c>
      <c r="X36" s="199"/>
      <c r="Y36" s="199">
        <v>121</v>
      </c>
      <c r="Z36" s="132"/>
      <c r="AA36" s="92">
        <f t="shared" si="22"/>
        <v>121</v>
      </c>
      <c r="AB36" s="161">
        <f t="shared" si="25"/>
        <v>5.8411427995178879E-2</v>
      </c>
    </row>
    <row r="37" spans="1:28" x14ac:dyDescent="0.2">
      <c r="A37" s="44"/>
      <c r="B37" s="46" t="s">
        <v>100</v>
      </c>
      <c r="C37" s="20">
        <v>123.03350500000001</v>
      </c>
      <c r="D37" s="234">
        <v>144.01426223999999</v>
      </c>
      <c r="E37" s="234">
        <v>49.159452000000002</v>
      </c>
      <c r="F37" s="234">
        <v>66.722802000000001</v>
      </c>
      <c r="G37" s="234">
        <v>65.397280999999992</v>
      </c>
      <c r="H37" s="234">
        <v>61.699426519999989</v>
      </c>
      <c r="I37" s="230">
        <v>21.085401999999998</v>
      </c>
      <c r="J37" s="236">
        <v>69.454121069999999</v>
      </c>
      <c r="K37" s="279" t="s">
        <v>166</v>
      </c>
      <c r="M37" s="102" t="s">
        <v>166</v>
      </c>
      <c r="O37" s="74">
        <f t="shared" si="15"/>
        <v>21.1233557236</v>
      </c>
      <c r="P37" s="74">
        <v>21.085401999999998</v>
      </c>
      <c r="Q37" s="74">
        <v>69.454121069999999</v>
      </c>
      <c r="R37" s="109">
        <f t="shared" si="7"/>
        <v>2.288024970028915</v>
      </c>
      <c r="S37" s="92">
        <f t="shared" si="21"/>
        <v>48.3307653464</v>
      </c>
      <c r="T37" s="161">
        <f t="shared" si="24"/>
        <v>2.3331148925480345E-2</v>
      </c>
      <c r="V37" s="102"/>
      <c r="W37" s="199">
        <f t="shared" si="16"/>
        <v>61.810485487735995</v>
      </c>
      <c r="X37" s="199">
        <v>61.699426519999989</v>
      </c>
      <c r="Y37" s="199">
        <v>21.085401999999998</v>
      </c>
      <c r="Z37" s="132">
        <f t="shared" si="8"/>
        <v>-0.65887014422199264</v>
      </c>
      <c r="AA37" s="92">
        <f t="shared" si="22"/>
        <v>-40.725083487736001</v>
      </c>
      <c r="AB37" s="161">
        <f t="shared" si="25"/>
        <v>-1.9659589105301932E-2</v>
      </c>
    </row>
    <row r="38" spans="1:28" x14ac:dyDescent="0.2">
      <c r="A38" s="47" t="s">
        <v>26</v>
      </c>
      <c r="B38" s="48"/>
      <c r="C38" s="27">
        <f t="shared" ref="C38:H38" si="26">SUM(C39:C40)</f>
        <v>80.108784420000006</v>
      </c>
      <c r="D38" s="232">
        <f t="shared" si="26"/>
        <v>115.56383329000001</v>
      </c>
      <c r="E38" s="232">
        <f t="shared" si="26"/>
        <v>80.05545441999999</v>
      </c>
      <c r="F38" s="232">
        <f t="shared" si="26"/>
        <v>126.13958228999999</v>
      </c>
      <c r="G38" s="232">
        <f t="shared" si="26"/>
        <v>139.95458869341289</v>
      </c>
      <c r="H38" s="232">
        <f t="shared" si="26"/>
        <v>146.26814607</v>
      </c>
      <c r="I38" s="233">
        <f>SUM(I39:I40)</f>
        <v>148.49248324000001</v>
      </c>
      <c r="J38" s="238">
        <v>181.82374295</v>
      </c>
      <c r="K38" s="281">
        <f t="shared" si="6"/>
        <v>22.22642136692059</v>
      </c>
      <c r="M38" s="102">
        <v>0.2222642136692059</v>
      </c>
      <c r="O38" s="169">
        <f t="shared" si="15"/>
        <v>148.75976970983203</v>
      </c>
      <c r="P38" s="169">
        <v>148.49248324000001</v>
      </c>
      <c r="Q38" s="169">
        <f>Q39+Q40</f>
        <v>181.82374295</v>
      </c>
      <c r="R38" s="170">
        <f t="shared" si="7"/>
        <v>0.2222642136692059</v>
      </c>
      <c r="S38" s="165">
        <f t="shared" si="21"/>
        <v>33.063973240167968</v>
      </c>
      <c r="T38" s="166">
        <f>(($O$21+S38)-$O$21)/$O$21</f>
        <v>5.3530213388556349E-3</v>
      </c>
      <c r="V38" s="102"/>
      <c r="W38" s="197">
        <f t="shared" si="16"/>
        <v>146.531428732926</v>
      </c>
      <c r="X38" s="197">
        <v>146.26814607</v>
      </c>
      <c r="Y38" s="197">
        <v>148.49248324000001</v>
      </c>
      <c r="Z38" s="198">
        <f t="shared" si="8"/>
        <v>1.3383166492209025E-2</v>
      </c>
      <c r="AA38" s="165">
        <f t="shared" si="22"/>
        <v>1.9610545070740102</v>
      </c>
      <c r="AB38" s="166">
        <f>(($O$21+AA38)-$O$21)/$O$21</f>
        <v>3.17492593729517E-4</v>
      </c>
    </row>
    <row r="39" spans="1:28" x14ac:dyDescent="0.2">
      <c r="A39" s="49"/>
      <c r="B39" s="56" t="s">
        <v>27</v>
      </c>
      <c r="C39" s="20" t="s">
        <v>14</v>
      </c>
      <c r="D39" s="234" t="s">
        <v>14</v>
      </c>
      <c r="E39" s="234">
        <v>12.891463</v>
      </c>
      <c r="F39" s="234">
        <v>73.615786999999997</v>
      </c>
      <c r="G39" s="234">
        <v>82.453076999999993</v>
      </c>
      <c r="H39" s="234">
        <v>99.195180370000003</v>
      </c>
      <c r="I39" s="230">
        <v>100.62309422</v>
      </c>
      <c r="J39" s="229">
        <v>125.16765095</v>
      </c>
      <c r="K39" s="278">
        <f t="shared" si="6"/>
        <v>24.16906373366038</v>
      </c>
      <c r="M39" s="102">
        <v>0.24169063733660379</v>
      </c>
      <c r="O39" s="74">
        <f t="shared" si="15"/>
        <v>100.804215789596</v>
      </c>
      <c r="P39" s="74">
        <v>100.62309422</v>
      </c>
      <c r="Q39" s="74">
        <v>125.16765095</v>
      </c>
      <c r="R39" s="109">
        <f t="shared" si="7"/>
        <v>0.24169063733660379</v>
      </c>
      <c r="S39" s="92">
        <f t="shared" si="21"/>
        <v>24.363435160403995</v>
      </c>
      <c r="T39" s="161">
        <f>(($O$38+S39)-$O$38)/$O$38</f>
        <v>0.16377704273088639</v>
      </c>
      <c r="V39" s="102"/>
      <c r="W39" s="199">
        <f t="shared" si="16"/>
        <v>99.373731694666006</v>
      </c>
      <c r="X39" s="199">
        <v>99.195180370000003</v>
      </c>
      <c r="Y39" s="199">
        <v>100.62309422</v>
      </c>
      <c r="Z39" s="132">
        <f t="shared" si="8"/>
        <v>1.2572361971599923E-2</v>
      </c>
      <c r="AA39" s="92">
        <f t="shared" si="22"/>
        <v>1.2493625253339928</v>
      </c>
      <c r="AB39" s="161">
        <f>(($O$38+AA39)-$O$38)/$O$38</f>
        <v>8.3985241962324601E-3</v>
      </c>
    </row>
    <row r="40" spans="1:28" x14ac:dyDescent="0.2">
      <c r="A40" s="49"/>
      <c r="B40" s="48" t="s">
        <v>100</v>
      </c>
      <c r="C40" s="28">
        <v>80.108784420000006</v>
      </c>
      <c r="D40" s="28">
        <v>115.56383329000001</v>
      </c>
      <c r="E40" s="28">
        <v>67.163991419999988</v>
      </c>
      <c r="F40" s="28">
        <v>52.523795290000002</v>
      </c>
      <c r="G40" s="28">
        <v>57.501511693412894</v>
      </c>
      <c r="H40" s="28">
        <v>47.072965699999997</v>
      </c>
      <c r="I40" s="77">
        <v>47.86938902</v>
      </c>
      <c r="J40" s="229">
        <v>56.656092000000001</v>
      </c>
      <c r="K40" s="278">
        <f t="shared" si="6"/>
        <v>18.14292061819474</v>
      </c>
      <c r="M40" s="102">
        <v>0.18142920618194741</v>
      </c>
      <c r="O40" s="77">
        <f t="shared" si="15"/>
        <v>47.955553920236007</v>
      </c>
      <c r="P40" s="77">
        <v>47.86938902</v>
      </c>
      <c r="Q40" s="77">
        <v>56.656092000000001</v>
      </c>
      <c r="R40" s="123">
        <f t="shared" si="7"/>
        <v>0.18142920618194741</v>
      </c>
      <c r="S40" s="92">
        <f t="shared" si="21"/>
        <v>8.7005380797639944</v>
      </c>
      <c r="T40" s="161">
        <f>(($O$38+S40)-$O$38)/$O$38</f>
        <v>5.848717093831949E-2</v>
      </c>
      <c r="V40" s="102"/>
      <c r="W40" s="77">
        <f t="shared" si="16"/>
        <v>47.157697038260004</v>
      </c>
      <c r="X40" s="77">
        <v>47.072965699999997</v>
      </c>
      <c r="Y40" s="77">
        <v>47.86938902</v>
      </c>
      <c r="Z40" s="123">
        <f t="shared" si="8"/>
        <v>1.509174591716355E-2</v>
      </c>
      <c r="AA40" s="92">
        <f t="shared" si="22"/>
        <v>0.71169198173999604</v>
      </c>
      <c r="AB40" s="161">
        <f>(($O$38+AA40)-$O$38)/$O$38</f>
        <v>4.7841696927079262E-3</v>
      </c>
    </row>
    <row r="41" spans="1:28" x14ac:dyDescent="0.2">
      <c r="A41" s="44" t="s">
        <v>28</v>
      </c>
      <c r="B41" s="48"/>
      <c r="C41" s="22">
        <v>10.693772000000001</v>
      </c>
      <c r="D41" s="22">
        <v>84.028924000000004</v>
      </c>
      <c r="E41" s="22">
        <v>73.472821699999997</v>
      </c>
      <c r="F41" s="22">
        <v>7.6723610000000004</v>
      </c>
      <c r="G41" s="22">
        <v>0</v>
      </c>
      <c r="H41" s="22">
        <v>0</v>
      </c>
      <c r="I41" s="78">
        <v>0</v>
      </c>
      <c r="J41" s="78">
        <v>0</v>
      </c>
      <c r="K41" s="285">
        <f t="shared" si="6"/>
        <v>0</v>
      </c>
      <c r="O41" s="172">
        <f t="shared" si="15"/>
        <v>0</v>
      </c>
      <c r="P41" s="172">
        <v>0</v>
      </c>
      <c r="Q41" s="172">
        <v>0</v>
      </c>
      <c r="R41" s="173"/>
      <c r="S41" s="174"/>
      <c r="T41" s="174"/>
      <c r="V41" s="102"/>
      <c r="W41" s="204">
        <f t="shared" si="16"/>
        <v>0</v>
      </c>
      <c r="X41" s="204">
        <v>0</v>
      </c>
      <c r="Y41" s="204">
        <v>0</v>
      </c>
      <c r="Z41" s="205"/>
      <c r="AA41" s="174"/>
      <c r="AB41" s="174"/>
    </row>
    <row r="42" spans="1:28" x14ac:dyDescent="0.2">
      <c r="A42" s="44" t="s">
        <v>29</v>
      </c>
      <c r="B42" s="51"/>
      <c r="C42" s="19">
        <f t="shared" ref="C42:H42" si="27">C43</f>
        <v>2101.5920988280004</v>
      </c>
      <c r="D42" s="237">
        <f t="shared" si="27"/>
        <v>1860.3471497418902</v>
      </c>
      <c r="E42" s="237">
        <f t="shared" si="27"/>
        <v>1790.7626204910002</v>
      </c>
      <c r="F42" s="237">
        <f t="shared" si="27"/>
        <v>1560.2792131102601</v>
      </c>
      <c r="G42" s="237">
        <f t="shared" si="27"/>
        <v>1533.2102610760001</v>
      </c>
      <c r="H42" s="237">
        <f t="shared" si="27"/>
        <v>1380.3342055760602</v>
      </c>
      <c r="I42" s="238">
        <f>I43+I44</f>
        <v>1165.0172905990532</v>
      </c>
      <c r="J42" s="79">
        <f>J43+J44</f>
        <v>1240.3358830104601</v>
      </c>
      <c r="K42" s="281">
        <f t="shared" si="6"/>
        <v>0.61566896733840737</v>
      </c>
      <c r="M42" s="102">
        <v>6.1566896733840741E-3</v>
      </c>
      <c r="O42" s="171">
        <f t="shared" si="15"/>
        <v>1167.1143217221315</v>
      </c>
      <c r="P42" s="171">
        <v>1165.0172905990532</v>
      </c>
      <c r="Q42" s="171">
        <f>Q43+Q44</f>
        <v>1240.3358830104601</v>
      </c>
      <c r="R42" s="170">
        <f t="shared" si="7"/>
        <v>6.273726568643824E-2</v>
      </c>
      <c r="S42" s="165">
        <f t="shared" si="21"/>
        <v>73.22156128832853</v>
      </c>
      <c r="T42" s="166">
        <f>(($O$21+S42)-$O$21)/$O$21</f>
        <v>1.185449120690003E-2</v>
      </c>
      <c r="V42" s="102"/>
      <c r="W42" s="191">
        <f t="shared" si="16"/>
        <v>1382.8188071460972</v>
      </c>
      <c r="X42" s="191">
        <v>1380.3342055760602</v>
      </c>
      <c r="Y42" s="191">
        <v>1165.0172905990532</v>
      </c>
      <c r="Z42" s="198">
        <f t="shared" si="8"/>
        <v>-0.15750546305958138</v>
      </c>
      <c r="AA42" s="165">
        <f t="shared" si="22"/>
        <v>-217.801516547044</v>
      </c>
      <c r="AB42" s="166">
        <f>(($O$21+AA42)-$O$21)/$O$21</f>
        <v>-3.5261828856522799E-2</v>
      </c>
    </row>
    <row r="43" spans="1:28" x14ac:dyDescent="0.2">
      <c r="A43" s="49"/>
      <c r="B43" s="48" t="s">
        <v>30</v>
      </c>
      <c r="C43" s="20">
        <v>2101.5920988280004</v>
      </c>
      <c r="D43" s="234">
        <v>1860.3471497418902</v>
      </c>
      <c r="E43" s="234">
        <v>1790.7626204910002</v>
      </c>
      <c r="F43" s="234">
        <v>1560.2792131102601</v>
      </c>
      <c r="G43" s="234">
        <v>1533.2102610760001</v>
      </c>
      <c r="H43" s="234">
        <v>1380.3342055760602</v>
      </c>
      <c r="I43" s="74">
        <v>1161.6365885290531</v>
      </c>
      <c r="J43" s="236">
        <v>1062.42329378046</v>
      </c>
      <c r="K43" s="278">
        <f t="shared" si="6"/>
        <v>-8.7051511298291793</v>
      </c>
      <c r="M43" s="102">
        <v>-8.7051511298291792E-2</v>
      </c>
      <c r="O43" s="74">
        <f t="shared" si="15"/>
        <v>1163.7275343884055</v>
      </c>
      <c r="P43" s="74">
        <v>1161.6365885290531</v>
      </c>
      <c r="Q43" s="74">
        <v>1062.42329378046</v>
      </c>
      <c r="R43" s="109">
        <f t="shared" si="7"/>
        <v>-8.7051511298291792E-2</v>
      </c>
      <c r="S43" s="92">
        <f>Q43-O43</f>
        <v>-101.30424060794553</v>
      </c>
      <c r="T43" s="161">
        <f>(($O$42+S43)-$O$42)/$O$42</f>
        <v>-8.6798901120899968E-2</v>
      </c>
      <c r="V43" s="102"/>
      <c r="W43" s="199">
        <f t="shared" si="16"/>
        <v>1382.8188071460972</v>
      </c>
      <c r="X43" s="199">
        <v>1380.3342055760602</v>
      </c>
      <c r="Y43" s="199">
        <v>1161.6365885290531</v>
      </c>
      <c r="Z43" s="132">
        <f t="shared" si="8"/>
        <v>-0.15995025340559735</v>
      </c>
      <c r="AA43" s="92">
        <f t="shared" si="22"/>
        <v>-221.1822186170441</v>
      </c>
      <c r="AB43" s="161">
        <f>(($O$42+AA43)-$O$42)/$O$42</f>
        <v>-0.18951204222280421</v>
      </c>
    </row>
    <row r="44" spans="1:28" x14ac:dyDescent="0.2">
      <c r="A44" s="49"/>
      <c r="B44" s="48" t="s">
        <v>120</v>
      </c>
      <c r="C44" s="20"/>
      <c r="D44" s="234"/>
      <c r="E44" s="234"/>
      <c r="F44" s="234"/>
      <c r="G44" s="234"/>
      <c r="H44" s="234"/>
      <c r="I44" s="230">
        <v>3.3807020699999999</v>
      </c>
      <c r="J44" s="236">
        <v>177.91258923000001</v>
      </c>
      <c r="K44" s="279" t="s">
        <v>166</v>
      </c>
      <c r="M44" s="102" t="s">
        <v>166</v>
      </c>
      <c r="O44" s="74">
        <f t="shared" si="15"/>
        <v>3.3867873337260002</v>
      </c>
      <c r="P44" s="74">
        <v>3.3807020699999999</v>
      </c>
      <c r="Q44" s="74">
        <v>177.91258923000001</v>
      </c>
      <c r="R44" s="109">
        <f t="shared" si="7"/>
        <v>51.531373156597965</v>
      </c>
      <c r="S44" s="92">
        <f>Q44-O44</f>
        <v>174.525801896274</v>
      </c>
      <c r="T44" s="161">
        <f>(($O$42+S44)-$O$42)/$O$42</f>
        <v>0.14953616680733822</v>
      </c>
      <c r="V44" s="102"/>
      <c r="W44" s="199">
        <f t="shared" si="16"/>
        <v>0</v>
      </c>
      <c r="X44" s="199"/>
      <c r="Y44" s="199">
        <v>3.3807020699999999</v>
      </c>
      <c r="Z44" s="132"/>
      <c r="AA44" s="92">
        <f t="shared" si="22"/>
        <v>3.3807020699999999</v>
      </c>
      <c r="AB44" s="161">
        <f>(($O$42+AA44)-$O$42)/$O$42</f>
        <v>2.8966331807253587E-3</v>
      </c>
    </row>
    <row r="45" spans="1:28" x14ac:dyDescent="0.2">
      <c r="A45" s="49"/>
      <c r="B45" s="48"/>
      <c r="C45" s="18"/>
      <c r="D45" s="220"/>
      <c r="E45" s="220"/>
      <c r="F45" s="220"/>
      <c r="G45" s="220"/>
      <c r="H45" s="220"/>
      <c r="I45" s="229"/>
      <c r="J45" s="250"/>
      <c r="K45" s="278">
        <f t="shared" si="6"/>
        <v>0</v>
      </c>
      <c r="O45" s="72">
        <f t="shared" si="15"/>
        <v>0</v>
      </c>
      <c r="P45" s="72"/>
      <c r="Q45" s="72"/>
      <c r="R45" s="109"/>
      <c r="S45" s="160"/>
      <c r="T45" s="160"/>
      <c r="V45" s="102"/>
      <c r="W45" s="194">
        <f t="shared" si="16"/>
        <v>0</v>
      </c>
      <c r="X45" s="194"/>
      <c r="Y45" s="194"/>
      <c r="Z45" s="132"/>
      <c r="AA45" s="160"/>
      <c r="AB45" s="160"/>
    </row>
    <row r="46" spans="1:28" x14ac:dyDescent="0.2">
      <c r="A46" s="42" t="s">
        <v>31</v>
      </c>
      <c r="B46" s="43"/>
      <c r="C46" s="35">
        <f t="shared" ref="C46:H46" si="28">C47</f>
        <v>1162.5430222800001</v>
      </c>
      <c r="D46" s="221">
        <f t="shared" si="28"/>
        <v>1308.44904877</v>
      </c>
      <c r="E46" s="221">
        <f t="shared" si="28"/>
        <v>618.0260225799999</v>
      </c>
      <c r="F46" s="221">
        <f t="shared" si="28"/>
        <v>555.66881864000004</v>
      </c>
      <c r="G46" s="221">
        <f t="shared" si="28"/>
        <v>589.60207075000005</v>
      </c>
      <c r="H46" s="221">
        <f t="shared" si="28"/>
        <v>881.81859913000005</v>
      </c>
      <c r="I46" s="224">
        <f>I47</f>
        <v>1070.1527817507967</v>
      </c>
      <c r="J46" s="224">
        <f>J47</f>
        <v>1287.6988580000002</v>
      </c>
      <c r="K46" s="275">
        <f t="shared" si="6"/>
        <v>22.283381352290217</v>
      </c>
      <c r="M46" s="102">
        <v>0.22283381352290219</v>
      </c>
      <c r="O46" s="71">
        <f t="shared" si="15"/>
        <v>1072.0790567579484</v>
      </c>
      <c r="P46" s="71">
        <v>1070.1527817507967</v>
      </c>
      <c r="Q46" s="71">
        <v>1287.6988580000002</v>
      </c>
      <c r="R46" s="119">
        <f t="shared" si="7"/>
        <v>0.20112304207686243</v>
      </c>
      <c r="S46" s="175">
        <f>Q46-O46</f>
        <v>215.61980124205184</v>
      </c>
      <c r="T46" s="159">
        <f>(($O$88+S46)-$O$88)/$O$88</f>
        <v>3.2911714676073676E-3</v>
      </c>
      <c r="U46" s="102"/>
      <c r="V46" s="102"/>
      <c r="W46" s="187">
        <f t="shared" si="16"/>
        <v>883.40587260843415</v>
      </c>
      <c r="X46" s="187">
        <v>881.81859913000005</v>
      </c>
      <c r="Y46" s="187">
        <v>1070.1527817507967</v>
      </c>
      <c r="Z46" s="188">
        <f t="shared" si="8"/>
        <v>0.21139423557481529</v>
      </c>
      <c r="AA46" s="189">
        <f t="shared" ref="AA46:AA68" si="29">Y46-W46</f>
        <v>186.7469091423626</v>
      </c>
      <c r="AB46" s="190">
        <f>(($O$88+AA46)-$O$88)/$O$88</f>
        <v>2.850462227925136E-3</v>
      </c>
    </row>
    <row r="47" spans="1:28" x14ac:dyDescent="0.2">
      <c r="A47" s="44" t="s">
        <v>32</v>
      </c>
      <c r="B47" s="51"/>
      <c r="C47" s="29">
        <f t="shared" ref="C47:H47" si="30">SUM(C48:C57)</f>
        <v>1162.5430222800001</v>
      </c>
      <c r="D47" s="29">
        <f t="shared" si="30"/>
        <v>1308.44904877</v>
      </c>
      <c r="E47" s="29">
        <f t="shared" si="30"/>
        <v>618.0260225799999</v>
      </c>
      <c r="F47" s="29">
        <f t="shared" si="30"/>
        <v>555.66881864000004</v>
      </c>
      <c r="G47" s="29">
        <f t="shared" si="30"/>
        <v>589.60207075000005</v>
      </c>
      <c r="H47" s="29">
        <f t="shared" si="30"/>
        <v>881.81859913000005</v>
      </c>
      <c r="I47" s="79">
        <f>SUM(I48:I57)</f>
        <v>1070.1527817507967</v>
      </c>
      <c r="J47" s="79">
        <f>SUM(J48:J57)</f>
        <v>1287.6988580000002</v>
      </c>
      <c r="K47" s="285">
        <f t="shared" si="6"/>
        <v>22.283381352290217</v>
      </c>
      <c r="M47" s="102">
        <v>0.22283381352290219</v>
      </c>
      <c r="O47" s="176">
        <f t="shared" si="15"/>
        <v>1072.0790567579484</v>
      </c>
      <c r="P47" s="176">
        <v>1070.1527817507967</v>
      </c>
      <c r="Q47" s="176">
        <v>1287.6988580000002</v>
      </c>
      <c r="R47" s="173">
        <f t="shared" si="7"/>
        <v>0.20112304207686243</v>
      </c>
      <c r="S47" s="177">
        <f t="shared" ref="S47:S59" si="31">Q47-O47</f>
        <v>215.61980124205184</v>
      </c>
      <c r="T47" s="178">
        <f>(($O$46+S47)-$O$46)/$O$46</f>
        <v>0.20112304207686243</v>
      </c>
      <c r="V47" s="102"/>
      <c r="W47" s="206">
        <f t="shared" si="16"/>
        <v>883.40587260843415</v>
      </c>
      <c r="X47" s="206">
        <v>881.81859913000005</v>
      </c>
      <c r="Y47" s="206">
        <v>1070.1527817507967</v>
      </c>
      <c r="Z47" s="205">
        <f t="shared" si="8"/>
        <v>0.21139423557481529</v>
      </c>
      <c r="AA47" s="177">
        <f t="shared" si="29"/>
        <v>186.7469091423626</v>
      </c>
      <c r="AB47" s="178">
        <f>(($O$46+AA47)-$O$46)/$O$46</f>
        <v>0.1741913602035097</v>
      </c>
    </row>
    <row r="48" spans="1:28" x14ac:dyDescent="0.2">
      <c r="A48" s="52"/>
      <c r="B48" s="48" t="s">
        <v>33</v>
      </c>
      <c r="C48" s="21">
        <v>219.6165747</v>
      </c>
      <c r="D48" s="21">
        <v>101.333546</v>
      </c>
      <c r="E48" s="21">
        <v>75.344210000000004</v>
      </c>
      <c r="F48" s="21">
        <v>14.012297</v>
      </c>
      <c r="G48" s="21">
        <v>27.057694000000001</v>
      </c>
      <c r="H48" s="21">
        <v>29.671987350000002</v>
      </c>
      <c r="I48" s="76">
        <v>32.007627219999996</v>
      </c>
      <c r="J48" s="230">
        <v>30.870058</v>
      </c>
      <c r="K48" s="283">
        <f t="shared" si="6"/>
        <v>-3.7273474754083256</v>
      </c>
      <c r="M48" s="102">
        <v>-3.7273474754083255E-2</v>
      </c>
      <c r="O48" s="76">
        <f t="shared" si="15"/>
        <v>32.065240948995999</v>
      </c>
      <c r="P48" s="76">
        <v>32.007627219999996</v>
      </c>
      <c r="Q48" s="76">
        <v>30.870058</v>
      </c>
      <c r="R48" s="122">
        <f t="shared" si="7"/>
        <v>-3.7273474754083255E-2</v>
      </c>
      <c r="S48" s="92">
        <f t="shared" si="31"/>
        <v>-1.1951829489959991</v>
      </c>
      <c r="T48" s="161">
        <f>(($O$47+S48)-$O$47)/$O$47</f>
        <v>-1.1148272522087709E-3</v>
      </c>
      <c r="V48" s="102"/>
      <c r="W48" s="202">
        <f t="shared" si="16"/>
        <v>29.725396927230005</v>
      </c>
      <c r="X48" s="202">
        <v>29.671987350000002</v>
      </c>
      <c r="Y48" s="202">
        <v>32.007627219999996</v>
      </c>
      <c r="Z48" s="203">
        <f t="shared" si="8"/>
        <v>7.6777117505177878E-2</v>
      </c>
      <c r="AA48" s="92">
        <f t="shared" si="29"/>
        <v>2.2822302927699916</v>
      </c>
      <c r="AB48" s="161">
        <f>(($O$47+AA48)-$O$47)/$O$47</f>
        <v>2.1287891768650472E-3</v>
      </c>
    </row>
    <row r="49" spans="1:28" x14ac:dyDescent="0.2">
      <c r="A49" s="52"/>
      <c r="B49" s="48" t="s">
        <v>82</v>
      </c>
      <c r="C49" s="20">
        <v>141.95617537999999</v>
      </c>
      <c r="D49" s="234">
        <v>156.50489347999999</v>
      </c>
      <c r="E49" s="234">
        <v>118.71740757999999</v>
      </c>
      <c r="F49" s="234">
        <v>119.01221591999997</v>
      </c>
      <c r="G49" s="234">
        <v>113.5968898</v>
      </c>
      <c r="H49" s="234">
        <v>148.00048938</v>
      </c>
      <c r="I49" s="230">
        <v>162.33295162000002</v>
      </c>
      <c r="J49" s="230">
        <v>165.003568</v>
      </c>
      <c r="K49" s="278">
        <f t="shared" si="6"/>
        <v>1.4625149021783757</v>
      </c>
      <c r="M49" s="102">
        <v>1.4625149021783758E-2</v>
      </c>
      <c r="O49" s="74">
        <f t="shared" ref="O49:O80" si="32">P49/$N$3</f>
        <v>162.62515093291603</v>
      </c>
      <c r="P49" s="74">
        <v>162.33295162000002</v>
      </c>
      <c r="Q49" s="74">
        <v>165.003568</v>
      </c>
      <c r="R49" s="109">
        <f t="shared" si="7"/>
        <v>1.4625149021783758E-2</v>
      </c>
      <c r="S49" s="92">
        <f t="shared" si="31"/>
        <v>2.3784170670839728</v>
      </c>
      <c r="T49" s="161">
        <f t="shared" ref="T49:T57" si="33">(($O$47+S49)-$O$47)/$O$47</f>
        <v>2.2185090288737866E-3</v>
      </c>
      <c r="V49" s="102"/>
      <c r="W49" s="199">
        <f t="shared" ref="W49:W70" si="34">X49/$N$3</f>
        <v>148.26689026088403</v>
      </c>
      <c r="X49" s="199">
        <v>148.00048938</v>
      </c>
      <c r="Y49" s="199">
        <v>162.33295162000002</v>
      </c>
      <c r="Z49" s="132">
        <f t="shared" si="8"/>
        <v>9.4869875090561065E-2</v>
      </c>
      <c r="AA49" s="92">
        <f t="shared" si="29"/>
        <v>14.066061359115992</v>
      </c>
      <c r="AB49" s="161">
        <f t="shared" ref="AB49:AB57" si="35">(($O$47+AA49)-$O$47)/$O$47</f>
        <v>1.3120358307952492E-2</v>
      </c>
    </row>
    <row r="50" spans="1:28" x14ac:dyDescent="0.2">
      <c r="A50" s="52"/>
      <c r="B50" s="48" t="s">
        <v>83</v>
      </c>
      <c r="C50" s="20">
        <v>161.73208</v>
      </c>
      <c r="D50" s="234">
        <v>169.60721699999999</v>
      </c>
      <c r="E50" s="234">
        <v>153.578745</v>
      </c>
      <c r="F50" s="234">
        <v>151.938399</v>
      </c>
      <c r="G50" s="234">
        <v>154.72037399999999</v>
      </c>
      <c r="H50" s="234">
        <v>175.11455992999998</v>
      </c>
      <c r="I50" s="230">
        <v>185.74829957</v>
      </c>
      <c r="J50" s="230">
        <v>187.058134</v>
      </c>
      <c r="K50" s="278">
        <f t="shared" si="6"/>
        <v>0.52422270914210223</v>
      </c>
      <c r="M50" s="102">
        <v>5.2422270914210221E-3</v>
      </c>
      <c r="O50" s="74">
        <f t="shared" si="32"/>
        <v>186.08264650922601</v>
      </c>
      <c r="P50" s="74">
        <v>185.74829957</v>
      </c>
      <c r="Q50" s="74">
        <v>187.058134</v>
      </c>
      <c r="R50" s="109">
        <f t="shared" si="7"/>
        <v>5.2422270914210221E-3</v>
      </c>
      <c r="S50" s="92">
        <f t="shared" si="31"/>
        <v>0.97548749077398611</v>
      </c>
      <c r="T50" s="161">
        <f t="shared" si="33"/>
        <v>9.0990257166659782E-4</v>
      </c>
      <c r="V50" s="102"/>
      <c r="W50" s="199">
        <f t="shared" si="34"/>
        <v>175.429766137874</v>
      </c>
      <c r="X50" s="199">
        <v>175.11455992999998</v>
      </c>
      <c r="Y50" s="199">
        <v>185.74829957</v>
      </c>
      <c r="Z50" s="132">
        <f t="shared" si="8"/>
        <v>5.8818601080596819E-2</v>
      </c>
      <c r="AA50" s="92">
        <f t="shared" si="29"/>
        <v>10.318533432126003</v>
      </c>
      <c r="AB50" s="161">
        <f t="shared" si="35"/>
        <v>9.6247878056028059E-3</v>
      </c>
    </row>
    <row r="51" spans="1:28" x14ac:dyDescent="0.2">
      <c r="A51" s="52"/>
      <c r="B51" s="48" t="s">
        <v>84</v>
      </c>
      <c r="C51" s="20">
        <v>24.368103000000001</v>
      </c>
      <c r="D51" s="234">
        <v>23.331895960000001</v>
      </c>
      <c r="E51" s="234">
        <v>29.625337999999999</v>
      </c>
      <c r="F51" s="234">
        <v>31.085236999999999</v>
      </c>
      <c r="G51" s="234">
        <v>31.612791999999999</v>
      </c>
      <c r="H51" s="234">
        <v>34.84359534</v>
      </c>
      <c r="I51" s="230">
        <v>36.680146840000006</v>
      </c>
      <c r="J51" s="230">
        <v>38.861638999999997</v>
      </c>
      <c r="K51" s="278">
        <f t="shared" si="6"/>
        <v>5.7569750319911384</v>
      </c>
      <c r="M51" s="102">
        <v>5.7569750319911385E-2</v>
      </c>
      <c r="O51" s="74">
        <f t="shared" si="32"/>
        <v>36.746171104312012</v>
      </c>
      <c r="P51" s="74">
        <v>36.680146840000006</v>
      </c>
      <c r="Q51" s="74">
        <v>38.861638999999997</v>
      </c>
      <c r="R51" s="109">
        <f t="shared" si="7"/>
        <v>5.7569750319911385E-2</v>
      </c>
      <c r="S51" s="92">
        <f t="shared" si="31"/>
        <v>2.1154678956879849</v>
      </c>
      <c r="T51" s="161">
        <f t="shared" si="33"/>
        <v>1.9732387106649696E-3</v>
      </c>
      <c r="V51" s="102"/>
      <c r="W51" s="199">
        <f t="shared" si="34"/>
        <v>34.906313811612002</v>
      </c>
      <c r="X51" s="199">
        <v>34.84359534</v>
      </c>
      <c r="Y51" s="199">
        <v>36.680146840000006</v>
      </c>
      <c r="Z51" s="132">
        <f t="shared" si="8"/>
        <v>5.0816967897593296E-2</v>
      </c>
      <c r="AA51" s="92">
        <f t="shared" si="29"/>
        <v>1.7738330283880046</v>
      </c>
      <c r="AB51" s="161">
        <f t="shared" si="35"/>
        <v>1.6545729694153685E-3</v>
      </c>
    </row>
    <row r="52" spans="1:28" ht="13.5" x14ac:dyDescent="0.2">
      <c r="A52" s="53"/>
      <c r="B52" s="56" t="s">
        <v>34</v>
      </c>
      <c r="C52" s="20" t="s">
        <v>14</v>
      </c>
      <c r="D52" s="234">
        <v>423.89260100000001</v>
      </c>
      <c r="E52" s="234">
        <v>151.35363599999999</v>
      </c>
      <c r="F52" s="234">
        <v>164.92358200000001</v>
      </c>
      <c r="G52" s="234">
        <v>107.10142999999999</v>
      </c>
      <c r="H52" s="234">
        <v>139.24325107000001</v>
      </c>
      <c r="I52" s="230">
        <v>215.39587591</v>
      </c>
      <c r="J52" s="230">
        <v>373.68482799999998</v>
      </c>
      <c r="K52" s="278">
        <f t="shared" si="6"/>
        <v>73.175740852571693</v>
      </c>
      <c r="M52" s="102">
        <v>0.73175740852571691</v>
      </c>
      <c r="O52" s="74">
        <f t="shared" si="32"/>
        <v>215.78358848663802</v>
      </c>
      <c r="P52" s="74">
        <v>215.39587591</v>
      </c>
      <c r="Q52" s="74">
        <v>373.68482799999998</v>
      </c>
      <c r="R52" s="109">
        <f t="shared" si="7"/>
        <v>0.73175740852571691</v>
      </c>
      <c r="S52" s="92">
        <f t="shared" si="31"/>
        <v>157.90123951336196</v>
      </c>
      <c r="T52" s="161">
        <f t="shared" si="33"/>
        <v>0.14728507055334877</v>
      </c>
      <c r="V52" s="102"/>
      <c r="W52" s="199">
        <f t="shared" si="34"/>
        <v>139.49388892192601</v>
      </c>
      <c r="X52" s="199">
        <v>139.24325107000001</v>
      </c>
      <c r="Y52" s="199">
        <v>215.39587591</v>
      </c>
      <c r="Z52" s="132">
        <f t="shared" si="8"/>
        <v>0.54412410159814184</v>
      </c>
      <c r="AA52" s="92">
        <f t="shared" si="29"/>
        <v>75.901986988073986</v>
      </c>
      <c r="AB52" s="161">
        <f t="shared" si="35"/>
        <v>7.079887113699207E-2</v>
      </c>
    </row>
    <row r="53" spans="1:28" ht="13.5" x14ac:dyDescent="0.2">
      <c r="A53" s="53"/>
      <c r="B53" s="48" t="s">
        <v>48</v>
      </c>
      <c r="C53" s="20" t="s">
        <v>14</v>
      </c>
      <c r="D53" s="234" t="s">
        <v>14</v>
      </c>
      <c r="E53" s="234" t="s">
        <v>14</v>
      </c>
      <c r="F53" s="234">
        <v>1.2807199999999999E-3</v>
      </c>
      <c r="G53" s="234">
        <v>22.120921200000002</v>
      </c>
      <c r="H53" s="234">
        <v>110.25207627000002</v>
      </c>
      <c r="I53" s="229">
        <v>154.39712984079702</v>
      </c>
      <c r="J53" s="230">
        <v>197.333665</v>
      </c>
      <c r="K53" s="278">
        <f t="shared" si="6"/>
        <v>27.579510589609296</v>
      </c>
      <c r="M53" s="102">
        <v>0.27579510589609296</v>
      </c>
      <c r="O53" s="72">
        <f t="shared" si="32"/>
        <v>154.67504467451047</v>
      </c>
      <c r="P53" s="72">
        <v>154.39712984079702</v>
      </c>
      <c r="Q53" s="72">
        <v>197.333665</v>
      </c>
      <c r="R53" s="109">
        <f t="shared" si="7"/>
        <v>0.27579510589609296</v>
      </c>
      <c r="S53" s="92">
        <f t="shared" si="31"/>
        <v>42.658620325489522</v>
      </c>
      <c r="T53" s="161">
        <f t="shared" si="33"/>
        <v>3.9790554676529609E-2</v>
      </c>
      <c r="V53" s="102"/>
      <c r="W53" s="194">
        <f t="shared" si="34"/>
        <v>110.45053000728602</v>
      </c>
      <c r="X53" s="194">
        <v>110.25207627000002</v>
      </c>
      <c r="Y53" s="194">
        <v>154.39712984079702</v>
      </c>
      <c r="Z53" s="132">
        <f t="shared" si="8"/>
        <v>0.39788491581355023</v>
      </c>
      <c r="AA53" s="92">
        <f t="shared" si="29"/>
        <v>43.946599833511002</v>
      </c>
      <c r="AB53" s="161">
        <f t="shared" si="35"/>
        <v>4.0991939499694229E-2</v>
      </c>
    </row>
    <row r="54" spans="1:28" ht="13.5" x14ac:dyDescent="0.2">
      <c r="A54" s="53"/>
      <c r="B54" s="48" t="s">
        <v>49</v>
      </c>
      <c r="C54" s="20" t="s">
        <v>14</v>
      </c>
      <c r="D54" s="234" t="s">
        <v>14</v>
      </c>
      <c r="E54" s="234" t="s">
        <v>14</v>
      </c>
      <c r="F54" s="234" t="s">
        <v>14</v>
      </c>
      <c r="G54" s="234">
        <v>45.512313750000004</v>
      </c>
      <c r="H54" s="234">
        <v>86.148282890000004</v>
      </c>
      <c r="I54" s="229">
        <v>121.74495005999999</v>
      </c>
      <c r="J54" s="230">
        <v>125.35974</v>
      </c>
      <c r="K54" s="278">
        <f t="shared" si="6"/>
        <v>2.7841383499707577</v>
      </c>
      <c r="M54" s="102">
        <v>2.7841383499707578E-2</v>
      </c>
      <c r="O54" s="72">
        <f t="shared" si="32"/>
        <v>121.964090970108</v>
      </c>
      <c r="P54" s="72">
        <v>121.74495005999999</v>
      </c>
      <c r="Q54" s="72">
        <v>125.35974</v>
      </c>
      <c r="R54" s="109">
        <f t="shared" si="7"/>
        <v>2.7841383499707578E-2</v>
      </c>
      <c r="S54" s="92">
        <f t="shared" si="31"/>
        <v>3.3956490298919988</v>
      </c>
      <c r="T54" s="161">
        <f t="shared" si="33"/>
        <v>3.1673494678281159E-3</v>
      </c>
      <c r="V54" s="102"/>
      <c r="W54" s="194">
        <f t="shared" si="34"/>
        <v>86.30334979920201</v>
      </c>
      <c r="X54" s="194">
        <v>86.148282890000004</v>
      </c>
      <c r="Y54" s="194">
        <v>121.74495005999999</v>
      </c>
      <c r="Z54" s="132">
        <f t="shared" si="8"/>
        <v>0.41066308947750357</v>
      </c>
      <c r="AA54" s="92">
        <f t="shared" si="29"/>
        <v>35.441600260797983</v>
      </c>
      <c r="AB54" s="161">
        <f t="shared" si="35"/>
        <v>3.3058756289835692E-2</v>
      </c>
    </row>
    <row r="55" spans="1:28" ht="13.5" x14ac:dyDescent="0.2">
      <c r="A55" s="53"/>
      <c r="B55" s="48" t="s">
        <v>67</v>
      </c>
      <c r="C55" s="20" t="s">
        <v>14</v>
      </c>
      <c r="D55" s="234" t="s">
        <v>14</v>
      </c>
      <c r="E55" s="234" t="s">
        <v>14</v>
      </c>
      <c r="F55" s="234" t="s">
        <v>14</v>
      </c>
      <c r="G55" s="234">
        <v>16.018799000000001</v>
      </c>
      <c r="H55" s="234">
        <v>71.137139000000005</v>
      </c>
      <c r="I55" s="229">
        <v>76.102266999999998</v>
      </c>
      <c r="J55" s="230">
        <v>86.911181999999997</v>
      </c>
      <c r="K55" s="278">
        <f t="shared" si="6"/>
        <v>13.997948259116097</v>
      </c>
      <c r="M55" s="102">
        <v>0.13997948259116097</v>
      </c>
      <c r="O55" s="72">
        <f t="shared" si="32"/>
        <v>76.239251080599999</v>
      </c>
      <c r="P55" s="72">
        <v>76.102266999999998</v>
      </c>
      <c r="Q55" s="72">
        <v>86.911181999999997</v>
      </c>
      <c r="R55" s="109">
        <f t="shared" si="7"/>
        <v>0.13997948259116097</v>
      </c>
      <c r="S55" s="92">
        <f t="shared" si="31"/>
        <v>10.671930919399998</v>
      </c>
      <c r="T55" s="161">
        <f t="shared" si="33"/>
        <v>9.9544253309758191E-3</v>
      </c>
      <c r="V55" s="102"/>
      <c r="W55" s="194">
        <f t="shared" si="34"/>
        <v>71.265185850200012</v>
      </c>
      <c r="X55" s="194">
        <v>71.137139000000005</v>
      </c>
      <c r="Y55" s="194">
        <v>76.102266999999998</v>
      </c>
      <c r="Z55" s="132">
        <f t="shared" si="8"/>
        <v>6.7874391851970584E-2</v>
      </c>
      <c r="AA55" s="92">
        <f t="shared" si="29"/>
        <v>4.8370811497999853</v>
      </c>
      <c r="AB55" s="161">
        <f t="shared" si="35"/>
        <v>4.5118698283573948E-3</v>
      </c>
    </row>
    <row r="56" spans="1:28" x14ac:dyDescent="0.2">
      <c r="A56" s="52"/>
      <c r="B56" s="56" t="s">
        <v>181</v>
      </c>
      <c r="C56" s="20">
        <v>75.491644199999996</v>
      </c>
      <c r="D56" s="234">
        <v>106.71478433</v>
      </c>
      <c r="E56" s="234">
        <v>63.771228999999998</v>
      </c>
      <c r="F56" s="234">
        <v>66.291623000000001</v>
      </c>
      <c r="G56" s="234">
        <v>66.489838000000006</v>
      </c>
      <c r="H56" s="234">
        <v>82.358921000000009</v>
      </c>
      <c r="I56" s="230">
        <v>80.174525000000003</v>
      </c>
      <c r="J56" s="230">
        <v>76</v>
      </c>
      <c r="K56" s="278">
        <f t="shared" si="6"/>
        <v>-5.3771184830039562</v>
      </c>
      <c r="M56" s="102">
        <v>-5.3771184830039565E-2</v>
      </c>
      <c r="O56" s="74">
        <f t="shared" si="32"/>
        <v>80.318839145000013</v>
      </c>
      <c r="P56" s="74">
        <v>80.174525000000003</v>
      </c>
      <c r="Q56" s="74">
        <v>76</v>
      </c>
      <c r="R56" s="109">
        <f t="shared" si="7"/>
        <v>-5.3771184830039565E-2</v>
      </c>
      <c r="S56" s="92">
        <f t="shared" si="31"/>
        <v>-4.3188391450000125</v>
      </c>
      <c r="T56" s="161">
        <f t="shared" si="33"/>
        <v>-4.0284707716057751E-3</v>
      </c>
      <c r="V56" s="102"/>
      <c r="W56" s="199">
        <f t="shared" si="34"/>
        <v>82.507167057800018</v>
      </c>
      <c r="X56" s="199">
        <v>82.358921000000009</v>
      </c>
      <c r="Y56" s="199">
        <v>80.174525000000003</v>
      </c>
      <c r="Z56" s="132">
        <f t="shared" si="8"/>
        <v>-2.827199310050112E-2</v>
      </c>
      <c r="AA56" s="92">
        <f t="shared" si="29"/>
        <v>-2.3326420578000153</v>
      </c>
      <c r="AB56" s="161">
        <f t="shared" si="35"/>
        <v>-2.1758116093174617E-3</v>
      </c>
    </row>
    <row r="57" spans="1:28" x14ac:dyDescent="0.2">
      <c r="A57" s="52"/>
      <c r="B57" s="48" t="s">
        <v>100</v>
      </c>
      <c r="C57" s="20">
        <v>539.37844500000006</v>
      </c>
      <c r="D57" s="234">
        <v>327.06411100000003</v>
      </c>
      <c r="E57" s="234">
        <v>25.635457000000002</v>
      </c>
      <c r="F57" s="234">
        <v>8.4041840000000008</v>
      </c>
      <c r="G57" s="234">
        <v>5.3710190000000004</v>
      </c>
      <c r="H57" s="234">
        <v>5.0482968999999995</v>
      </c>
      <c r="I57" s="230">
        <v>5.5690086900000004</v>
      </c>
      <c r="J57" s="230">
        <v>6.6160439999999996</v>
      </c>
      <c r="K57" s="278">
        <f t="shared" si="6"/>
        <v>18.587649721679952</v>
      </c>
      <c r="M57" s="102">
        <v>0.18587649721679952</v>
      </c>
      <c r="O57" s="74">
        <f t="shared" si="32"/>
        <v>5.5790329056420012</v>
      </c>
      <c r="P57" s="74">
        <v>5.5690086900000004</v>
      </c>
      <c r="Q57" s="74">
        <v>6.6160439999999996</v>
      </c>
      <c r="R57" s="109">
        <f t="shared" si="7"/>
        <v>0.18587649721679952</v>
      </c>
      <c r="S57" s="92">
        <f t="shared" si="31"/>
        <v>1.0370110943579984</v>
      </c>
      <c r="T57" s="161">
        <f t="shared" si="33"/>
        <v>9.6728976078865438E-4</v>
      </c>
      <c r="V57" s="102"/>
      <c r="W57" s="199">
        <f t="shared" si="34"/>
        <v>5.0573838344199995</v>
      </c>
      <c r="X57" s="199">
        <v>5.0482968999999995</v>
      </c>
      <c r="Y57" s="199">
        <v>5.5690086900000004</v>
      </c>
      <c r="Z57" s="132">
        <f t="shared" si="8"/>
        <v>0.10116393620312904</v>
      </c>
      <c r="AA57" s="92">
        <f t="shared" si="29"/>
        <v>0.51162485558000093</v>
      </c>
      <c r="AB57" s="161">
        <f t="shared" si="35"/>
        <v>4.7722679811250168E-4</v>
      </c>
    </row>
    <row r="58" spans="1:28" x14ac:dyDescent="0.2">
      <c r="A58" s="50"/>
      <c r="B58" s="48"/>
      <c r="C58" s="23"/>
      <c r="D58" s="239"/>
      <c r="E58" s="239"/>
      <c r="F58" s="239"/>
      <c r="G58" s="239"/>
      <c r="H58" s="239"/>
      <c r="I58" s="240"/>
      <c r="J58" s="240"/>
      <c r="K58" s="286">
        <f t="shared" si="6"/>
        <v>0</v>
      </c>
      <c r="O58" s="80">
        <f t="shared" si="32"/>
        <v>0</v>
      </c>
      <c r="P58" s="80"/>
      <c r="Q58" s="80"/>
      <c r="R58" s="124"/>
      <c r="S58" s="160"/>
      <c r="T58" s="160"/>
      <c r="V58" s="102"/>
      <c r="W58" s="80">
        <f t="shared" si="34"/>
        <v>0</v>
      </c>
      <c r="X58" s="80"/>
      <c r="Y58" s="80"/>
      <c r="Z58" s="124"/>
      <c r="AA58" s="160"/>
      <c r="AB58" s="160"/>
    </row>
    <row r="59" spans="1:28" x14ac:dyDescent="0.2">
      <c r="A59" s="42" t="s">
        <v>35</v>
      </c>
      <c r="B59" s="43"/>
      <c r="C59" s="35">
        <f t="shared" ref="C59:H59" si="36">SUM(C60:C62)</f>
        <v>2093.4776279400003</v>
      </c>
      <c r="D59" s="221">
        <f t="shared" si="36"/>
        <v>2112.4249924299997</v>
      </c>
      <c r="E59" s="221">
        <f t="shared" si="36"/>
        <v>1868.12010728</v>
      </c>
      <c r="F59" s="221">
        <f t="shared" si="36"/>
        <v>1900.4710284799999</v>
      </c>
      <c r="G59" s="221">
        <f t="shared" si="36"/>
        <v>1997.5565133500002</v>
      </c>
      <c r="H59" s="221">
        <f t="shared" si="36"/>
        <v>2001.32604358</v>
      </c>
      <c r="I59" s="224">
        <f>SUM(I60:I62)</f>
        <v>1962.7002092499999</v>
      </c>
      <c r="J59" s="224">
        <v>2147.1595390000002</v>
      </c>
      <c r="K59" s="275">
        <f t="shared" si="6"/>
        <v>9.2016797076708983</v>
      </c>
      <c r="M59" s="102">
        <v>9.2016797076708984E-2</v>
      </c>
      <c r="O59" s="71">
        <f t="shared" si="32"/>
        <v>1966.2330696266501</v>
      </c>
      <c r="P59" s="71">
        <v>1962.7002092499999</v>
      </c>
      <c r="Q59" s="71">
        <v>2147.1595390000002</v>
      </c>
      <c r="R59" s="119">
        <f t="shared" si="7"/>
        <v>9.2016797076708984E-2</v>
      </c>
      <c r="S59" s="175">
        <f t="shared" si="31"/>
        <v>180.92646937335007</v>
      </c>
      <c r="T59" s="159">
        <f>(($O$88+S59)-$O$88)/$O$88</f>
        <v>2.7616203628164715E-3</v>
      </c>
      <c r="U59" s="102"/>
      <c r="V59" s="102"/>
      <c r="W59" s="187">
        <f t="shared" si="34"/>
        <v>2004.9284304584442</v>
      </c>
      <c r="X59" s="187">
        <v>2001.32604358</v>
      </c>
      <c r="Y59" s="187">
        <v>1962.7002092499999</v>
      </c>
      <c r="Z59" s="188">
        <f t="shared" si="8"/>
        <v>-2.1062208788564272E-2</v>
      </c>
      <c r="AA59" s="189">
        <f t="shared" si="29"/>
        <v>-42.228221208444211</v>
      </c>
      <c r="AB59" s="190">
        <f>(($O$88+AA59)-$O$88)/$O$88</f>
        <v>-6.4456193711555495E-4</v>
      </c>
    </row>
    <row r="60" spans="1:28" x14ac:dyDescent="0.2">
      <c r="A60" s="54"/>
      <c r="B60" s="55" t="s">
        <v>85</v>
      </c>
      <c r="C60" s="30">
        <v>1173.23984894</v>
      </c>
      <c r="D60" s="241">
        <v>1149.3438892199999</v>
      </c>
      <c r="E60" s="241">
        <v>1160.2238231199999</v>
      </c>
      <c r="F60" s="241">
        <v>1201.3645772499999</v>
      </c>
      <c r="G60" s="241">
        <v>1243.69289129</v>
      </c>
      <c r="H60" s="241">
        <v>1259.96365074</v>
      </c>
      <c r="I60" s="242">
        <v>1269.3402397499999</v>
      </c>
      <c r="J60" s="230">
        <v>1482.86868</v>
      </c>
      <c r="K60" s="287">
        <f t="shared" si="6"/>
        <v>16.612100198564722</v>
      </c>
      <c r="M60" s="102">
        <v>0.16612100198564722</v>
      </c>
      <c r="O60" s="81">
        <f t="shared" si="32"/>
        <v>1271.62505218155</v>
      </c>
      <c r="P60" s="81">
        <v>1269.3402397499999</v>
      </c>
      <c r="Q60" s="81">
        <v>1482.86868</v>
      </c>
      <c r="R60" s="125">
        <f t="shared" si="7"/>
        <v>0.16612100198564722</v>
      </c>
      <c r="S60" s="92">
        <f>Q60-O60</f>
        <v>211.24362781845002</v>
      </c>
      <c r="T60" s="161">
        <f>(($O$59+S60)-$O$59)/$O$59</f>
        <v>0.10743570082389131</v>
      </c>
      <c r="V60" s="102"/>
      <c r="W60" s="207">
        <f t="shared" si="34"/>
        <v>1262.2315853113321</v>
      </c>
      <c r="X60" s="207">
        <v>1259.96365074</v>
      </c>
      <c r="Y60" s="207">
        <v>1269.3402397499999</v>
      </c>
      <c r="Z60" s="208">
        <f t="shared" si="8"/>
        <v>5.6318147330424017E-3</v>
      </c>
      <c r="AA60" s="92">
        <f t="shared" si="29"/>
        <v>7.108654438667827</v>
      </c>
      <c r="AB60" s="161">
        <f>(($O$59+AA60)-$O$59)/$O$59</f>
        <v>3.6153671446577918E-3</v>
      </c>
    </row>
    <row r="61" spans="1:28" x14ac:dyDescent="0.2">
      <c r="A61" s="44"/>
      <c r="B61" s="48" t="s">
        <v>36</v>
      </c>
      <c r="C61" s="20">
        <v>284.23777899999999</v>
      </c>
      <c r="D61" s="234">
        <v>287.98110321000001</v>
      </c>
      <c r="E61" s="234">
        <v>291.79628416000003</v>
      </c>
      <c r="F61" s="234">
        <v>308.00645122999998</v>
      </c>
      <c r="G61" s="234">
        <v>324.66362206000008</v>
      </c>
      <c r="H61" s="234">
        <v>336.36239284000004</v>
      </c>
      <c r="I61" s="230">
        <v>345.05996950000002</v>
      </c>
      <c r="J61" s="230">
        <v>357.69085899999999</v>
      </c>
      <c r="K61" s="278">
        <f t="shared" si="6"/>
        <v>3.4742374802992422</v>
      </c>
      <c r="M61" s="102">
        <v>3.4742374802992422E-2</v>
      </c>
      <c r="O61" s="74">
        <f t="shared" si="32"/>
        <v>345.68107744510007</v>
      </c>
      <c r="P61" s="74">
        <v>345.05996950000002</v>
      </c>
      <c r="Q61" s="74">
        <v>357.69085899999999</v>
      </c>
      <c r="R61" s="109">
        <f t="shared" si="7"/>
        <v>3.4742374802992422E-2</v>
      </c>
      <c r="S61" s="92">
        <f>Q61-O61</f>
        <v>12.009781554899917</v>
      </c>
      <c r="T61" s="161">
        <f>(($O$59+S61)-$O$59)/$O$59</f>
        <v>6.1080152401161679E-3</v>
      </c>
      <c r="V61" s="102"/>
      <c r="W61" s="199">
        <f t="shared" si="34"/>
        <v>336.96784514711209</v>
      </c>
      <c r="X61" s="199">
        <v>336.36239284000004</v>
      </c>
      <c r="Y61" s="199">
        <v>345.05996950000002</v>
      </c>
      <c r="Z61" s="132">
        <f t="shared" si="8"/>
        <v>2.4014529782077895E-2</v>
      </c>
      <c r="AA61" s="92">
        <f t="shared" si="29"/>
        <v>8.0921243528879359</v>
      </c>
      <c r="AB61" s="161">
        <f>(($O$59+AA61)-$O$59)/$O$59</f>
        <v>4.1155468687262943E-3</v>
      </c>
    </row>
    <row r="62" spans="1:28" ht="22.5" x14ac:dyDescent="0.2">
      <c r="A62" s="52"/>
      <c r="B62" s="154" t="s">
        <v>177</v>
      </c>
      <c r="C62" s="20">
        <v>636</v>
      </c>
      <c r="D62" s="247">
        <v>675.1</v>
      </c>
      <c r="E62" s="247">
        <v>416.1</v>
      </c>
      <c r="F62" s="247">
        <v>391.1</v>
      </c>
      <c r="G62" s="247">
        <v>429.2</v>
      </c>
      <c r="H62" s="247">
        <v>405.00000000000006</v>
      </c>
      <c r="I62" s="248">
        <v>348.29999999999995</v>
      </c>
      <c r="J62" s="230">
        <v>306.60000000000002</v>
      </c>
      <c r="K62" s="288">
        <f t="shared" si="6"/>
        <v>-12.130602469387998</v>
      </c>
      <c r="M62" s="102">
        <v>-0.12130602469387998</v>
      </c>
      <c r="O62" s="74">
        <f t="shared" si="32"/>
        <v>348.92694</v>
      </c>
      <c r="P62" s="74">
        <v>348.29999999999995</v>
      </c>
      <c r="Q62" s="74">
        <v>306.60000000000002</v>
      </c>
      <c r="R62" s="109">
        <f t="shared" si="7"/>
        <v>-0.12130602469387998</v>
      </c>
      <c r="S62" s="92">
        <f>Q62-O62</f>
        <v>-42.326939999999979</v>
      </c>
      <c r="T62" s="161">
        <f>(($O$59+S62)-$O$59)/$O$59</f>
        <v>-2.1526918987298384E-2</v>
      </c>
      <c r="V62" s="102"/>
      <c r="W62" s="199">
        <f t="shared" si="34"/>
        <v>405.7290000000001</v>
      </c>
      <c r="X62" s="199">
        <v>405.00000000000006</v>
      </c>
      <c r="Y62" s="199">
        <v>348.29999999999995</v>
      </c>
      <c r="Z62" s="132">
        <f t="shared" si="8"/>
        <v>-0.14154521860650859</v>
      </c>
      <c r="AA62" s="92">
        <f t="shared" si="29"/>
        <v>-57.429000000000144</v>
      </c>
      <c r="AB62" s="161">
        <f>(($O$59+AA62)-$O$59)/$O$59</f>
        <v>-2.9207625935670358E-2</v>
      </c>
    </row>
    <row r="63" spans="1:28" x14ac:dyDescent="0.2">
      <c r="A63" s="44"/>
      <c r="B63" s="48"/>
      <c r="C63" s="23"/>
      <c r="D63" s="239"/>
      <c r="E63" s="239"/>
      <c r="F63" s="239"/>
      <c r="G63" s="239"/>
      <c r="H63" s="239"/>
      <c r="I63" s="240"/>
      <c r="J63" s="240"/>
      <c r="K63" s="286">
        <f t="shared" si="6"/>
        <v>0</v>
      </c>
      <c r="O63" s="80">
        <f t="shared" si="32"/>
        <v>0</v>
      </c>
      <c r="P63" s="80"/>
      <c r="Q63" s="80"/>
      <c r="R63" s="124"/>
      <c r="S63" s="92"/>
      <c r="T63" s="160"/>
      <c r="V63" s="102"/>
      <c r="W63" s="80">
        <f t="shared" si="34"/>
        <v>0</v>
      </c>
      <c r="X63" s="80"/>
      <c r="Y63" s="80"/>
      <c r="Z63" s="124"/>
      <c r="AA63" s="92"/>
      <c r="AB63" s="160"/>
    </row>
    <row r="64" spans="1:28" x14ac:dyDescent="0.2">
      <c r="A64" s="42" t="s">
        <v>37</v>
      </c>
      <c r="B64" s="43"/>
      <c r="C64" s="35">
        <f t="shared" ref="C64:H64" si="37">SUM(C65:C68)</f>
        <v>2957.9005440000001</v>
      </c>
      <c r="D64" s="221">
        <f t="shared" si="37"/>
        <v>3901.9456671577991</v>
      </c>
      <c r="E64" s="221">
        <f t="shared" si="37"/>
        <v>2801.5990656070635</v>
      </c>
      <c r="F64" s="221">
        <f t="shared" si="37"/>
        <v>2660.1573035339679</v>
      </c>
      <c r="G64" s="221">
        <f t="shared" si="37"/>
        <v>3116.8861450170002</v>
      </c>
      <c r="H64" s="221">
        <f t="shared" si="37"/>
        <v>4291.5579190974995</v>
      </c>
      <c r="I64" s="224">
        <f>SUM(I65:I68)</f>
        <v>4803.1392429600355</v>
      </c>
      <c r="J64" s="224">
        <v>4910.5698350000002</v>
      </c>
      <c r="K64" s="275">
        <f t="shared" si="6"/>
        <v>2.052979166505982</v>
      </c>
      <c r="M64" s="102">
        <v>2.0529791665059818E-2</v>
      </c>
      <c r="O64" s="71">
        <f t="shared" si="32"/>
        <v>4811.7848935973643</v>
      </c>
      <c r="P64" s="71">
        <v>4803.1392429600355</v>
      </c>
      <c r="Q64" s="71">
        <v>4910.5698350000002</v>
      </c>
      <c r="R64" s="119">
        <f t="shared" si="7"/>
        <v>2.0529791665059818E-2</v>
      </c>
      <c r="S64" s="175">
        <f>Q64-O64</f>
        <v>98.784941402635923</v>
      </c>
      <c r="T64" s="159">
        <f>(($O$88+S64)-$O$88)/$O$88</f>
        <v>1.5078308147062831E-3</v>
      </c>
      <c r="U64" s="102"/>
      <c r="V64" s="102"/>
      <c r="W64" s="187">
        <f t="shared" si="34"/>
        <v>4299.2827233518756</v>
      </c>
      <c r="X64" s="187">
        <v>4291.5579190974995</v>
      </c>
      <c r="Y64" s="187">
        <v>4803.1392429600355</v>
      </c>
      <c r="Z64" s="188">
        <f t="shared" si="8"/>
        <v>0.11719548399816219</v>
      </c>
      <c r="AA64" s="189">
        <f t="shared" si="29"/>
        <v>503.85651960815994</v>
      </c>
      <c r="AB64" s="190">
        <f>(($O$88+AA64)-$O$88)/$O$88</f>
        <v>7.6907509957339576E-3</v>
      </c>
    </row>
    <row r="65" spans="1:28" ht="13.5" x14ac:dyDescent="0.2">
      <c r="A65" s="53"/>
      <c r="B65" s="56" t="s">
        <v>38</v>
      </c>
      <c r="C65" s="20" t="s">
        <v>14</v>
      </c>
      <c r="D65" s="234">
        <v>2247.9936330777991</v>
      </c>
      <c r="E65" s="234">
        <v>2593.5946056070634</v>
      </c>
      <c r="F65" s="234">
        <v>2659.5982485339678</v>
      </c>
      <c r="G65" s="234">
        <v>2645.8012247400002</v>
      </c>
      <c r="H65" s="234">
        <v>2797.90049763459</v>
      </c>
      <c r="I65" s="230">
        <v>2490.47907003304</v>
      </c>
      <c r="J65" s="230">
        <v>2689.8491650000001</v>
      </c>
      <c r="K65" s="278">
        <f t="shared" si="6"/>
        <v>7.8112307091044793</v>
      </c>
      <c r="M65" s="102">
        <v>7.8112307091044789E-2</v>
      </c>
      <c r="O65" s="74">
        <f t="shared" si="32"/>
        <v>2494.9619323590996</v>
      </c>
      <c r="P65" s="74">
        <v>2490.47907003304</v>
      </c>
      <c r="Q65" s="74">
        <v>2689.8491650000001</v>
      </c>
      <c r="R65" s="109">
        <f t="shared" si="7"/>
        <v>7.8112307091044789E-2</v>
      </c>
      <c r="S65" s="92">
        <f>Q65-O65</f>
        <v>194.88723264090049</v>
      </c>
      <c r="T65" s="161">
        <f>(($O$64+S65)-$O$64)/$O$64</f>
        <v>4.0502066686360173E-2</v>
      </c>
      <c r="V65" s="102"/>
      <c r="W65" s="199">
        <f t="shared" si="34"/>
        <v>2802.9367185303327</v>
      </c>
      <c r="X65" s="199">
        <v>2797.90049763459</v>
      </c>
      <c r="Y65" s="199">
        <v>2490.47907003304</v>
      </c>
      <c r="Z65" s="132">
        <f t="shared" si="8"/>
        <v>-0.11147509911002343</v>
      </c>
      <c r="AA65" s="92">
        <f t="shared" si="29"/>
        <v>-312.45764849729267</v>
      </c>
      <c r="AB65" s="161">
        <f>(($O$64+AA65)-$O$64)/$O$64</f>
        <v>-6.493591367998458E-2</v>
      </c>
    </row>
    <row r="66" spans="1:28" ht="13.5" x14ac:dyDescent="0.2">
      <c r="A66" s="53"/>
      <c r="B66" s="48" t="s">
        <v>39</v>
      </c>
      <c r="C66" s="20" t="s">
        <v>14</v>
      </c>
      <c r="D66" s="234" t="s">
        <v>14</v>
      </c>
      <c r="E66" s="234" t="s">
        <v>14</v>
      </c>
      <c r="F66" s="234">
        <v>0.55905499999999997</v>
      </c>
      <c r="G66" s="234">
        <v>471.08492027699992</v>
      </c>
      <c r="H66" s="234">
        <v>1324.27189220114</v>
      </c>
      <c r="I66" s="230">
        <v>1636.57848789577</v>
      </c>
      <c r="J66" s="230">
        <v>1540.4614349999999</v>
      </c>
      <c r="K66" s="278">
        <f t="shared" si="6"/>
        <v>-6.0421728675348181</v>
      </c>
      <c r="M66" s="102">
        <v>-6.0421728675348181E-2</v>
      </c>
      <c r="O66" s="74">
        <f t="shared" si="32"/>
        <v>1639.5243291739826</v>
      </c>
      <c r="P66" s="74">
        <v>1636.57848789577</v>
      </c>
      <c r="Q66" s="74">
        <v>1540.4614349999999</v>
      </c>
      <c r="R66" s="109">
        <f t="shared" si="7"/>
        <v>-6.0421728675348181E-2</v>
      </c>
      <c r="S66" s="92">
        <f>Q66-O66</f>
        <v>-99.062894173982613</v>
      </c>
      <c r="T66" s="161">
        <f>(($O$64+S66)-$O$64)/$O$64</f>
        <v>-2.0587556668586124E-2</v>
      </c>
      <c r="V66" s="102"/>
      <c r="W66" s="199">
        <f t="shared" si="34"/>
        <v>1326.655581607102</v>
      </c>
      <c r="X66" s="199">
        <v>1324.27189220114</v>
      </c>
      <c r="Y66" s="199">
        <v>1636.57848789577</v>
      </c>
      <c r="Z66" s="132">
        <f t="shared" si="8"/>
        <v>0.23361218283439425</v>
      </c>
      <c r="AA66" s="92">
        <f t="shared" si="29"/>
        <v>309.92290628866795</v>
      </c>
      <c r="AB66" s="161">
        <f>(($O$64+AA66)-$O$64)/$O$64</f>
        <v>6.4409135724470185E-2</v>
      </c>
    </row>
    <row r="67" spans="1:28" ht="13.5" x14ac:dyDescent="0.2">
      <c r="A67" s="53"/>
      <c r="B67" s="48" t="s">
        <v>93</v>
      </c>
      <c r="C67" s="20"/>
      <c r="D67" s="234"/>
      <c r="E67" s="234"/>
      <c r="F67" s="234"/>
      <c r="G67" s="234"/>
      <c r="H67" s="234">
        <v>169.38552926176899</v>
      </c>
      <c r="I67" s="230">
        <v>676.08168503122613</v>
      </c>
      <c r="J67" s="230">
        <v>680.25923499999999</v>
      </c>
      <c r="K67" s="278">
        <f t="shared" si="6"/>
        <v>0.43711928469340205</v>
      </c>
      <c r="M67" s="102">
        <v>4.3711928469340206E-3</v>
      </c>
      <c r="O67" s="74">
        <f t="shared" si="32"/>
        <v>677.2986320642824</v>
      </c>
      <c r="P67" s="74">
        <v>676.08168503122613</v>
      </c>
      <c r="Q67" s="74">
        <v>680.25923499999999</v>
      </c>
      <c r="R67" s="109">
        <f t="shared" si="7"/>
        <v>4.3711928469340206E-3</v>
      </c>
      <c r="S67" s="92">
        <f>Q67-O67</f>
        <v>2.9606029357175885</v>
      </c>
      <c r="T67" s="161">
        <f>(($O$64+S67)-$O$64)/$O$64</f>
        <v>6.1528164728576814E-4</v>
      </c>
      <c r="V67" s="102"/>
      <c r="W67" s="199">
        <f t="shared" si="34"/>
        <v>169.69042321444019</v>
      </c>
      <c r="X67" s="199">
        <v>169.38552926176899</v>
      </c>
      <c r="Y67" s="199">
        <v>676.08168503122613</v>
      </c>
      <c r="Z67" s="132">
        <f t="shared" si="8"/>
        <v>2.9842064874624783</v>
      </c>
      <c r="AA67" s="92">
        <f t="shared" si="29"/>
        <v>506.39126181678591</v>
      </c>
      <c r="AB67" s="161">
        <f>(($O$64+AA67)-$O$64)/$O$64</f>
        <v>0.10523979625327767</v>
      </c>
    </row>
    <row r="68" spans="1:28" ht="13.5" x14ac:dyDescent="0.2">
      <c r="A68" s="53"/>
      <c r="B68" s="48" t="s">
        <v>100</v>
      </c>
      <c r="C68" s="28">
        <v>2957.9005440000001</v>
      </c>
      <c r="D68" s="28">
        <v>1653.95203408</v>
      </c>
      <c r="E68" s="28">
        <v>208.00445999999999</v>
      </c>
      <c r="F68" s="28">
        <v>0</v>
      </c>
      <c r="G68" s="28">
        <v>0</v>
      </c>
      <c r="H68" s="28">
        <v>0</v>
      </c>
      <c r="I68" s="230">
        <v>0</v>
      </c>
      <c r="J68" s="230">
        <v>0</v>
      </c>
      <c r="K68" s="278">
        <f t="shared" si="6"/>
        <v>0</v>
      </c>
      <c r="M68" s="102">
        <v>0</v>
      </c>
      <c r="O68" s="77">
        <f t="shared" si="32"/>
        <v>0</v>
      </c>
      <c r="P68" s="77">
        <v>0</v>
      </c>
      <c r="Q68" s="77">
        <v>0</v>
      </c>
      <c r="R68" s="123">
        <v>0</v>
      </c>
      <c r="S68" s="92">
        <f>Q68-O68</f>
        <v>0</v>
      </c>
      <c r="T68" s="161">
        <f>(($O$64+S68)-$O$64)/$O$64</f>
        <v>0</v>
      </c>
      <c r="V68" s="102"/>
      <c r="W68" s="77">
        <f t="shared" si="34"/>
        <v>0</v>
      </c>
      <c r="X68" s="77">
        <v>0</v>
      </c>
      <c r="Y68" s="77">
        <v>0</v>
      </c>
      <c r="Z68" s="123">
        <v>0</v>
      </c>
      <c r="AA68" s="92">
        <f t="shared" si="29"/>
        <v>0</v>
      </c>
      <c r="AB68" s="161">
        <f>(($O$64+AA68)-$O$64)/$O$64</f>
        <v>0</v>
      </c>
    </row>
    <row r="69" spans="1:28" x14ac:dyDescent="0.2">
      <c r="A69" s="44"/>
      <c r="B69" s="48"/>
      <c r="C69" s="23"/>
      <c r="D69" s="239"/>
      <c r="E69" s="239"/>
      <c r="F69" s="239"/>
      <c r="G69" s="239"/>
      <c r="H69" s="239"/>
      <c r="I69" s="240"/>
      <c r="J69" s="240"/>
      <c r="K69" s="286">
        <f t="shared" ref="K69:K94" si="38">M69*100</f>
        <v>0</v>
      </c>
      <c r="O69" s="80">
        <f t="shared" si="32"/>
        <v>0</v>
      </c>
      <c r="P69" s="80"/>
      <c r="Q69" s="80"/>
      <c r="R69" s="124"/>
      <c r="S69" s="160"/>
      <c r="T69" s="160"/>
      <c r="V69" s="102"/>
      <c r="W69" s="80">
        <f t="shared" si="34"/>
        <v>0</v>
      </c>
      <c r="X69" s="80"/>
      <c r="Y69" s="80"/>
      <c r="Z69" s="124"/>
      <c r="AA69" s="160"/>
      <c r="AB69" s="160"/>
    </row>
    <row r="70" spans="1:28" x14ac:dyDescent="0.2">
      <c r="A70" s="42" t="s">
        <v>40</v>
      </c>
      <c r="B70" s="43"/>
      <c r="C70" s="35">
        <v>737.53236900000002</v>
      </c>
      <c r="D70" s="221">
        <v>1056.0774220000001</v>
      </c>
      <c r="E70" s="221">
        <v>1051.9354639999999</v>
      </c>
      <c r="F70" s="221">
        <v>909.10855900000001</v>
      </c>
      <c r="G70" s="221">
        <v>812.54538739999998</v>
      </c>
      <c r="H70" s="221">
        <v>794.61089508000009</v>
      </c>
      <c r="I70" s="224">
        <v>689.08607998000002</v>
      </c>
      <c r="J70" s="245">
        <v>586.18336399999998</v>
      </c>
      <c r="K70" s="275">
        <f t="shared" si="38"/>
        <v>-15.086061558027236</v>
      </c>
      <c r="M70" s="102">
        <v>-0.15086061558027236</v>
      </c>
      <c r="O70" s="71">
        <f t="shared" si="32"/>
        <v>690.32643492396403</v>
      </c>
      <c r="P70" s="71">
        <v>689.08607998000002</v>
      </c>
      <c r="Q70" s="71">
        <v>586.18336399999998</v>
      </c>
      <c r="R70" s="119">
        <f t="shared" ref="R70:R84" si="39">(Q70-O70)/O70</f>
        <v>-0.15086061558027236</v>
      </c>
      <c r="S70" s="175">
        <f>Q70-O70</f>
        <v>-104.14307092396405</v>
      </c>
      <c r="T70" s="159">
        <f>(($O$88+S70)-$O$88)/$O$88</f>
        <v>-1.5896160816380003E-3</v>
      </c>
      <c r="U70" s="102"/>
      <c r="V70" s="102"/>
      <c r="W70" s="187">
        <f t="shared" si="34"/>
        <v>796.04119469114414</v>
      </c>
      <c r="X70" s="187">
        <v>794.61089508000009</v>
      </c>
      <c r="Y70" s="187">
        <v>689.08607998000002</v>
      </c>
      <c r="Z70" s="188">
        <f t="shared" ref="Z70:Z84" si="40">(Y70-W70)/W70</f>
        <v>-0.13435876864719495</v>
      </c>
      <c r="AA70" s="189">
        <f t="shared" ref="AA70:AA82" si="41">Y70-W70</f>
        <v>-106.95511471114412</v>
      </c>
      <c r="AB70" s="190">
        <f>(($O$88+AA70)-$O$88)/$O$88</f>
        <v>-1.6325384766346857E-3</v>
      </c>
    </row>
    <row r="71" spans="1:28" x14ac:dyDescent="0.2">
      <c r="A71" s="44"/>
      <c r="B71" s="48"/>
      <c r="C71" s="23"/>
      <c r="D71" s="239"/>
      <c r="E71" s="239"/>
      <c r="F71" s="239"/>
      <c r="G71" s="239"/>
      <c r="H71" s="239"/>
      <c r="I71" s="240"/>
      <c r="J71" s="240"/>
      <c r="K71" s="286">
        <f t="shared" si="38"/>
        <v>0</v>
      </c>
      <c r="O71" s="80">
        <f t="shared" si="32"/>
        <v>0</v>
      </c>
      <c r="P71" s="80"/>
      <c r="Q71" s="80">
        <f>Q70+Q64+Q59+Q46+Q21</f>
        <v>16177.263132977252</v>
      </c>
      <c r="R71" s="124"/>
      <c r="S71" s="160"/>
      <c r="T71" s="160"/>
      <c r="V71" s="102"/>
      <c r="W71" s="80">
        <f>W70+W64+W59+W46+W21</f>
        <v>14349.185928937932</v>
      </c>
      <c r="X71" s="80"/>
      <c r="Y71" s="80"/>
      <c r="Z71" s="124">
        <f>(Y71-W71)/W71</f>
        <v>-1</v>
      </c>
      <c r="AA71" s="160"/>
      <c r="AB71" s="160"/>
    </row>
    <row r="72" spans="1:28" x14ac:dyDescent="0.2">
      <c r="A72" s="42" t="s">
        <v>41</v>
      </c>
      <c r="B72" s="43"/>
      <c r="C72" s="35">
        <f t="shared" ref="C72:J72" si="42">C73+C82</f>
        <v>36312.845058540363</v>
      </c>
      <c r="D72" s="221">
        <f t="shared" si="42"/>
        <v>38543.369433473599</v>
      </c>
      <c r="E72" s="221">
        <f t="shared" si="42"/>
        <v>38287.091752692002</v>
      </c>
      <c r="F72" s="221">
        <f t="shared" si="42"/>
        <v>40815.371063904007</v>
      </c>
      <c r="G72" s="221">
        <f t="shared" si="42"/>
        <v>43383.898001175199</v>
      </c>
      <c r="H72" s="221">
        <f t="shared" si="42"/>
        <v>44685.697304429399</v>
      </c>
      <c r="I72" s="224">
        <f>I73+I82</f>
        <v>44929.612186285194</v>
      </c>
      <c r="J72" s="224">
        <f t="shared" si="42"/>
        <v>45358.11922167</v>
      </c>
      <c r="K72" s="275">
        <f t="shared" si="38"/>
        <v>0.77233944419565714</v>
      </c>
      <c r="M72" s="102">
        <v>7.7233944419565718E-3</v>
      </c>
      <c r="O72" s="71">
        <f t="shared" si="32"/>
        <v>45010.485488220511</v>
      </c>
      <c r="P72" s="71">
        <v>44929.612186285194</v>
      </c>
      <c r="Q72" s="71">
        <v>45358.11922167</v>
      </c>
      <c r="R72" s="119">
        <f t="shared" si="39"/>
        <v>7.7233944419565718E-3</v>
      </c>
      <c r="S72" s="175">
        <f>Q72-O72</f>
        <v>347.63373344948923</v>
      </c>
      <c r="T72" s="159">
        <f>(($O$88+S72)-$O$88)/$O$88</f>
        <v>5.3062020190919428E-3</v>
      </c>
      <c r="V72" s="102"/>
      <c r="W72" s="187">
        <f t="shared" ref="W72:W84" si="43">X72/$N$3</f>
        <v>44766.131559577378</v>
      </c>
      <c r="X72" s="187">
        <v>44685.697304429399</v>
      </c>
      <c r="Y72" s="187">
        <v>44929.612186285194</v>
      </c>
      <c r="Z72" s="188">
        <f t="shared" si="40"/>
        <v>3.6518819252953989E-3</v>
      </c>
      <c r="AA72" s="189">
        <f t="shared" si="41"/>
        <v>163.48062670781655</v>
      </c>
      <c r="AB72" s="190">
        <f>(($O$88+AA72)-$O$88)/$O$88</f>
        <v>2.4953309994165322E-3</v>
      </c>
    </row>
    <row r="73" spans="1:28" x14ac:dyDescent="0.2">
      <c r="A73" s="44" t="s">
        <v>42</v>
      </c>
      <c r="B73" s="51"/>
      <c r="C73" s="27">
        <f t="shared" ref="C73:J73" si="44">SUM(C74:C81)</f>
        <v>35993.743059900364</v>
      </c>
      <c r="D73" s="232">
        <f t="shared" si="44"/>
        <v>38261.209594583597</v>
      </c>
      <c r="E73" s="232">
        <f t="shared" si="44"/>
        <v>38220.482641271999</v>
      </c>
      <c r="F73" s="232">
        <f t="shared" si="44"/>
        <v>40712.044381584004</v>
      </c>
      <c r="G73" s="232">
        <f t="shared" si="44"/>
        <v>43198.122837245202</v>
      </c>
      <c r="H73" s="232">
        <f t="shared" si="44"/>
        <v>44473.3490033294</v>
      </c>
      <c r="I73" s="233">
        <f>SUM(I74:I81)</f>
        <v>44726.195055115197</v>
      </c>
      <c r="J73" s="233">
        <f t="shared" si="44"/>
        <v>45184.601978669998</v>
      </c>
      <c r="K73" s="281">
        <f t="shared" si="38"/>
        <v>0.84340010277117883</v>
      </c>
      <c r="M73" s="102">
        <v>8.4340010277117877E-3</v>
      </c>
      <c r="O73" s="169">
        <f t="shared" si="32"/>
        <v>44806.70220621441</v>
      </c>
      <c r="P73" s="169">
        <v>44726.195055115197</v>
      </c>
      <c r="Q73" s="169">
        <v>45184.601978669998</v>
      </c>
      <c r="R73" s="170">
        <f t="shared" si="39"/>
        <v>8.4340010277117877E-3</v>
      </c>
      <c r="S73" s="165">
        <f t="shared" ref="S73:S82" si="45">Q73-O73</f>
        <v>377.89977245558839</v>
      </c>
      <c r="T73" s="166">
        <f>(($O$72+S73)-$O$72)/$O$72</f>
        <v>8.3958164049238448E-3</v>
      </c>
      <c r="V73" s="102"/>
      <c r="W73" s="197">
        <f t="shared" si="43"/>
        <v>44553.401031535395</v>
      </c>
      <c r="X73" s="197">
        <v>44473.3490033294</v>
      </c>
      <c r="Y73" s="197">
        <v>44726.195055115197</v>
      </c>
      <c r="Z73" s="198">
        <f t="shared" si="40"/>
        <v>3.8783576467595793E-3</v>
      </c>
      <c r="AA73" s="165">
        <f t="shared" si="41"/>
        <v>172.79402357980143</v>
      </c>
      <c r="AB73" s="166">
        <f>(($O$72+AA73)-$O$72)/$O$72</f>
        <v>3.8389726683801836E-3</v>
      </c>
    </row>
    <row r="74" spans="1:28" x14ac:dyDescent="0.2">
      <c r="A74" s="44"/>
      <c r="B74" s="48" t="s">
        <v>72</v>
      </c>
      <c r="C74" s="20">
        <v>29254.857973083999</v>
      </c>
      <c r="D74" s="234">
        <v>30646.35154213</v>
      </c>
      <c r="E74" s="234">
        <v>30932.036018769995</v>
      </c>
      <c r="F74" s="234">
        <v>32876.361721374997</v>
      </c>
      <c r="G74" s="234">
        <v>34415.961141269996</v>
      </c>
      <c r="H74" s="234">
        <v>35142.440832090004</v>
      </c>
      <c r="I74" s="230">
        <v>35826.838936499997</v>
      </c>
      <c r="J74" s="230">
        <v>36690.528882999999</v>
      </c>
      <c r="K74" s="278">
        <f t="shared" si="38"/>
        <v>2.2267263367651733</v>
      </c>
      <c r="M74" s="102">
        <v>2.2267263367651731E-2</v>
      </c>
      <c r="O74" s="74">
        <f t="shared" si="32"/>
        <v>35891.327246585701</v>
      </c>
      <c r="P74" s="74">
        <v>35826.838936499997</v>
      </c>
      <c r="Q74" s="74">
        <v>36690.528882999999</v>
      </c>
      <c r="R74" s="109">
        <f t="shared" si="39"/>
        <v>2.2267263367651731E-2</v>
      </c>
      <c r="S74" s="92">
        <f t="shared" si="45"/>
        <v>799.20163641429826</v>
      </c>
      <c r="T74" s="161">
        <f>(($O$73+S74)-$O$73)/$O$73</f>
        <v>1.7836653827727006E-2</v>
      </c>
      <c r="V74" s="102"/>
      <c r="W74" s="199">
        <f t="shared" si="43"/>
        <v>35205.69722558777</v>
      </c>
      <c r="X74" s="199">
        <v>35142.440832090004</v>
      </c>
      <c r="Y74" s="199">
        <v>35826.838936499997</v>
      </c>
      <c r="Z74" s="132">
        <f t="shared" si="40"/>
        <v>1.7643215725345048E-2</v>
      </c>
      <c r="AA74" s="92">
        <f t="shared" si="41"/>
        <v>621.1417109122267</v>
      </c>
      <c r="AB74" s="161">
        <f>(($O$73+AA74)-$O$73)/$O$73</f>
        <v>1.3862696434420434E-2</v>
      </c>
    </row>
    <row r="75" spans="1:28" x14ac:dyDescent="0.2">
      <c r="A75" s="44"/>
      <c r="B75" s="48" t="s">
        <v>94</v>
      </c>
      <c r="C75" s="24">
        <v>3156.0742957895927</v>
      </c>
      <c r="D75" s="138">
        <v>3297.7769381799999</v>
      </c>
      <c r="E75" s="138">
        <v>3262.5520686199998</v>
      </c>
      <c r="F75" s="138">
        <v>3525.7318467409996</v>
      </c>
      <c r="G75" s="138">
        <v>3945.5995235199998</v>
      </c>
      <c r="H75" s="138">
        <v>4323.0590373699997</v>
      </c>
      <c r="I75" s="243">
        <v>4325.5284158699997</v>
      </c>
      <c r="J75" s="230">
        <v>4188.927001</v>
      </c>
      <c r="K75" s="289">
        <f t="shared" si="38"/>
        <v>-3.3320307226615693</v>
      </c>
      <c r="M75" s="102">
        <v>-3.3320307226615692E-2</v>
      </c>
      <c r="O75" s="82">
        <f t="shared" si="32"/>
        <v>4333.3143670185664</v>
      </c>
      <c r="P75" s="82">
        <v>4325.5284158699997</v>
      </c>
      <c r="Q75" s="82">
        <v>4188.927001</v>
      </c>
      <c r="R75" s="126">
        <f t="shared" si="39"/>
        <v>-3.3320307226615692E-2</v>
      </c>
      <c r="S75" s="92">
        <f t="shared" si="45"/>
        <v>-144.38736601856635</v>
      </c>
      <c r="T75" s="161">
        <f t="shared" ref="T75:T80" si="46">(($O$73+S75)-$O$73)/$O$73</f>
        <v>-3.2224501895731571E-3</v>
      </c>
      <c r="V75" s="102"/>
      <c r="W75" s="82">
        <f t="shared" si="43"/>
        <v>4330.8405436372659</v>
      </c>
      <c r="X75" s="82">
        <v>4323.0590373699997</v>
      </c>
      <c r="Y75" s="82">
        <v>4325.5284158699997</v>
      </c>
      <c r="Z75" s="126">
        <f t="shared" si="40"/>
        <v>-1.226581240694871E-3</v>
      </c>
      <c r="AA75" s="92">
        <f t="shared" si="41"/>
        <v>-5.3121277672662472</v>
      </c>
      <c r="AB75" s="161">
        <f t="shared" ref="AB75:AB80" si="47">(($O$73+AA75)-$O$73)/$O$73</f>
        <v>-1.1855654412638779E-4</v>
      </c>
    </row>
    <row r="76" spans="1:28" x14ac:dyDescent="0.2">
      <c r="A76" s="44"/>
      <c r="B76" s="48" t="s">
        <v>95</v>
      </c>
      <c r="C76" s="24">
        <v>866.40834183972004</v>
      </c>
      <c r="D76" s="138">
        <v>761.22550441999999</v>
      </c>
      <c r="E76" s="138">
        <v>621.29548893000003</v>
      </c>
      <c r="F76" s="138">
        <v>440.66516086000001</v>
      </c>
      <c r="G76" s="138">
        <v>399.50593282</v>
      </c>
      <c r="H76" s="138">
        <v>315.40382760999995</v>
      </c>
      <c r="I76" s="243">
        <v>124.25958240999999</v>
      </c>
      <c r="J76" s="230">
        <v>114.98646666999998</v>
      </c>
      <c r="K76" s="289">
        <f t="shared" si="38"/>
        <v>-7.6289645509763639</v>
      </c>
      <c r="M76" s="102">
        <v>-7.6289645509763637E-2</v>
      </c>
      <c r="O76" s="82">
        <f t="shared" si="32"/>
        <v>124.483249658338</v>
      </c>
      <c r="P76" s="82">
        <v>124.25958240999999</v>
      </c>
      <c r="Q76" s="82">
        <v>114.98646666999998</v>
      </c>
      <c r="R76" s="126">
        <f t="shared" si="39"/>
        <v>-7.6289645509763637E-2</v>
      </c>
      <c r="S76" s="92">
        <f t="shared" si="45"/>
        <v>-9.4967829883380119</v>
      </c>
      <c r="T76" s="161">
        <f t="shared" si="46"/>
        <v>-2.1195005480724308E-4</v>
      </c>
      <c r="V76" s="102"/>
      <c r="W76" s="82">
        <f t="shared" si="43"/>
        <v>315.97155449969796</v>
      </c>
      <c r="X76" s="82">
        <v>315.40382760999995</v>
      </c>
      <c r="Y76" s="82">
        <v>124.25958240999999</v>
      </c>
      <c r="Z76" s="126">
        <f t="shared" si="40"/>
        <v>-0.60673807296751836</v>
      </c>
      <c r="AA76" s="92">
        <f t="shared" si="41"/>
        <v>-191.71197208969795</v>
      </c>
      <c r="AB76" s="161">
        <f t="shared" si="47"/>
        <v>-4.2786449939425826E-3</v>
      </c>
    </row>
    <row r="77" spans="1:28" x14ac:dyDescent="0.2">
      <c r="A77" s="44"/>
      <c r="B77" s="48" t="s">
        <v>73</v>
      </c>
      <c r="C77" s="24">
        <v>192.3765182475</v>
      </c>
      <c r="D77" s="138">
        <v>252.20055064000002</v>
      </c>
      <c r="E77" s="138">
        <v>327.05067589999999</v>
      </c>
      <c r="F77" s="138">
        <v>326.984427638</v>
      </c>
      <c r="G77" s="138">
        <v>344.01251683999999</v>
      </c>
      <c r="H77" s="138">
        <v>375.26959278999999</v>
      </c>
      <c r="I77" s="243">
        <v>285.93344043999997</v>
      </c>
      <c r="J77" s="230">
        <v>180.50763000000001</v>
      </c>
      <c r="K77" s="289">
        <f t="shared" si="38"/>
        <v>-36.984180730094877</v>
      </c>
      <c r="M77" s="102">
        <v>-0.36984180730094879</v>
      </c>
      <c r="O77" s="82">
        <f t="shared" si="32"/>
        <v>286.44812063279198</v>
      </c>
      <c r="P77" s="82">
        <v>285.93344043999997</v>
      </c>
      <c r="Q77" s="82">
        <v>180.50763000000001</v>
      </c>
      <c r="R77" s="126">
        <f t="shared" si="39"/>
        <v>-0.36984180730094879</v>
      </c>
      <c r="S77" s="92">
        <f t="shared" si="45"/>
        <v>-105.94049063279198</v>
      </c>
      <c r="T77" s="161">
        <f t="shared" si="46"/>
        <v>-2.3643893751702531E-3</v>
      </c>
      <c r="V77" s="102"/>
      <c r="W77" s="82">
        <f t="shared" si="43"/>
        <v>375.94507805702199</v>
      </c>
      <c r="X77" s="82">
        <v>375.26959278999999</v>
      </c>
      <c r="Y77" s="82">
        <v>285.93344043999997</v>
      </c>
      <c r="Z77" s="126">
        <f t="shared" si="40"/>
        <v>-0.23942762619003985</v>
      </c>
      <c r="AA77" s="92">
        <f t="shared" si="41"/>
        <v>-90.011637617022018</v>
      </c>
      <c r="AB77" s="161">
        <f t="shared" si="47"/>
        <v>-2.0088878043904544E-3</v>
      </c>
    </row>
    <row r="78" spans="1:28" ht="13.5" x14ac:dyDescent="0.2">
      <c r="A78" s="53"/>
      <c r="B78" s="48" t="s">
        <v>70</v>
      </c>
      <c r="C78" s="24">
        <v>1170.4769859395499</v>
      </c>
      <c r="D78" s="138">
        <v>1642.0760852136</v>
      </c>
      <c r="E78" s="138">
        <v>1313.5988155520001</v>
      </c>
      <c r="F78" s="138">
        <v>1617.9804269700001</v>
      </c>
      <c r="G78" s="138">
        <v>1949.1889957952001</v>
      </c>
      <c r="H78" s="138">
        <v>2004.1922320593999</v>
      </c>
      <c r="I78" s="243">
        <v>1874.4426105052</v>
      </c>
      <c r="J78" s="230">
        <v>1537.5185019999999</v>
      </c>
      <c r="K78" s="289">
        <f t="shared" si="38"/>
        <v>-18.122009566779855</v>
      </c>
      <c r="M78" s="102">
        <v>-0.18122009566779854</v>
      </c>
      <c r="O78" s="82">
        <f t="shared" si="32"/>
        <v>1877.8166072041095</v>
      </c>
      <c r="P78" s="82">
        <v>1874.4426105052</v>
      </c>
      <c r="Q78" s="82">
        <v>1537.5185019999999</v>
      </c>
      <c r="R78" s="126">
        <f t="shared" si="39"/>
        <v>-0.18122009566779854</v>
      </c>
      <c r="S78" s="92">
        <f t="shared" si="45"/>
        <v>-340.29810520410956</v>
      </c>
      <c r="T78" s="161">
        <f t="shared" si="46"/>
        <v>-7.5948036442840374E-3</v>
      </c>
      <c r="V78" s="102"/>
      <c r="W78" s="82">
        <f t="shared" si="43"/>
        <v>2007.799778077107</v>
      </c>
      <c r="X78" s="82">
        <v>2004.1922320593999</v>
      </c>
      <c r="Y78" s="82">
        <v>1874.4426105052</v>
      </c>
      <c r="Z78" s="126">
        <f t="shared" si="40"/>
        <v>-6.641955489188503E-2</v>
      </c>
      <c r="AA78" s="92">
        <f t="shared" si="41"/>
        <v>-133.35716757190698</v>
      </c>
      <c r="AB78" s="161">
        <f t="shared" si="47"/>
        <v>-2.9762772309855677E-3</v>
      </c>
    </row>
    <row r="79" spans="1:28" ht="13.5" x14ac:dyDescent="0.2">
      <c r="A79" s="53"/>
      <c r="B79" s="48" t="s">
        <v>96</v>
      </c>
      <c r="C79" s="24" t="s">
        <v>14</v>
      </c>
      <c r="D79" s="138" t="s">
        <v>14</v>
      </c>
      <c r="E79" s="138" t="s">
        <v>14</v>
      </c>
      <c r="F79" s="138" t="s">
        <v>14</v>
      </c>
      <c r="G79" s="138">
        <v>2.7453000000000002E-2</v>
      </c>
      <c r="H79" s="138">
        <v>14.013234410000001</v>
      </c>
      <c r="I79" s="243">
        <v>64.004289389999997</v>
      </c>
      <c r="J79" s="230">
        <v>181.37807900000001</v>
      </c>
      <c r="K79" s="290" t="s">
        <v>166</v>
      </c>
      <c r="M79" s="102" t="s">
        <v>166</v>
      </c>
      <c r="O79" s="82">
        <f t="shared" si="32"/>
        <v>64.119497110902003</v>
      </c>
      <c r="P79" s="82">
        <v>64.004289389999997</v>
      </c>
      <c r="Q79" s="82">
        <v>181.37807900000001</v>
      </c>
      <c r="R79" s="126">
        <f t="shared" si="39"/>
        <v>1.8287508039291993</v>
      </c>
      <c r="S79" s="92">
        <f t="shared" si="45"/>
        <v>117.25858188909801</v>
      </c>
      <c r="T79" s="161">
        <f t="shared" si="46"/>
        <v>2.6169875513139583E-3</v>
      </c>
      <c r="V79" s="102"/>
      <c r="W79" s="82">
        <f t="shared" si="43"/>
        <v>14.038458231938002</v>
      </c>
      <c r="X79" s="82">
        <v>14.013234410000001</v>
      </c>
      <c r="Y79" s="82">
        <v>64.004289389999997</v>
      </c>
      <c r="Z79" s="126">
        <f t="shared" si="40"/>
        <v>3.5592107290234991</v>
      </c>
      <c r="AA79" s="92">
        <f t="shared" si="41"/>
        <v>49.965831158061995</v>
      </c>
      <c r="AB79" s="161">
        <f t="shared" si="47"/>
        <v>1.1151419028364532E-3</v>
      </c>
    </row>
    <row r="80" spans="1:28" ht="13.5" x14ac:dyDescent="0.2">
      <c r="A80" s="53"/>
      <c r="B80" s="56" t="s">
        <v>119</v>
      </c>
      <c r="C80" s="24">
        <v>1333.9922099999999</v>
      </c>
      <c r="D80" s="138">
        <v>1640.8916939999999</v>
      </c>
      <c r="E80" s="138">
        <v>1746.2459779999999</v>
      </c>
      <c r="F80" s="138">
        <v>1924.320798</v>
      </c>
      <c r="G80" s="138">
        <v>2143.8272740000002</v>
      </c>
      <c r="H80" s="138">
        <v>2298.9702470000002</v>
      </c>
      <c r="I80" s="243">
        <v>2225.1877800000002</v>
      </c>
      <c r="J80" s="230">
        <v>2290.7554169999999</v>
      </c>
      <c r="K80" s="289">
        <f t="shared" si="38"/>
        <v>2.7616404563065236</v>
      </c>
      <c r="M80" s="102">
        <v>2.7616404563065234E-2</v>
      </c>
      <c r="O80" s="82">
        <f t="shared" si="32"/>
        <v>2229.1931180040006</v>
      </c>
      <c r="P80" s="82">
        <v>2225.1877800000002</v>
      </c>
      <c r="Q80" s="82">
        <v>2290.7554169999999</v>
      </c>
      <c r="R80" s="126">
        <f t="shared" si="39"/>
        <v>2.7616404563065234E-2</v>
      </c>
      <c r="S80" s="92">
        <f t="shared" si="45"/>
        <v>61.562298995999299</v>
      </c>
      <c r="T80" s="161">
        <f t="shared" si="46"/>
        <v>1.373952912505517E-3</v>
      </c>
      <c r="V80" s="102"/>
      <c r="W80" s="82">
        <f t="shared" si="43"/>
        <v>2303.1083934446006</v>
      </c>
      <c r="X80" s="82">
        <v>2298.9702470000002</v>
      </c>
      <c r="Y80" s="82">
        <v>2225.1877800000002</v>
      </c>
      <c r="Z80" s="126">
        <f t="shared" si="40"/>
        <v>-3.3832803382762136E-2</v>
      </c>
      <c r="AA80" s="92">
        <f t="shared" si="41"/>
        <v>-77.920613444600349</v>
      </c>
      <c r="AB80" s="161">
        <f t="shared" si="47"/>
        <v>-1.7390392420755379E-3</v>
      </c>
    </row>
    <row r="81" spans="1:28" ht="13.5" x14ac:dyDescent="0.2">
      <c r="A81" s="53"/>
      <c r="B81" s="48" t="s">
        <v>100</v>
      </c>
      <c r="C81" s="28">
        <v>19.556735</v>
      </c>
      <c r="D81" s="138">
        <v>20.687280000000001</v>
      </c>
      <c r="E81" s="28">
        <v>17.703595499999999</v>
      </c>
      <c r="F81" s="28">
        <v>0</v>
      </c>
      <c r="G81" s="28">
        <v>0</v>
      </c>
      <c r="H81" s="28">
        <v>0</v>
      </c>
      <c r="I81" s="243">
        <v>0</v>
      </c>
      <c r="J81" s="230">
        <v>0</v>
      </c>
      <c r="K81" s="291">
        <f t="shared" si="38"/>
        <v>0</v>
      </c>
      <c r="O81" s="77">
        <f>P81/$N$3</f>
        <v>0</v>
      </c>
      <c r="P81" s="77">
        <v>0</v>
      </c>
      <c r="Q81" s="77">
        <v>0</v>
      </c>
      <c r="R81" s="123"/>
      <c r="S81" s="160"/>
      <c r="T81" s="160"/>
      <c r="V81" s="102"/>
      <c r="W81" s="77">
        <f t="shared" si="43"/>
        <v>0</v>
      </c>
      <c r="X81" s="77">
        <v>0</v>
      </c>
      <c r="Y81" s="77">
        <v>0</v>
      </c>
      <c r="Z81" s="123"/>
      <c r="AA81" s="160"/>
      <c r="AB81" s="160"/>
    </row>
    <row r="82" spans="1:28" x14ac:dyDescent="0.2">
      <c r="A82" s="44" t="s">
        <v>103</v>
      </c>
      <c r="B82" s="51"/>
      <c r="C82" s="19">
        <v>319.10199863999998</v>
      </c>
      <c r="D82" s="237">
        <v>282.15983889</v>
      </c>
      <c r="E82" s="237">
        <v>66.609111420000005</v>
      </c>
      <c r="F82" s="237">
        <v>103.32668232</v>
      </c>
      <c r="G82" s="237">
        <v>185.77516392999999</v>
      </c>
      <c r="H82" s="237">
        <v>212.34830110000001</v>
      </c>
      <c r="I82" s="238">
        <v>203.41713117</v>
      </c>
      <c r="J82" s="238">
        <v>173.51724300000001</v>
      </c>
      <c r="K82" s="281">
        <f t="shared" si="38"/>
        <v>-14.852071626365868</v>
      </c>
      <c r="M82" s="102">
        <v>-0.14852071626365868</v>
      </c>
      <c r="O82" s="171">
        <f>P82/$N$3</f>
        <v>203.78328200610602</v>
      </c>
      <c r="P82" s="171">
        <v>203.41713117</v>
      </c>
      <c r="Q82" s="171">
        <v>173.51724300000001</v>
      </c>
      <c r="R82" s="170">
        <f t="shared" si="39"/>
        <v>-0.14852071626365868</v>
      </c>
      <c r="S82" s="165">
        <f t="shared" si="45"/>
        <v>-30.266039006106013</v>
      </c>
      <c r="T82" s="166">
        <f>(($O$72+S82)-$O$72)/$O$72</f>
        <v>-6.7242196296743407E-4</v>
      </c>
      <c r="V82" s="102"/>
      <c r="W82" s="191">
        <f t="shared" si="43"/>
        <v>212.73052804198002</v>
      </c>
      <c r="X82" s="191">
        <v>212.34830110000001</v>
      </c>
      <c r="Y82" s="191">
        <v>203.41713117</v>
      </c>
      <c r="Z82" s="198">
        <f t="shared" si="40"/>
        <v>-4.3780255507766715E-2</v>
      </c>
      <c r="AA82" s="165">
        <f t="shared" si="41"/>
        <v>-9.313396871980018</v>
      </c>
      <c r="AB82" s="166">
        <f>(($O$72+AA82)-$O$72)/$O$72</f>
        <v>-2.0691616122236605E-4</v>
      </c>
    </row>
    <row r="83" spans="1:28" x14ac:dyDescent="0.2">
      <c r="A83" s="50"/>
      <c r="B83" s="48"/>
      <c r="C83" s="23"/>
      <c r="D83" s="239"/>
      <c r="E83" s="239"/>
      <c r="F83" s="239"/>
      <c r="G83" s="239"/>
      <c r="H83" s="239"/>
      <c r="I83" s="240"/>
      <c r="J83" s="240"/>
      <c r="K83" s="286">
        <f t="shared" si="38"/>
        <v>0</v>
      </c>
      <c r="O83" s="80">
        <f>P83/$N$3</f>
        <v>0</v>
      </c>
      <c r="P83" s="80"/>
      <c r="Q83" s="80"/>
      <c r="R83" s="124"/>
      <c r="S83" s="160"/>
      <c r="T83" s="160"/>
      <c r="V83" s="102"/>
      <c r="W83" s="80">
        <f t="shared" si="43"/>
        <v>0</v>
      </c>
      <c r="X83" s="80"/>
      <c r="Y83" s="80"/>
      <c r="Z83" s="124"/>
      <c r="AA83" s="160"/>
      <c r="AB83" s="160"/>
    </row>
    <row r="84" spans="1:28" x14ac:dyDescent="0.2">
      <c r="A84" s="42" t="s">
        <v>10</v>
      </c>
      <c r="B84" s="43"/>
      <c r="C84" s="36">
        <v>345.3313320652025</v>
      </c>
      <c r="D84" s="244">
        <v>229.44210438000005</v>
      </c>
      <c r="E84" s="244">
        <v>152.73847243999998</v>
      </c>
      <c r="F84" s="244">
        <v>125.05632783999999</v>
      </c>
      <c r="G84" s="244">
        <v>80.272639920000017</v>
      </c>
      <c r="H84" s="244">
        <v>47.021138984166669</v>
      </c>
      <c r="I84" s="245">
        <v>27.182123968868002</v>
      </c>
      <c r="J84" s="245">
        <v>13.203765000000001</v>
      </c>
      <c r="K84" s="275">
        <f t="shared" si="38"/>
        <v>-51.512100594391171</v>
      </c>
      <c r="M84" s="102">
        <v>-0.51512100594391175</v>
      </c>
      <c r="O84" s="83">
        <f>P84/$N$3</f>
        <v>27.231051792011964</v>
      </c>
      <c r="P84" s="83">
        <v>27.182123968868002</v>
      </c>
      <c r="Q84" s="83">
        <v>13.203765000000001</v>
      </c>
      <c r="R84" s="119">
        <f t="shared" si="39"/>
        <v>-0.51512100594391175</v>
      </c>
      <c r="S84" s="175">
        <f>Q84-O84</f>
        <v>-14.027286792011964</v>
      </c>
      <c r="T84" s="159">
        <f>(($O$88+S84)-$O$88)/$O$88</f>
        <v>-2.1410930625056623E-4</v>
      </c>
      <c r="U84" s="102"/>
      <c r="V84" s="102"/>
      <c r="W84" s="209">
        <f t="shared" si="43"/>
        <v>47.105777034338175</v>
      </c>
      <c r="X84" s="209">
        <v>47.021138984166669</v>
      </c>
      <c r="Y84" s="209">
        <v>27.182123968868002</v>
      </c>
      <c r="Z84" s="188">
        <f t="shared" si="40"/>
        <v>-0.42295561860590153</v>
      </c>
      <c r="AA84" s="189">
        <f>Y84-W84</f>
        <v>-19.923653065470173</v>
      </c>
      <c r="AB84" s="190">
        <f>(($O$88+AA84)-$O$88)/$O$88</f>
        <v>-3.0411009620568774E-4</v>
      </c>
    </row>
    <row r="85" spans="1:28" s="102" customFormat="1" x14ac:dyDescent="0.2">
      <c r="A85" s="50"/>
      <c r="B85" s="48"/>
      <c r="C85" s="152"/>
      <c r="D85" s="23"/>
      <c r="E85" s="23"/>
      <c r="F85" s="23"/>
      <c r="G85" s="23"/>
      <c r="H85" s="23"/>
      <c r="I85" s="80"/>
      <c r="J85" s="251"/>
      <c r="K85" s="286">
        <f t="shared" si="38"/>
        <v>0</v>
      </c>
      <c r="O85" s="157"/>
      <c r="P85" s="157"/>
      <c r="Q85" s="157"/>
      <c r="R85" s="158"/>
      <c r="S85" s="160"/>
      <c r="T85" s="160"/>
      <c r="W85" s="210"/>
      <c r="X85" s="210"/>
      <c r="Y85" s="210"/>
      <c r="Z85" s="211"/>
      <c r="AA85" s="160"/>
      <c r="AB85" s="160"/>
    </row>
    <row r="86" spans="1:28" s="102" customFormat="1" x14ac:dyDescent="0.2">
      <c r="A86" s="50"/>
      <c r="B86" s="48"/>
      <c r="C86" s="152"/>
      <c r="D86" s="23"/>
      <c r="E86" s="23"/>
      <c r="F86" s="23"/>
      <c r="G86" s="23"/>
      <c r="H86" s="23"/>
      <c r="I86" s="80"/>
      <c r="J86" s="251"/>
      <c r="K86" s="286">
        <f t="shared" si="38"/>
        <v>0</v>
      </c>
      <c r="O86" s="157"/>
      <c r="P86" s="157"/>
      <c r="Q86" s="157"/>
      <c r="R86" s="158"/>
      <c r="S86" s="160"/>
      <c r="T86" s="160"/>
      <c r="W86" s="210"/>
      <c r="X86" s="210"/>
      <c r="Y86" s="210"/>
      <c r="Z86" s="211"/>
      <c r="AA86" s="160"/>
      <c r="AB86" s="160"/>
    </row>
    <row r="87" spans="1:28" ht="13.5" thickBot="1" x14ac:dyDescent="0.25">
      <c r="A87" s="50"/>
      <c r="B87" s="48"/>
      <c r="C87" s="153"/>
      <c r="D87" s="25"/>
      <c r="E87" s="25"/>
      <c r="F87" s="25"/>
      <c r="G87" s="25"/>
      <c r="H87" s="25"/>
      <c r="I87" s="84"/>
      <c r="J87" s="252"/>
      <c r="K87" s="292">
        <f t="shared" si="38"/>
        <v>0</v>
      </c>
      <c r="O87" s="84"/>
      <c r="P87" s="84"/>
      <c r="Q87" s="84"/>
      <c r="R87" s="127"/>
      <c r="S87" s="162"/>
      <c r="T87" s="162"/>
      <c r="V87" s="102"/>
      <c r="W87" s="84"/>
      <c r="X87" s="84"/>
      <c r="Y87" s="84"/>
      <c r="Z87" s="127"/>
      <c r="AA87" s="162"/>
      <c r="AB87" s="162"/>
    </row>
    <row r="88" spans="1:28" ht="13.5" thickBot="1" x14ac:dyDescent="0.25">
      <c r="A88" s="57" t="s">
        <v>7</v>
      </c>
      <c r="B88" s="58"/>
      <c r="C88" s="37">
        <f t="shared" ref="C88:H88" si="48">C4+C21+C46+C59+C64+C70+C72+C84</f>
        <v>55424.288556454514</v>
      </c>
      <c r="D88" s="37">
        <f t="shared" si="48"/>
        <v>60086.161516009692</v>
      </c>
      <c r="E88" s="37">
        <f t="shared" si="48"/>
        <v>56799.533535538067</v>
      </c>
      <c r="F88" s="37">
        <f t="shared" si="48"/>
        <v>58897.515725089237</v>
      </c>
      <c r="G88" s="37">
        <f t="shared" si="48"/>
        <v>62002.511143882999</v>
      </c>
      <c r="H88" s="37">
        <f t="shared" si="48"/>
        <v>64856.206487337724</v>
      </c>
      <c r="I88" s="85">
        <f>I4+I21+I46+I59+I64+I70+I72+I84</f>
        <v>65396.89137169539</v>
      </c>
      <c r="J88" s="85">
        <f>J4+J21+J46+J59+J64+J70+J72+J84</f>
        <v>67206.064541067244</v>
      </c>
      <c r="K88" s="293">
        <f>M88*100</f>
        <v>2.5088939065442304</v>
      </c>
      <c r="M88" s="102">
        <v>2.5088939065442302E-2</v>
      </c>
      <c r="O88" s="85">
        <f>P88/N3</f>
        <v>65514.605776164455</v>
      </c>
      <c r="P88" s="85">
        <v>65396.891371695398</v>
      </c>
      <c r="Q88" s="85">
        <f>Q4+Q21+Q46+Q59+Q64+Q70+Q72+Q84</f>
        <v>67206.064541067244</v>
      </c>
      <c r="R88" s="99">
        <f>(Q88-O88)/O88</f>
        <v>2.5818040799662052E-2</v>
      </c>
      <c r="S88" s="129"/>
      <c r="V88" s="102"/>
      <c r="W88" s="212">
        <f>X88/$N$3</f>
        <v>64972.947659014935</v>
      </c>
      <c r="X88" s="212">
        <v>64856.206487337724</v>
      </c>
      <c r="Y88" s="212">
        <v>65396.89137169539</v>
      </c>
      <c r="Z88" s="213">
        <f>(Y88-W88)/W88</f>
        <v>6.5249265725999929E-3</v>
      </c>
      <c r="AA88" s="102"/>
      <c r="AB88" s="102"/>
    </row>
    <row r="89" spans="1:28" ht="13.5" thickTop="1" x14ac:dyDescent="0.2">
      <c r="A89" s="59" t="s">
        <v>97</v>
      </c>
      <c r="B89" s="55"/>
      <c r="C89" s="300">
        <f t="shared" ref="C89" si="49">C101*100</f>
        <v>0</v>
      </c>
      <c r="D89" s="300">
        <v>3.006594095851284</v>
      </c>
      <c r="E89" s="300">
        <v>2.7582175909460798</v>
      </c>
      <c r="F89" s="300">
        <v>2.8222098463862082</v>
      </c>
      <c r="G89" s="300">
        <v>2.9310641900499514</v>
      </c>
      <c r="H89" s="300">
        <v>3.030107351681512</v>
      </c>
      <c r="I89" s="301">
        <f>I105*100</f>
        <v>0</v>
      </c>
      <c r="J89" s="302">
        <v>3.02</v>
      </c>
      <c r="K89" s="294"/>
      <c r="O89" s="86">
        <v>3.0119008406307844E-2</v>
      </c>
      <c r="P89" s="86">
        <v>3.0119008406307844E-2</v>
      </c>
      <c r="Q89" s="105">
        <v>3.0200000000000001E-2</v>
      </c>
      <c r="R89" s="93"/>
      <c r="V89" s="102"/>
      <c r="W89" s="214">
        <v>3.0119008406307844E-2</v>
      </c>
      <c r="X89" s="214">
        <v>3.0119008406307844E-2</v>
      </c>
      <c r="Y89" s="131">
        <v>3.0119008406307844E-2</v>
      </c>
      <c r="Z89" s="215"/>
      <c r="AA89" s="102"/>
      <c r="AB89" s="102"/>
    </row>
    <row r="90" spans="1:28" x14ac:dyDescent="0.2">
      <c r="A90" s="59" t="s">
        <v>165</v>
      </c>
      <c r="B90" s="60"/>
      <c r="C90" s="28">
        <v>59518.226821999997</v>
      </c>
      <c r="D90" s="28">
        <v>63556.506107000001</v>
      </c>
      <c r="E90" s="28">
        <v>58837.527346000003</v>
      </c>
      <c r="F90" s="28">
        <v>59841.309587999996</v>
      </c>
      <c r="G90" s="28">
        <v>62448.331252999997</v>
      </c>
      <c r="H90" s="28">
        <v>64972.947659014935</v>
      </c>
      <c r="I90" s="77">
        <v>65514.605776164448</v>
      </c>
      <c r="J90" s="106">
        <v>67206.064541067244</v>
      </c>
      <c r="K90" s="295"/>
      <c r="O90" s="87">
        <v>65514.605776164448</v>
      </c>
      <c r="P90" s="87">
        <v>65396.89137169539</v>
      </c>
      <c r="Q90" s="106">
        <v>67206.064541067244</v>
      </c>
      <c r="R90" s="94"/>
      <c r="V90" s="102"/>
      <c r="W90" s="216">
        <v>65694.865652765409</v>
      </c>
      <c r="X90" s="216">
        <v>65694.865652765409</v>
      </c>
      <c r="Y90" s="217">
        <v>65443.405371695393</v>
      </c>
      <c r="Z90" s="218"/>
      <c r="AA90" s="102"/>
      <c r="AB90" s="102"/>
    </row>
    <row r="91" spans="1:28" ht="13.5" thickBot="1" x14ac:dyDescent="0.25">
      <c r="A91" s="273" t="s">
        <v>219</v>
      </c>
      <c r="B91" s="61"/>
      <c r="C91" s="303">
        <f t="shared" ref="C91" si="50">C102*100</f>
        <v>0</v>
      </c>
      <c r="D91" s="303">
        <v>6.7849455547074804</v>
      </c>
      <c r="E91" s="303">
        <v>-7.4248555341531883</v>
      </c>
      <c r="F91" s="303">
        <v>1.7060238376387766</v>
      </c>
      <c r="G91" s="303">
        <v>4.3565585094126806</v>
      </c>
      <c r="H91" s="303">
        <v>4.0427283729757901</v>
      </c>
      <c r="I91" s="304">
        <v>0.83366714404307629</v>
      </c>
      <c r="J91" s="304">
        <v>2.5088939065442304</v>
      </c>
      <c r="K91" s="296"/>
      <c r="O91" s="88">
        <v>1.2676761590096628E-2</v>
      </c>
      <c r="P91" s="88">
        <v>1.2676761590096628E-2</v>
      </c>
      <c r="Q91" s="107">
        <v>2.1999999999999999E-2</v>
      </c>
      <c r="R91" s="95"/>
      <c r="V91" s="102"/>
      <c r="W91" s="88">
        <v>1.2676761590096628E-2</v>
      </c>
      <c r="X91" s="88">
        <v>1.2676761590096628E-2</v>
      </c>
      <c r="Y91" s="107">
        <v>1.2676761590096628E-2</v>
      </c>
      <c r="Z91" s="95"/>
      <c r="AA91" s="102"/>
      <c r="AB91" s="102"/>
    </row>
    <row r="92" spans="1:28" ht="13.5" thickTop="1" x14ac:dyDescent="0.2">
      <c r="A92" s="62" t="s">
        <v>98</v>
      </c>
      <c r="B92" s="46"/>
      <c r="C92" s="23"/>
      <c r="D92" s="23"/>
      <c r="E92" s="23"/>
      <c r="F92" s="23"/>
      <c r="G92" s="23"/>
      <c r="H92" s="23"/>
      <c r="I92" s="80"/>
      <c r="J92" s="118"/>
      <c r="K92" s="297">
        <f t="shared" si="38"/>
        <v>0</v>
      </c>
      <c r="O92" s="80"/>
      <c r="P92" s="80"/>
      <c r="Q92" s="108"/>
      <c r="R92" s="92"/>
      <c r="V92" s="102"/>
      <c r="W92" s="80"/>
      <c r="X92" s="80"/>
      <c r="Y92" s="108"/>
      <c r="Z92" s="92"/>
      <c r="AA92" s="102"/>
      <c r="AB92" s="102"/>
    </row>
    <row r="93" spans="1:28" x14ac:dyDescent="0.2">
      <c r="A93" s="63" t="s">
        <v>43</v>
      </c>
      <c r="B93" s="46"/>
      <c r="C93" s="33">
        <f t="shared" ref="C93:H93" si="51">C70+C64+C59+C46+C21</f>
        <v>13577.640501408951</v>
      </c>
      <c r="D93" s="33">
        <f t="shared" si="51"/>
        <v>15119.121070456091</v>
      </c>
      <c r="E93" s="33">
        <f t="shared" si="51"/>
        <v>12873.782675806066</v>
      </c>
      <c r="F93" s="33">
        <f t="shared" si="51"/>
        <v>12367.275114885229</v>
      </c>
      <c r="G93" s="33">
        <f t="shared" si="51"/>
        <v>12796.745220281215</v>
      </c>
      <c r="H93" s="33">
        <f t="shared" si="51"/>
        <v>14323.403802094159</v>
      </c>
      <c r="I93" s="89">
        <f>I70+I64+I59+I46+I21</f>
        <v>14690.673953091013</v>
      </c>
      <c r="J93" s="89">
        <f>J70+J64+J59+J46+J21</f>
        <v>16177.263132977252</v>
      </c>
      <c r="K93" s="298">
        <f t="shared" si="38"/>
        <v>9.9214129389650978</v>
      </c>
      <c r="L93" s="270"/>
      <c r="M93" s="102">
        <v>9.9214129389650976E-2</v>
      </c>
      <c r="O93" s="89">
        <f>O70+O64+O59+O46+O21</f>
        <v>14717.117166206579</v>
      </c>
      <c r="P93" s="89">
        <f>P70+P64+P59+P46+P21</f>
        <v>14690.673953091013</v>
      </c>
      <c r="Q93" s="89">
        <f>Q70+Q64+Q59+Q46+Q21</f>
        <v>16177.263132977252</v>
      </c>
      <c r="R93" s="100">
        <f>(Q93-O93)/O93</f>
        <v>9.9214129389650976E-2</v>
      </c>
      <c r="V93" s="102"/>
      <c r="W93" s="89">
        <v>14988.648234161014</v>
      </c>
      <c r="X93" s="89">
        <f>X70+X64+X59+X46+X21</f>
        <v>14323.403802094159</v>
      </c>
      <c r="Y93" s="89">
        <f>Y70+Y64+Y59+Y46+Y21</f>
        <v>14690.673953091013</v>
      </c>
      <c r="Z93" s="100">
        <f>(Y93-W93)/W93</f>
        <v>-1.9879996942678262E-2</v>
      </c>
      <c r="AA93" s="102"/>
      <c r="AB93" s="102"/>
    </row>
    <row r="94" spans="1:28" ht="13.5" thickBot="1" x14ac:dyDescent="0.25">
      <c r="A94" s="63" t="s">
        <v>44</v>
      </c>
      <c r="B94" s="46"/>
      <c r="C94" s="34">
        <v>36658.176390605564</v>
      </c>
      <c r="D94" s="34">
        <v>38772.811537853602</v>
      </c>
      <c r="E94" s="34">
        <v>38439.830225132006</v>
      </c>
      <c r="F94" s="34">
        <v>40940.427391744008</v>
      </c>
      <c r="G94" s="34">
        <v>43464.170641095196</v>
      </c>
      <c r="H94" s="34">
        <v>44732.718443413563</v>
      </c>
      <c r="I94" s="90">
        <v>44956.794310254059</v>
      </c>
      <c r="J94" s="90">
        <f>J84+J72</f>
        <v>45371.322986669998</v>
      </c>
      <c r="K94" s="299">
        <f t="shared" si="38"/>
        <v>0.74072682250906707</v>
      </c>
      <c r="L94" s="269"/>
      <c r="M94" s="102">
        <v>7.4072682250906708E-3</v>
      </c>
      <c r="O94" s="90">
        <f>O84+O72</f>
        <v>45037.716540012523</v>
      </c>
      <c r="P94" s="90">
        <f>P84+P72</f>
        <v>44956.794310254059</v>
      </c>
      <c r="Q94" s="90">
        <f>Q84+Q72</f>
        <v>45371.322986669998</v>
      </c>
      <c r="R94" s="101">
        <f>(Q94-O94)/O94</f>
        <v>7.4072682250906708E-3</v>
      </c>
      <c r="V94" s="102"/>
      <c r="W94" s="90">
        <v>44956.794310254059</v>
      </c>
      <c r="X94" s="90">
        <v>44956.794310254059</v>
      </c>
      <c r="Y94" s="90">
        <v>45371</v>
      </c>
      <c r="Z94" s="101">
        <v>4.6072127133764962E-3</v>
      </c>
      <c r="AA94" s="102"/>
      <c r="AB94" s="102"/>
    </row>
    <row r="95" spans="1:28" ht="13.5" thickTop="1" x14ac:dyDescent="0.2">
      <c r="A95" s="62" t="s">
        <v>99</v>
      </c>
      <c r="B95" s="64"/>
      <c r="C95" s="23"/>
      <c r="D95" s="23"/>
      <c r="E95" s="23"/>
      <c r="F95" s="23"/>
      <c r="G95" s="23"/>
      <c r="H95" s="23"/>
      <c r="I95" s="80"/>
      <c r="J95" s="118"/>
      <c r="K95" s="92"/>
      <c r="O95" s="80"/>
      <c r="P95" s="80"/>
      <c r="Q95" s="108"/>
      <c r="R95" s="92"/>
      <c r="V95" s="102"/>
      <c r="W95" s="80"/>
      <c r="X95" s="80"/>
      <c r="Y95" s="108"/>
      <c r="Z95" s="92"/>
      <c r="AA95" s="102"/>
      <c r="AB95" s="102"/>
    </row>
    <row r="96" spans="1:28" x14ac:dyDescent="0.2">
      <c r="A96" s="63" t="s">
        <v>221</v>
      </c>
      <c r="B96" s="46"/>
      <c r="C96" s="305">
        <f>C104*100</f>
        <v>0</v>
      </c>
      <c r="D96" s="305">
        <v>71.66406536303198</v>
      </c>
      <c r="E96" s="305">
        <v>75.061507672916591</v>
      </c>
      <c r="F96" s="305">
        <v>76.446284543950924</v>
      </c>
      <c r="G96" s="305">
        <v>76.411352352946807</v>
      </c>
      <c r="H96" s="305">
        <v>75.104072391146019</v>
      </c>
      <c r="I96" s="274">
        <v>74.412867863108076</v>
      </c>
      <c r="J96" s="306">
        <v>74.115882063279784</v>
      </c>
      <c r="K96" s="96"/>
      <c r="O96" s="109">
        <v>0.74412867863108079</v>
      </c>
      <c r="P96" s="109">
        <v>0.74412867863108079</v>
      </c>
      <c r="Q96" s="110">
        <v>0.74115882063279781</v>
      </c>
      <c r="R96" s="96"/>
      <c r="V96" s="102"/>
      <c r="W96" s="132">
        <v>0.74412867863108079</v>
      </c>
      <c r="X96" s="132">
        <v>0.74412867863108079</v>
      </c>
      <c r="Y96" s="133">
        <v>0.74115882063279781</v>
      </c>
      <c r="Z96" s="134"/>
      <c r="AA96" s="102"/>
      <c r="AB96" s="102"/>
    </row>
    <row r="97" spans="1:28" x14ac:dyDescent="0.2">
      <c r="A97" s="63" t="s">
        <v>222</v>
      </c>
      <c r="B97" s="46"/>
      <c r="C97" s="305">
        <f t="shared" ref="C97" si="52">C105*100</f>
        <v>0</v>
      </c>
      <c r="D97" s="305">
        <v>14.928109508046935</v>
      </c>
      <c r="E97" s="305">
        <v>11.937398807762893</v>
      </c>
      <c r="F97" s="305">
        <v>10.909456036926155</v>
      </c>
      <c r="G97" s="305">
        <v>11.339946848740658</v>
      </c>
      <c r="H97" s="305">
        <v>13.076408137796886</v>
      </c>
      <c r="I97" s="274">
        <v>13.737624123316811</v>
      </c>
      <c r="J97" s="306">
        <v>14.052365094905694</v>
      </c>
      <c r="K97" s="96"/>
      <c r="O97" s="109">
        <v>0.13737624123316811</v>
      </c>
      <c r="P97" s="109">
        <v>0.13737624123316811</v>
      </c>
      <c r="Q97" s="110">
        <v>0.14052365094905694</v>
      </c>
      <c r="R97" s="96"/>
      <c r="V97" s="102"/>
      <c r="W97" s="132">
        <v>0.13737624123316811</v>
      </c>
      <c r="X97" s="132">
        <v>0.13737624123316811</v>
      </c>
      <c r="Y97" s="133">
        <v>0.14052365094905694</v>
      </c>
      <c r="Z97" s="134"/>
      <c r="AA97" s="102"/>
      <c r="AB97" s="102"/>
    </row>
    <row r="98" spans="1:28" ht="13.5" thickBot="1" x14ac:dyDescent="0.25">
      <c r="A98" s="65" t="s">
        <v>223</v>
      </c>
      <c r="B98" s="66"/>
      <c r="C98" s="307">
        <f t="shared" ref="C98" si="53">C106*100</f>
        <v>0</v>
      </c>
      <c r="D98" s="307">
        <v>13.407825128921086</v>
      </c>
      <c r="E98" s="307">
        <v>13.001093519320522</v>
      </c>
      <c r="F98" s="307">
        <v>12.644259419122921</v>
      </c>
      <c r="G98" s="307">
        <v>12.248700798312541</v>
      </c>
      <c r="H98" s="307">
        <v>11.819519471057106</v>
      </c>
      <c r="I98" s="308">
        <v>11.849508013575116</v>
      </c>
      <c r="J98" s="309">
        <v>11.831752841814527</v>
      </c>
      <c r="K98" s="97"/>
      <c r="O98" s="111">
        <v>0.11849508013575116</v>
      </c>
      <c r="P98" s="111">
        <v>0.11849508013575116</v>
      </c>
      <c r="Q98" s="112">
        <v>0.11831752841814527</v>
      </c>
      <c r="R98" s="97"/>
      <c r="V98" s="102"/>
      <c r="W98" s="135">
        <v>0.11849508013575116</v>
      </c>
      <c r="X98" s="135">
        <v>0.11849508013575116</v>
      </c>
      <c r="Y98" s="136">
        <v>0.11831752841814527</v>
      </c>
      <c r="Z98" s="137"/>
      <c r="AA98" s="102"/>
      <c r="AB98" s="102"/>
    </row>
    <row r="99" spans="1:28" x14ac:dyDescent="0.2">
      <c r="A99" s="410" t="s">
        <v>102</v>
      </c>
      <c r="B99" s="410"/>
      <c r="C99" s="410"/>
      <c r="D99" s="410"/>
      <c r="E99" s="410"/>
      <c r="F99" s="410"/>
      <c r="G99" s="8"/>
    </row>
    <row r="100" spans="1:28" x14ac:dyDescent="0.2">
      <c r="A100" s="4" t="s">
        <v>71</v>
      </c>
      <c r="B100" s="5"/>
      <c r="J100" s="246"/>
      <c r="Q100" s="102">
        <f>(Q90-O90)/O90</f>
        <v>2.5818040799662163E-2</v>
      </c>
    </row>
    <row r="101" spans="1:28" x14ac:dyDescent="0.2">
      <c r="C101" s="5"/>
      <c r="D101" s="5"/>
      <c r="E101" s="246"/>
      <c r="F101" s="246"/>
      <c r="G101" s="246"/>
      <c r="H101" s="246"/>
      <c r="I101" s="246"/>
      <c r="J101" s="246"/>
    </row>
    <row r="103" spans="1:28" s="102" customFormat="1" x14ac:dyDescent="0.2"/>
    <row r="104" spans="1:28" s="102" customFormat="1" ht="15" x14ac:dyDescent="0.3">
      <c r="B104" s="116"/>
      <c r="J104"/>
      <c r="K104" s="396"/>
    </row>
    <row r="105" spans="1:28" s="102" customFormat="1" x14ac:dyDescent="0.2">
      <c r="B105" s="116"/>
      <c r="D105" s="129"/>
      <c r="E105" s="129"/>
      <c r="F105" s="129"/>
      <c r="G105" s="129"/>
      <c r="H105" s="129"/>
      <c r="I105" s="129"/>
      <c r="J105" s="129"/>
      <c r="K105" s="397"/>
      <c r="L105" s="116"/>
    </row>
    <row r="106" spans="1:28" s="102" customFormat="1" ht="15" x14ac:dyDescent="0.3">
      <c r="I106" s="396"/>
      <c r="J106" s="129"/>
    </row>
    <row r="107" spans="1:28" x14ac:dyDescent="0.2">
      <c r="J107" s="129"/>
    </row>
  </sheetData>
  <mergeCells count="1">
    <mergeCell ref="A99:F99"/>
  </mergeCells>
  <phoneticPr fontId="9" type="noConversion"/>
  <pageMargins left="0.78740157499999996" right="0.78740157499999996" top="0.984251969" bottom="0.984251969" header="0.4921259845" footer="0.4921259845"/>
  <pageSetup orientation="portrait" horizontalDpi="90" verticalDpi="90" r:id="rId1"/>
  <headerFooter alignWithMargins="0"/>
  <ignoredErrors>
    <ignoredError sqref="G73:I73 J29 J7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showGridLines="0" zoomScale="90" zoomScaleNormal="90" workbookViewId="0">
      <pane xSplit="2" ySplit="1" topLeftCell="C2" activePane="bottomRight" state="frozen"/>
      <selection pane="topRight" activeCell="C1" sqref="C1"/>
      <selection pane="bottomLeft" activeCell="A4" sqref="A4"/>
      <selection pane="bottomRight" activeCell="B1" sqref="B1:G1"/>
    </sheetView>
  </sheetViews>
  <sheetFormatPr baseColWidth="10" defaultRowHeight="12.75" x14ac:dyDescent="0.2"/>
  <cols>
    <col min="1" max="1" width="10.85546875" style="102" customWidth="1"/>
    <col min="2" max="2" width="52.5703125" style="102" customWidth="1"/>
    <col min="3" max="3" width="8.85546875" style="102" customWidth="1"/>
    <col min="4" max="4" width="9" style="102" customWidth="1"/>
    <col min="5" max="5" width="10.28515625" style="102" customWidth="1"/>
    <col min="6" max="7" width="9.85546875" style="102" customWidth="1"/>
    <col min="8" max="8" width="8.85546875" style="102" customWidth="1"/>
    <col min="9" max="9" width="8.7109375" style="102" customWidth="1"/>
    <col min="10" max="10" width="9.140625" style="116" customWidth="1"/>
    <col min="11" max="11" width="12.7109375" style="102" customWidth="1"/>
    <col min="12" max="12" width="10" style="102" customWidth="1"/>
    <col min="13" max="14" width="11.42578125" style="102" hidden="1" customWidth="1"/>
    <col min="15" max="15" width="11.7109375" style="102" hidden="1" customWidth="1"/>
    <col min="16" max="17" width="9.85546875" style="102" hidden="1" customWidth="1"/>
    <col min="18" max="18" width="11.5703125" style="102" hidden="1" customWidth="1"/>
    <col min="19" max="19" width="14.5703125" style="102" hidden="1" customWidth="1"/>
    <col min="20" max="20" width="14.85546875" style="102" hidden="1" customWidth="1"/>
    <col min="21" max="27" width="11.42578125" style="102" hidden="1" customWidth="1"/>
    <col min="28" max="28" width="13.85546875" style="102" hidden="1" customWidth="1"/>
    <col min="29" max="29" width="11.42578125" style="102" hidden="1" customWidth="1"/>
    <col min="30" max="16384" width="11.42578125" style="102"/>
  </cols>
  <sheetData>
    <row r="1" spans="1:10" ht="13.5" thickBot="1" x14ac:dyDescent="0.25">
      <c r="A1" s="434" t="s">
        <v>169</v>
      </c>
      <c r="B1" s="419"/>
      <c r="C1" s="435"/>
      <c r="D1" s="435"/>
      <c r="E1" s="435"/>
      <c r="F1" s="419"/>
      <c r="G1" s="419"/>
    </row>
    <row r="2" spans="1:10" ht="48.75" thickBot="1" x14ac:dyDescent="0.25">
      <c r="A2" s="411"/>
      <c r="B2" s="412"/>
      <c r="C2" s="68">
        <v>2010</v>
      </c>
      <c r="D2" s="68">
        <v>2014</v>
      </c>
      <c r="E2" s="67">
        <v>2015</v>
      </c>
      <c r="F2" s="69">
        <v>2016</v>
      </c>
      <c r="G2" s="98" t="s">
        <v>220</v>
      </c>
    </row>
    <row r="3" spans="1:10" x14ac:dyDescent="0.2">
      <c r="A3" s="139" t="s">
        <v>45</v>
      </c>
      <c r="B3" s="140"/>
      <c r="C3" s="141">
        <v>43060.186062970155</v>
      </c>
      <c r="D3" s="142">
        <v>48699.888740990413</v>
      </c>
      <c r="E3" s="142">
        <f>'Tableau 1.a'!I96*'Tableau 1.a'!I88/100</f>
        <v>48663.702363000019</v>
      </c>
      <c r="F3" s="149">
        <f>'Tableau 1.a'!J96*'Tableau 1.a'!J88/100</f>
        <v>49810.367534629098</v>
      </c>
      <c r="G3" s="310">
        <v>1.8920441039892184</v>
      </c>
      <c r="J3" s="129"/>
    </row>
    <row r="4" spans="1:10" x14ac:dyDescent="0.2">
      <c r="A4" s="63" t="s">
        <v>46</v>
      </c>
      <c r="B4" s="130"/>
      <c r="C4" s="143">
        <v>8969.7279902918817</v>
      </c>
      <c r="D4" s="144">
        <v>8479.1623299186685</v>
      </c>
      <c r="E4" s="144">
        <f>'Tableau 1.a'!I97*'Tableau 1.a'!I88/100</f>
        <v>8983.979124977317</v>
      </c>
      <c r="F4" s="150">
        <f>'Tableau 1.a'!J97*'Tableau 1.a'!J88/100</f>
        <v>9444.041555228725</v>
      </c>
      <c r="G4" s="311">
        <v>4.6441202312076992</v>
      </c>
      <c r="J4" s="129"/>
    </row>
    <row r="5" spans="1:10" ht="13.5" thickBot="1" x14ac:dyDescent="0.25">
      <c r="A5" s="65" t="s">
        <v>47</v>
      </c>
      <c r="B5" s="145"/>
      <c r="C5" s="146">
        <v>8056.2474627476586</v>
      </c>
      <c r="D5" s="147">
        <v>7664.1554164286472</v>
      </c>
      <c r="E5" s="147">
        <f>'Tableau 1.a'!I98*'Tableau 1.a'!I88/100</f>
        <v>7749.2098837180583</v>
      </c>
      <c r="F5" s="151">
        <f>'Tableau 1.a'!J98*'Tableau 1.a'!J88/100</f>
        <v>7951.655451209429</v>
      </c>
      <c r="G5" s="312">
        <v>2.1470445984303486</v>
      </c>
      <c r="J5" s="129"/>
    </row>
    <row r="6" spans="1:10" x14ac:dyDescent="0.2">
      <c r="A6" s="413" t="s">
        <v>232</v>
      </c>
      <c r="B6" s="413"/>
      <c r="C6" s="413"/>
    </row>
    <row r="7" spans="1:10" x14ac:dyDescent="0.2">
      <c r="A7" s="409" t="s">
        <v>233</v>
      </c>
      <c r="B7" s="148"/>
      <c r="C7" s="148"/>
    </row>
  </sheetData>
  <mergeCells count="2">
    <mergeCell ref="A2:B2"/>
    <mergeCell ref="A6:C6"/>
  </mergeCells>
  <pageMargins left="0.78740157499999996" right="0.78740157499999996" top="0.984251969" bottom="0.984251969" header="0.4921259845" footer="0.4921259845"/>
  <pageSetup orientation="portrait" horizontalDpi="90" verticalDpi="9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zoomScale="90" zoomScaleNormal="90" workbookViewId="0">
      <selection sqref="A1:R1"/>
    </sheetView>
  </sheetViews>
  <sheetFormatPr baseColWidth="10" defaultRowHeight="12.75" x14ac:dyDescent="0.2"/>
  <cols>
    <col min="1" max="1" width="29.42578125" style="9" customWidth="1"/>
    <col min="2" max="15" width="9.7109375" style="9" customWidth="1"/>
    <col min="16" max="16384" width="11.42578125" style="9"/>
  </cols>
  <sheetData>
    <row r="1" spans="1:18" ht="12" customHeight="1" x14ac:dyDescent="0.2">
      <c r="A1" s="436" t="s">
        <v>75</v>
      </c>
      <c r="B1" s="437"/>
      <c r="C1" s="437"/>
      <c r="D1" s="437"/>
      <c r="E1" s="437"/>
      <c r="F1" s="437"/>
      <c r="G1" s="437"/>
      <c r="H1" s="437"/>
      <c r="I1" s="437"/>
      <c r="J1" s="438"/>
      <c r="K1" s="438"/>
      <c r="L1" s="438"/>
      <c r="M1" s="437"/>
      <c r="N1" s="437"/>
      <c r="O1" s="437"/>
      <c r="P1" s="437"/>
      <c r="Q1" s="437"/>
      <c r="R1" s="437"/>
    </row>
    <row r="3" spans="1:18" x14ac:dyDescent="0.2">
      <c r="A3" s="10"/>
      <c r="B3" s="11">
        <v>2000</v>
      </c>
      <c r="C3" s="11">
        <v>2001</v>
      </c>
      <c r="D3" s="12">
        <v>2002</v>
      </c>
      <c r="E3" s="11">
        <v>2003</v>
      </c>
      <c r="F3" s="12">
        <v>2004</v>
      </c>
      <c r="G3" s="11">
        <v>2005</v>
      </c>
      <c r="H3" s="12">
        <v>2006</v>
      </c>
      <c r="I3" s="11">
        <v>2007</v>
      </c>
      <c r="J3" s="12">
        <v>2008</v>
      </c>
      <c r="K3" s="11">
        <v>2009</v>
      </c>
      <c r="L3" s="12">
        <v>2010</v>
      </c>
      <c r="M3" s="11">
        <v>2011</v>
      </c>
      <c r="N3" s="12">
        <v>2012</v>
      </c>
      <c r="O3" s="11">
        <v>2013</v>
      </c>
      <c r="P3" s="11">
        <v>2014</v>
      </c>
      <c r="Q3" s="11">
        <v>2015</v>
      </c>
      <c r="R3" s="11">
        <v>2016</v>
      </c>
    </row>
    <row r="4" spans="1:18" ht="38.25" x14ac:dyDescent="0.2">
      <c r="A4" s="258" t="s">
        <v>212</v>
      </c>
      <c r="B4" s="13">
        <v>1.805257124573235E-3</v>
      </c>
      <c r="C4" s="13">
        <v>2.0081500612121098E-3</v>
      </c>
      <c r="D4" s="14">
        <v>2.1592117441394405E-3</v>
      </c>
      <c r="E4" s="13">
        <v>2.3882043827002917E-3</v>
      </c>
      <c r="F4" s="14">
        <v>2.3812561352849026E-3</v>
      </c>
      <c r="G4" s="13">
        <v>2.4185788666676446E-3</v>
      </c>
      <c r="H4" s="14">
        <v>2.4692959981427393E-3</v>
      </c>
      <c r="I4" s="13">
        <v>2.3166809020748642E-3</v>
      </c>
      <c r="J4" s="14">
        <v>2.1251968223964727E-3</v>
      </c>
      <c r="K4" s="13">
        <v>2.6760521797591259E-3</v>
      </c>
      <c r="L4" s="14">
        <v>3.0994685001758844E-3</v>
      </c>
      <c r="M4" s="13">
        <v>2.6639942011883748E-3</v>
      </c>
      <c r="N4" s="14">
        <v>2.6784874897325213E-3</v>
      </c>
      <c r="O4" s="13">
        <v>2.7143737129248602E-3</v>
      </c>
      <c r="P4" s="13">
        <v>2.7103653341037518E-3</v>
      </c>
      <c r="Q4" s="13">
        <v>2.6360634572622915E-3</v>
      </c>
      <c r="R4" s="13">
        <v>2.5553729336920228E-3</v>
      </c>
    </row>
    <row r="5" spans="1:18" ht="25.5" x14ac:dyDescent="0.2">
      <c r="A5" s="258" t="s">
        <v>211</v>
      </c>
      <c r="B5" s="13">
        <v>9.9932307503751497E-3</v>
      </c>
      <c r="C5" s="13">
        <v>9.5154363255231054E-3</v>
      </c>
      <c r="D5" s="14">
        <v>8.9097212139150148E-3</v>
      </c>
      <c r="E5" s="13">
        <v>8.1833671740604939E-3</v>
      </c>
      <c r="F5" s="14">
        <v>7.3086335921609003E-3</v>
      </c>
      <c r="G5" s="13">
        <v>6.6846443099901325E-3</v>
      </c>
      <c r="H5" s="14">
        <v>6.7657494344495845E-3</v>
      </c>
      <c r="I5" s="13">
        <v>6.8560709947053534E-3</v>
      </c>
      <c r="J5" s="14">
        <v>6.0886190697673264E-3</v>
      </c>
      <c r="K5" s="13">
        <v>7.0023636313704066E-3</v>
      </c>
      <c r="L5" s="14">
        <v>7.565331522869664E-3</v>
      </c>
      <c r="M5" s="13">
        <v>6.2515819458637389E-3</v>
      </c>
      <c r="N5" s="14">
        <v>5.9260641425200513E-3</v>
      </c>
      <c r="O5" s="13">
        <v>6.0483200238085665E-3</v>
      </c>
      <c r="P5" s="13">
        <v>6.6872170756583586E-3</v>
      </c>
      <c r="Q5" s="13">
        <v>6.8721725883151598E-3</v>
      </c>
      <c r="R5" s="13">
        <v>7.2596468043997697E-3</v>
      </c>
    </row>
    <row r="6" spans="1:18" ht="38.25" x14ac:dyDescent="0.2">
      <c r="A6" s="258" t="s">
        <v>224</v>
      </c>
      <c r="B6" s="13">
        <v>1.6841948446962681E-2</v>
      </c>
      <c r="C6" s="13">
        <v>1.733597014173812E-2</v>
      </c>
      <c r="D6" s="14">
        <v>1.9303306763709199E-2</v>
      </c>
      <c r="E6" s="13">
        <v>2.1110533435523368E-2</v>
      </c>
      <c r="F6" s="14">
        <v>2.1007437313552809E-2</v>
      </c>
      <c r="G6" s="13">
        <v>1.9962369226608073E-2</v>
      </c>
      <c r="H6" s="14">
        <v>1.7842683252666802E-2</v>
      </c>
      <c r="I6" s="13">
        <v>1.6000948481478521E-2</v>
      </c>
      <c r="J6" s="14">
        <v>1.531781419153248E-2</v>
      </c>
      <c r="K6" s="13">
        <v>1.8905546671641127E-2</v>
      </c>
      <c r="L6" s="14">
        <v>1.9401140935467291E-2</v>
      </c>
      <c r="M6" s="13">
        <v>1.8666599762408684E-2</v>
      </c>
      <c r="N6" s="14">
        <v>1.9617546831609507E-2</v>
      </c>
      <c r="O6" s="13">
        <v>2.0547948163766087E-2</v>
      </c>
      <c r="P6" s="13">
        <v>2.0903491107053009E-2</v>
      </c>
      <c r="Q6" s="13">
        <v>2.0612322384970856E-2</v>
      </c>
      <c r="R6" s="13">
        <v>2.0356318501457565E-2</v>
      </c>
    </row>
    <row r="7" spans="1:18" ht="25.5" x14ac:dyDescent="0.2">
      <c r="A7" s="259" t="s">
        <v>180</v>
      </c>
      <c r="B7" s="15">
        <v>3.8511166666666665</v>
      </c>
      <c r="C7" s="15">
        <v>3.6106333333333334</v>
      </c>
      <c r="D7" s="16">
        <v>3.7351583333333336</v>
      </c>
      <c r="E7" s="15">
        <v>3.8951250000000002</v>
      </c>
      <c r="F7" s="16">
        <v>4.0033916666666665</v>
      </c>
      <c r="G7" s="15">
        <v>4.0503499999999999</v>
      </c>
      <c r="H7" s="16">
        <v>3.7407916666666665</v>
      </c>
      <c r="I7" s="15">
        <v>3.4001999999999999</v>
      </c>
      <c r="J7" s="16">
        <v>3.2978499999999999</v>
      </c>
      <c r="K7" s="15">
        <v>3.8457416666666666</v>
      </c>
      <c r="L7" s="16">
        <v>4.1917333333333335</v>
      </c>
      <c r="M7" s="15">
        <v>4.3841999999999999</v>
      </c>
      <c r="N7" s="16">
        <v>4.707325</v>
      </c>
      <c r="O7" s="15">
        <v>5.0951333333333331</v>
      </c>
      <c r="P7" s="15">
        <v>5.3546833333333304</v>
      </c>
      <c r="Q7" s="15">
        <v>5.68143333333333</v>
      </c>
      <c r="R7" s="15">
        <v>5.7584749999999998</v>
      </c>
    </row>
    <row r="8" spans="1:18" ht="33.75" customHeight="1" x14ac:dyDescent="0.2">
      <c r="A8" s="9" t="s">
        <v>76</v>
      </c>
    </row>
    <row r="9" spans="1:18" ht="42" customHeight="1" x14ac:dyDescent="0.2">
      <c r="A9" s="414" t="s">
        <v>229</v>
      </c>
      <c r="B9" s="415"/>
      <c r="C9" s="415"/>
      <c r="D9" s="415"/>
      <c r="E9" s="415"/>
      <c r="H9" s="268"/>
      <c r="I9" s="268"/>
      <c r="J9" s="268"/>
    </row>
    <row r="33" spans="4:8" ht="12.75" customHeight="1" x14ac:dyDescent="0.2"/>
    <row r="37" spans="4:8" x14ac:dyDescent="0.2">
      <c r="D37" s="9" t="s">
        <v>76</v>
      </c>
    </row>
    <row r="38" spans="4:8" ht="37.5" customHeight="1" x14ac:dyDescent="0.2">
      <c r="D38" s="414" t="s">
        <v>229</v>
      </c>
      <c r="E38" s="415"/>
      <c r="F38" s="415"/>
      <c r="G38" s="415"/>
      <c r="H38" s="415"/>
    </row>
    <row r="50" ht="12" customHeight="1" x14ac:dyDescent="0.2"/>
    <row r="51" ht="12" customHeight="1" x14ac:dyDescent="0.2"/>
    <row r="52" ht="12" customHeight="1" x14ac:dyDescent="0.2"/>
    <row r="56" ht="12" customHeight="1" x14ac:dyDescent="0.2"/>
    <row r="71" ht="12" customHeight="1" x14ac:dyDescent="0.2"/>
    <row r="127" ht="12" customHeight="1" x14ac:dyDescent="0.2"/>
  </sheetData>
  <mergeCells count="2">
    <mergeCell ref="A9:E9"/>
    <mergeCell ref="D38:H38"/>
  </mergeCell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80" zoomScaleNormal="80" workbookViewId="0">
      <selection sqref="A1:XFD1"/>
    </sheetView>
  </sheetViews>
  <sheetFormatPr baseColWidth="10" defaultRowHeight="12.75" x14ac:dyDescent="0.2"/>
  <cols>
    <col min="1" max="1" width="18.42578125" style="102" customWidth="1"/>
    <col min="2" max="16384" width="11.42578125" style="102"/>
  </cols>
  <sheetData>
    <row r="1" spans="1:18" x14ac:dyDescent="0.2">
      <c r="A1" s="439" t="s">
        <v>78</v>
      </c>
      <c r="B1" s="419"/>
      <c r="C1" s="419"/>
      <c r="D1" s="419"/>
      <c r="E1" s="419"/>
      <c r="F1" s="419"/>
      <c r="G1" s="419"/>
      <c r="H1" s="419"/>
      <c r="I1" s="419"/>
      <c r="J1" s="419"/>
      <c r="K1" s="419"/>
      <c r="L1" s="419"/>
      <c r="M1" s="419"/>
      <c r="N1" s="419"/>
      <c r="O1" s="419"/>
      <c r="P1" s="419"/>
      <c r="Q1" s="419"/>
      <c r="R1" s="419"/>
    </row>
    <row r="3" spans="1:18" x14ac:dyDescent="0.2">
      <c r="A3" s="103"/>
      <c r="B3" s="103">
        <v>2000</v>
      </c>
      <c r="C3" s="103">
        <v>2001</v>
      </c>
      <c r="D3" s="103">
        <v>2002</v>
      </c>
      <c r="E3" s="103">
        <v>2003</v>
      </c>
      <c r="F3" s="103">
        <v>2004</v>
      </c>
      <c r="G3" s="103">
        <v>2005</v>
      </c>
      <c r="H3" s="103">
        <v>2006</v>
      </c>
      <c r="I3" s="103">
        <v>2007</v>
      </c>
      <c r="J3" s="103">
        <v>2008</v>
      </c>
      <c r="K3" s="103">
        <v>2009</v>
      </c>
      <c r="L3" s="103">
        <v>2010</v>
      </c>
      <c r="M3" s="103">
        <v>2011</v>
      </c>
      <c r="N3" s="103">
        <v>2012</v>
      </c>
      <c r="O3" s="103">
        <v>2013</v>
      </c>
      <c r="P3" s="103">
        <v>2014</v>
      </c>
      <c r="Q3" s="103">
        <v>2015</v>
      </c>
      <c r="R3" s="103">
        <v>2016</v>
      </c>
    </row>
    <row r="4" spans="1:18" ht="38.25" x14ac:dyDescent="0.2">
      <c r="A4" s="271" t="s">
        <v>213</v>
      </c>
      <c r="B4" s="31">
        <v>7.0704430900000004</v>
      </c>
      <c r="C4" s="31">
        <v>6.4235218879999998</v>
      </c>
      <c r="D4" s="31">
        <v>5.8864343830000001</v>
      </c>
      <c r="E4" s="31">
        <v>6.1347701370000003</v>
      </c>
      <c r="F4" s="31">
        <v>6.3408532170000003</v>
      </c>
      <c r="G4" s="31">
        <v>6.2173928289999996</v>
      </c>
      <c r="H4" s="31">
        <v>6.0574669349999999</v>
      </c>
      <c r="I4" s="31">
        <v>6.0440121070000004</v>
      </c>
      <c r="J4" s="31">
        <v>5.616276375</v>
      </c>
      <c r="K4" s="31">
        <v>7.1155687370000003</v>
      </c>
      <c r="L4" s="31">
        <v>7.1295072780000002</v>
      </c>
      <c r="M4" s="31">
        <v>6.7685486509999997</v>
      </c>
      <c r="N4" s="31">
        <v>6.4434936819999997</v>
      </c>
      <c r="O4" s="31">
        <v>6.3256177190000002</v>
      </c>
      <c r="P4" s="31">
        <v>6.3680749380000004</v>
      </c>
      <c r="Q4" s="31">
        <v>6.2311096391501817</v>
      </c>
      <c r="R4" s="31">
        <v>7.2456515369772507</v>
      </c>
    </row>
    <row r="5" spans="1:18" ht="25.5" x14ac:dyDescent="0.2">
      <c r="A5" s="271" t="s">
        <v>214</v>
      </c>
      <c r="B5" s="31">
        <v>2.6767213540000001</v>
      </c>
      <c r="C5" s="31">
        <v>2.4551927450000002</v>
      </c>
      <c r="D5" s="31">
        <v>2.0075195560000001</v>
      </c>
      <c r="E5" s="31">
        <v>1.5512625259999999</v>
      </c>
      <c r="F5" s="31">
        <v>1.889725332</v>
      </c>
      <c r="G5" s="31">
        <v>2.0288603840000001</v>
      </c>
      <c r="H5" s="31">
        <v>2.0808429180000001</v>
      </c>
      <c r="I5" s="31">
        <v>1.850853764</v>
      </c>
      <c r="J5" s="31">
        <v>1.541271646</v>
      </c>
      <c r="K5" s="31">
        <v>1.248469644</v>
      </c>
      <c r="L5" s="31">
        <v>1.3840719930000001</v>
      </c>
      <c r="M5" s="31">
        <v>0.64020108499999995</v>
      </c>
      <c r="N5" s="31">
        <v>0.56457304500000005</v>
      </c>
      <c r="O5" s="31">
        <v>0.59084853699999995</v>
      </c>
      <c r="P5" s="31">
        <v>0.87073076500000002</v>
      </c>
      <c r="Q5" s="31">
        <v>1.0701527817507968</v>
      </c>
      <c r="R5" s="31">
        <v>1.2876988580000002</v>
      </c>
    </row>
    <row r="6" spans="1:18" ht="38.25" x14ac:dyDescent="0.2">
      <c r="A6" s="271" t="s">
        <v>215</v>
      </c>
      <c r="B6" s="31">
        <v>1.5721356950000001</v>
      </c>
      <c r="C6" s="31">
        <v>1.6367124120000001</v>
      </c>
      <c r="D6" s="31">
        <v>1.671654006</v>
      </c>
      <c r="E6" s="31">
        <v>1.6392194120000001</v>
      </c>
      <c r="F6" s="31">
        <v>1.6301811740000001</v>
      </c>
      <c r="G6" s="31">
        <v>1.658005682</v>
      </c>
      <c r="H6" s="31">
        <v>1.7375960610000001</v>
      </c>
      <c r="I6" s="31">
        <v>1.8358220409999999</v>
      </c>
      <c r="J6" s="31">
        <v>2.0035297609999998</v>
      </c>
      <c r="K6" s="31">
        <v>2.2480929230000002</v>
      </c>
      <c r="L6" s="31">
        <v>2.2344286320000002</v>
      </c>
      <c r="M6" s="31">
        <v>1.9351491300000001</v>
      </c>
      <c r="N6" s="31">
        <v>1.9309248240000001</v>
      </c>
      <c r="O6" s="31">
        <v>2.0120170069999999</v>
      </c>
      <c r="P6" s="31">
        <v>2.0057307230000001</v>
      </c>
      <c r="Q6" s="31">
        <v>1.9627002092499999</v>
      </c>
      <c r="R6" s="31">
        <v>2.147159539</v>
      </c>
    </row>
    <row r="7" spans="1:18" ht="38.25" x14ac:dyDescent="0.2">
      <c r="A7" s="271" t="s">
        <v>216</v>
      </c>
      <c r="B7" s="31">
        <v>7.2429536959999998</v>
      </c>
      <c r="C7" s="31">
        <v>7.5688159720000003</v>
      </c>
      <c r="D7" s="31">
        <v>7.5559262399999998</v>
      </c>
      <c r="E7" s="31">
        <v>6.4603654859999997</v>
      </c>
      <c r="F7" s="31">
        <v>4.5777682960000003</v>
      </c>
      <c r="G7" s="31">
        <v>3.5222937760000002</v>
      </c>
      <c r="H7" s="31">
        <v>3.97882325</v>
      </c>
      <c r="I7" s="31">
        <v>4.289226792</v>
      </c>
      <c r="J7" s="31">
        <v>3.2073697000000001</v>
      </c>
      <c r="K7" s="31">
        <v>3.1763584150000002</v>
      </c>
      <c r="L7" s="31">
        <v>4.1273035260000004</v>
      </c>
      <c r="M7" s="31">
        <v>2.902121749</v>
      </c>
      <c r="N7" s="31">
        <v>2.702784571</v>
      </c>
      <c r="O7" s="31">
        <v>3.1394495679999999</v>
      </c>
      <c r="P7" s="31">
        <v>4.3010031250000003</v>
      </c>
      <c r="Q7" s="31">
        <v>4.8031392429600359</v>
      </c>
      <c r="R7" s="31">
        <v>4.9105698350000004</v>
      </c>
    </row>
    <row r="8" spans="1:18" ht="38.25" x14ac:dyDescent="0.2">
      <c r="A8" s="272" t="s">
        <v>217</v>
      </c>
      <c r="B8" s="32">
        <v>4.8125350999999997E-2</v>
      </c>
      <c r="C8" s="32">
        <v>4.9100541999999997E-2</v>
      </c>
      <c r="D8" s="32">
        <v>6.4421321000000004E-2</v>
      </c>
      <c r="E8" s="32">
        <v>0.10062615499999999</v>
      </c>
      <c r="F8" s="32">
        <v>7.5752369999999999E-2</v>
      </c>
      <c r="G8" s="32">
        <v>7.3292303000000003E-2</v>
      </c>
      <c r="H8" s="32">
        <v>0.20696331200000001</v>
      </c>
      <c r="I8" s="32">
        <v>0.720503369</v>
      </c>
      <c r="J8" s="32">
        <v>0.69221544700000004</v>
      </c>
      <c r="K8" s="32">
        <v>0.79200335200000005</v>
      </c>
      <c r="L8" s="32">
        <v>1.117071441</v>
      </c>
      <c r="M8" s="32">
        <v>1.0896794000000001</v>
      </c>
      <c r="N8" s="32">
        <v>0.92367642400000005</v>
      </c>
      <c r="O8" s="32">
        <v>0.81842747699999996</v>
      </c>
      <c r="P8" s="32">
        <v>0.79635973900000001</v>
      </c>
      <c r="Q8" s="32">
        <v>0.68908607998000004</v>
      </c>
      <c r="R8" s="32">
        <v>0.58618336399999993</v>
      </c>
    </row>
    <row r="9" spans="1:18" x14ac:dyDescent="0.2">
      <c r="A9" s="6" t="s">
        <v>76</v>
      </c>
    </row>
    <row r="10" spans="1:18" x14ac:dyDescent="0.2">
      <c r="A10" s="6" t="s">
        <v>77</v>
      </c>
      <c r="E10" s="128"/>
      <c r="F10" s="128"/>
      <c r="G10" s="128"/>
      <c r="H10" s="128"/>
      <c r="I10" s="128"/>
      <c r="J10" s="128"/>
      <c r="K10" s="128"/>
      <c r="L10" s="128"/>
      <c r="M10" s="128"/>
      <c r="N10" s="128"/>
      <c r="O10" s="128"/>
      <c r="P10" s="128"/>
      <c r="Q10" s="128"/>
      <c r="R10" s="128"/>
    </row>
    <row r="12" spans="1:18" x14ac:dyDescent="0.2">
      <c r="E12" s="129"/>
      <c r="F12" s="129"/>
      <c r="G12" s="129"/>
      <c r="H12" s="129"/>
      <c r="I12" s="129"/>
      <c r="J12" s="129"/>
      <c r="K12" s="129"/>
      <c r="L12" s="129"/>
      <c r="M12" s="129"/>
      <c r="N12" s="129"/>
      <c r="O12" s="129"/>
      <c r="P12" s="129"/>
      <c r="Q12" s="129"/>
      <c r="R12" s="129"/>
    </row>
    <row r="37" spans="2:17" x14ac:dyDescent="0.2">
      <c r="B37" s="116"/>
      <c r="C37" s="116"/>
      <c r="D37" s="116"/>
      <c r="E37" s="116"/>
      <c r="F37" s="116"/>
      <c r="G37" s="116"/>
      <c r="H37" s="116"/>
      <c r="I37" s="116"/>
      <c r="J37" s="116"/>
      <c r="K37" s="116"/>
      <c r="L37" s="116"/>
      <c r="M37" s="116"/>
      <c r="N37" s="116"/>
      <c r="O37" s="116"/>
      <c r="P37" s="116"/>
      <c r="Q37" s="116"/>
    </row>
    <row r="38" spans="2:17" x14ac:dyDescent="0.2">
      <c r="B38" s="116"/>
      <c r="C38" s="116"/>
      <c r="D38" s="116"/>
      <c r="E38" s="116"/>
      <c r="F38" s="116"/>
      <c r="G38" s="116"/>
      <c r="H38" s="116"/>
      <c r="I38" s="116"/>
      <c r="J38" s="116"/>
      <c r="K38" s="116"/>
      <c r="L38" s="116"/>
      <c r="M38" s="116"/>
      <c r="N38" s="116"/>
      <c r="O38" s="116"/>
      <c r="P38" s="116"/>
      <c r="Q38" s="116"/>
    </row>
    <row r="39" spans="2:17" x14ac:dyDescent="0.2">
      <c r="B39" s="116"/>
      <c r="C39" s="116"/>
      <c r="D39" s="116"/>
      <c r="E39" s="116"/>
      <c r="F39" s="116"/>
      <c r="G39" s="116"/>
      <c r="H39" s="116"/>
      <c r="I39" s="116"/>
      <c r="J39" s="116"/>
      <c r="K39" s="116"/>
      <c r="L39" s="116"/>
      <c r="M39" s="116"/>
      <c r="N39" s="116"/>
      <c r="O39" s="116"/>
      <c r="P39" s="116"/>
      <c r="Q39" s="116"/>
    </row>
    <row r="40" spans="2:17" x14ac:dyDescent="0.2">
      <c r="B40" s="116"/>
      <c r="C40" s="116"/>
      <c r="D40" s="116"/>
      <c r="E40" s="116"/>
      <c r="F40" s="116"/>
      <c r="G40" s="116"/>
      <c r="H40" s="116"/>
      <c r="I40" s="116"/>
      <c r="J40" s="116"/>
      <c r="K40" s="116"/>
      <c r="L40" s="116"/>
      <c r="M40" s="116"/>
      <c r="N40" s="116"/>
      <c r="O40" s="116"/>
      <c r="P40" s="116"/>
      <c r="Q40" s="116"/>
    </row>
    <row r="41" spans="2:17" x14ac:dyDescent="0.2">
      <c r="B41" s="116"/>
      <c r="C41" s="116"/>
      <c r="D41" s="116"/>
      <c r="E41" s="116"/>
      <c r="F41" s="116"/>
      <c r="G41" s="116"/>
      <c r="H41" s="116"/>
      <c r="I41" s="116"/>
      <c r="J41" s="116"/>
      <c r="K41" s="116"/>
      <c r="L41" s="116"/>
      <c r="M41" s="116"/>
      <c r="N41" s="116"/>
      <c r="O41" s="116"/>
      <c r="P41" s="116"/>
      <c r="Q41" s="116"/>
    </row>
    <row r="42" spans="2:17" x14ac:dyDescent="0.2">
      <c r="F42" s="416" t="s">
        <v>230</v>
      </c>
      <c r="G42" s="417"/>
      <c r="H42" s="417"/>
    </row>
    <row r="43" spans="2:17" x14ac:dyDescent="0.2">
      <c r="F43" s="416" t="s">
        <v>231</v>
      </c>
      <c r="G43" s="417"/>
      <c r="H43" s="417"/>
    </row>
    <row r="44" spans="2:17" x14ac:dyDescent="0.2">
      <c r="F44" s="399"/>
    </row>
  </sheetData>
  <mergeCells count="2">
    <mergeCell ref="F42:H42"/>
    <mergeCell ref="F43:H43"/>
  </mergeCells>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4"/>
  <sheetViews>
    <sheetView zoomScale="80" zoomScaleNormal="80" workbookViewId="0">
      <selection sqref="A1:L1"/>
    </sheetView>
  </sheetViews>
  <sheetFormatPr baseColWidth="10" defaultRowHeight="15" x14ac:dyDescent="0.25"/>
  <cols>
    <col min="1" max="1" width="29.140625" style="261" bestFit="1" customWidth="1"/>
    <col min="2" max="2" width="15.140625" style="261" bestFit="1" customWidth="1"/>
    <col min="3" max="6" width="16.28515625" style="261" bestFit="1" customWidth="1"/>
    <col min="7" max="8" width="15.140625" style="261" bestFit="1" customWidth="1"/>
    <col min="9" max="10" width="16.28515625" style="261" bestFit="1" customWidth="1"/>
    <col min="11" max="11" width="12" style="261" bestFit="1" customWidth="1"/>
    <col min="12" max="18" width="11.42578125" style="261"/>
    <col min="19" max="19" width="12.7109375" style="261" bestFit="1" customWidth="1"/>
    <col min="20" max="30" width="11.42578125" style="261"/>
    <col min="31" max="31" width="11.85546875" style="261" customWidth="1"/>
    <col min="32" max="33" width="11.42578125" style="261"/>
    <col min="34" max="34" width="12.7109375" style="261" bestFit="1" customWidth="1"/>
    <col min="35" max="16384" width="11.42578125" style="261"/>
  </cols>
  <sheetData>
    <row r="1" spans="1:43" x14ac:dyDescent="0.25">
      <c r="A1" s="440" t="s">
        <v>251</v>
      </c>
      <c r="B1" s="441"/>
      <c r="C1" s="441"/>
      <c r="D1" s="441"/>
      <c r="E1" s="441"/>
      <c r="F1" s="441"/>
      <c r="G1" s="441"/>
      <c r="H1" s="441"/>
      <c r="I1" s="441"/>
      <c r="J1" s="441"/>
      <c r="K1" s="441"/>
      <c r="L1" s="441"/>
    </row>
    <row r="3" spans="1:43" x14ac:dyDescent="0.25">
      <c r="A3" s="260" t="s">
        <v>182</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row>
    <row r="4" spans="1:43" x14ac:dyDescent="0.25">
      <c r="A4" s="486"/>
      <c r="B4" s="489" t="s">
        <v>104</v>
      </c>
      <c r="C4" s="489"/>
      <c r="D4" s="489"/>
      <c r="E4" s="498" t="s">
        <v>107</v>
      </c>
      <c r="F4" s="498"/>
      <c r="G4" s="498"/>
      <c r="H4" s="489" t="s">
        <v>114</v>
      </c>
      <c r="I4" s="489"/>
      <c r="J4" s="489"/>
      <c r="K4" s="489" t="s">
        <v>106</v>
      </c>
      <c r="L4" s="489"/>
      <c r="M4" s="489"/>
      <c r="N4" s="489" t="s">
        <v>115</v>
      </c>
      <c r="O4" s="489"/>
      <c r="P4" s="489"/>
      <c r="Q4" s="486" t="s">
        <v>183</v>
      </c>
      <c r="R4" s="486"/>
      <c r="S4" s="486"/>
      <c r="T4" s="489" t="s">
        <v>109</v>
      </c>
      <c r="U4" s="489"/>
      <c r="V4" s="489"/>
      <c r="W4" s="489" t="s">
        <v>110</v>
      </c>
      <c r="X4" s="489"/>
      <c r="Y4" s="489"/>
      <c r="Z4" s="489" t="s">
        <v>108</v>
      </c>
      <c r="AA4" s="489"/>
      <c r="AB4" s="489"/>
      <c r="AC4" s="489" t="s">
        <v>111</v>
      </c>
      <c r="AD4" s="489"/>
      <c r="AE4" s="489"/>
    </row>
    <row r="5" spans="1:43" x14ac:dyDescent="0.25">
      <c r="A5" s="486"/>
      <c r="B5" s="489">
        <v>2010</v>
      </c>
      <c r="C5" s="489">
        <v>2013</v>
      </c>
      <c r="D5" s="489">
        <v>2016</v>
      </c>
      <c r="E5" s="489">
        <v>2010</v>
      </c>
      <c r="F5" s="489">
        <v>2013</v>
      </c>
      <c r="G5" s="489">
        <v>2016</v>
      </c>
      <c r="H5" s="489">
        <v>2010</v>
      </c>
      <c r="I5" s="489">
        <v>2013</v>
      </c>
      <c r="J5" s="489">
        <v>2016</v>
      </c>
      <c r="K5" s="489">
        <v>2010</v>
      </c>
      <c r="L5" s="489">
        <v>2013</v>
      </c>
      <c r="M5" s="489">
        <v>2016</v>
      </c>
      <c r="N5" s="489">
        <v>2010</v>
      </c>
      <c r="O5" s="489">
        <v>2013</v>
      </c>
      <c r="P5" s="489">
        <v>2016</v>
      </c>
      <c r="Q5" s="489">
        <v>2010</v>
      </c>
      <c r="R5" s="489">
        <v>2013</v>
      </c>
      <c r="S5" s="489">
        <v>2016</v>
      </c>
      <c r="T5" s="489">
        <v>2010</v>
      </c>
      <c r="U5" s="489">
        <v>2013</v>
      </c>
      <c r="V5" s="489">
        <v>2016</v>
      </c>
      <c r="W5" s="489">
        <v>2010</v>
      </c>
      <c r="X5" s="489">
        <v>2013</v>
      </c>
      <c r="Y5" s="489">
        <v>2016</v>
      </c>
      <c r="Z5" s="489">
        <v>2010</v>
      </c>
      <c r="AA5" s="489">
        <v>2013</v>
      </c>
      <c r="AB5" s="489">
        <v>2016</v>
      </c>
      <c r="AC5" s="489">
        <v>2010</v>
      </c>
      <c r="AD5" s="489">
        <v>2013</v>
      </c>
      <c r="AE5" s="489">
        <v>2016</v>
      </c>
      <c r="AO5" s="262"/>
      <c r="AP5" s="262"/>
      <c r="AQ5" s="262"/>
    </row>
    <row r="6" spans="1:43" x14ac:dyDescent="0.25">
      <c r="A6" s="486" t="s">
        <v>184</v>
      </c>
      <c r="B6" s="499">
        <v>3.6252600190095102E-2</v>
      </c>
      <c r="C6" s="499">
        <v>3.4405370290918544E-2</v>
      </c>
      <c r="D6" s="499">
        <v>3.0918431568744312E-2</v>
      </c>
      <c r="E6" s="499">
        <v>2.9888877777955975E-2</v>
      </c>
      <c r="F6" s="499">
        <v>2.9086874217365576E-2</v>
      </c>
      <c r="G6" s="499">
        <v>3.0158649782510562E-2</v>
      </c>
      <c r="H6" s="499">
        <v>3.8817842255908085E-2</v>
      </c>
      <c r="I6" s="499">
        <v>3.5070614811780913E-2</v>
      </c>
      <c r="J6" s="499">
        <v>2.3048761811569195E-2</v>
      </c>
      <c r="K6" s="499">
        <v>2.6668688184927843E-2</v>
      </c>
      <c r="L6" s="499">
        <v>2.5759791452163391E-2</v>
      </c>
      <c r="M6" s="499">
        <v>2.7754104404680929E-2</v>
      </c>
      <c r="N6" s="499">
        <v>3.5861214423809337E-2</v>
      </c>
      <c r="O6" s="499">
        <v>3.4152334110763169E-2</v>
      </c>
      <c r="P6" s="499">
        <v>2.3071645029190097E-2</v>
      </c>
      <c r="Q6" s="499">
        <v>2.3529473586109222E-2</v>
      </c>
      <c r="R6" s="499">
        <v>2.0508363742040438E-2</v>
      </c>
      <c r="S6" s="499">
        <v>1.7975904931853404E-2</v>
      </c>
      <c r="T6" s="499">
        <v>2.1764809169824866E-2</v>
      </c>
      <c r="U6" s="499">
        <v>2.0874057649959771E-2</v>
      </c>
      <c r="V6" s="499">
        <v>2.2751979278250106E-2</v>
      </c>
      <c r="W6" s="499">
        <v>2.5961922573288991E-2</v>
      </c>
      <c r="X6" s="499">
        <v>1.9663242480585513E-2</v>
      </c>
      <c r="Y6" s="499">
        <v>1.7416686268351331E-2</v>
      </c>
      <c r="Z6" s="499">
        <v>1.8253296257214436E-2</v>
      </c>
      <c r="AA6" s="499">
        <v>1.9912809344352855E-2</v>
      </c>
      <c r="AB6" s="499">
        <v>1.6829080303074045E-2</v>
      </c>
      <c r="AC6" s="499">
        <v>1.657322835411584E-2</v>
      </c>
      <c r="AD6" s="499">
        <v>1.8891341618601183E-2</v>
      </c>
      <c r="AE6" s="499">
        <v>1.9219131246693458E-2</v>
      </c>
      <c r="AO6" s="263"/>
      <c r="AP6" s="263"/>
      <c r="AQ6" s="263"/>
    </row>
    <row r="7" spans="1:43" x14ac:dyDescent="0.25">
      <c r="A7" s="486" t="s">
        <v>113</v>
      </c>
      <c r="B7" s="499">
        <v>7.5999999999999998E-2</v>
      </c>
      <c r="C7" s="499">
        <v>7.2000000000000008E-2</v>
      </c>
      <c r="D7" s="499">
        <v>6.3E-2</v>
      </c>
      <c r="E7" s="499">
        <v>8.900000000000001E-2</v>
      </c>
      <c r="F7" s="499">
        <v>0.1</v>
      </c>
      <c r="G7" s="499">
        <v>0.10099999999999999</v>
      </c>
      <c r="H7" s="499">
        <v>0.2</v>
      </c>
      <c r="I7" s="499">
        <v>0.26200000000000001</v>
      </c>
      <c r="J7" s="499">
        <v>0.19699999999999998</v>
      </c>
      <c r="K7" s="499">
        <v>8.5000000000000006E-2</v>
      </c>
      <c r="L7" s="499">
        <v>8.3000000000000004E-2</v>
      </c>
      <c r="M7" s="499">
        <v>0.09</v>
      </c>
      <c r="N7" s="499">
        <v>8.4000000000000005E-2</v>
      </c>
      <c r="O7" s="499">
        <v>8.5000000000000006E-2</v>
      </c>
      <c r="P7" s="499">
        <v>7.9000000000000001E-2</v>
      </c>
      <c r="Q7" s="499">
        <v>9.8968995588727779E-2</v>
      </c>
      <c r="R7" s="499">
        <v>0.11879750104376979</v>
      </c>
      <c r="S7" s="499">
        <v>0.10051877593879695</v>
      </c>
      <c r="T7" s="499">
        <v>4.9000000000000002E-2</v>
      </c>
      <c r="U7" s="499">
        <v>5.4000000000000006E-2</v>
      </c>
      <c r="V7" s="499">
        <v>6.0999999999999999E-2</v>
      </c>
      <c r="W7" s="499">
        <v>7.0999999999999994E-2</v>
      </c>
      <c r="X7" s="499">
        <v>5.2999999999999999E-2</v>
      </c>
      <c r="Y7" s="499">
        <v>4.2000000000000003E-2</v>
      </c>
      <c r="Z7" s="499">
        <v>8.8000000000000009E-2</v>
      </c>
      <c r="AA7" s="499">
        <v>8.199999999999999E-2</v>
      </c>
      <c r="AB7" s="499">
        <v>7.0999999999999994E-2</v>
      </c>
      <c r="AC7" s="499">
        <v>8.5000000000000006E-2</v>
      </c>
      <c r="AD7" s="499">
        <v>0.12300000000000001</v>
      </c>
      <c r="AE7" s="499">
        <v>0.11900000000000001</v>
      </c>
      <c r="AO7" s="263"/>
      <c r="AP7" s="263"/>
      <c r="AQ7" s="263"/>
    </row>
    <row r="8" spans="1:43" x14ac:dyDescent="0.25">
      <c r="A8" s="486"/>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row>
    <row r="34" spans="3:3" ht="22.5" x14ac:dyDescent="0.25">
      <c r="C34" s="398" t="s">
        <v>231</v>
      </c>
    </row>
  </sheetData>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1"/>
  <sheetViews>
    <sheetView zoomScale="80" zoomScaleNormal="80" workbookViewId="0">
      <selection sqref="A1:E1"/>
    </sheetView>
  </sheetViews>
  <sheetFormatPr baseColWidth="10" defaultRowHeight="15" x14ac:dyDescent="0.25"/>
  <cols>
    <col min="1" max="1" width="40.85546875" style="261" bestFit="1" customWidth="1"/>
    <col min="2" max="2" width="17.28515625" style="261" bestFit="1" customWidth="1"/>
    <col min="3" max="6" width="16.28515625" style="261" bestFit="1" customWidth="1"/>
    <col min="7" max="8" width="15.140625" style="261" bestFit="1" customWidth="1"/>
    <col min="9" max="11" width="16.28515625" style="261" bestFit="1" customWidth="1"/>
    <col min="12" max="16384" width="11.42578125" style="261"/>
  </cols>
  <sheetData>
    <row r="1" spans="1:12" x14ac:dyDescent="0.25">
      <c r="A1" s="440" t="s">
        <v>252</v>
      </c>
      <c r="B1" s="441"/>
      <c r="C1" s="441"/>
      <c r="D1" s="441"/>
      <c r="E1" s="441"/>
    </row>
    <row r="2" spans="1:12" x14ac:dyDescent="0.25">
      <c r="E2" s="264"/>
      <c r="G2" s="264"/>
    </row>
    <row r="3" spans="1:12" x14ac:dyDescent="0.25">
      <c r="A3" s="260" t="s">
        <v>185</v>
      </c>
      <c r="B3" s="260"/>
      <c r="C3" s="260"/>
      <c r="D3" s="260"/>
      <c r="E3" s="260"/>
      <c r="F3" s="260"/>
      <c r="G3" s="260"/>
      <c r="H3" s="260"/>
      <c r="I3" s="260"/>
      <c r="J3" s="260"/>
      <c r="K3" s="260"/>
    </row>
    <row r="4" spans="1:12" x14ac:dyDescent="0.25">
      <c r="A4" s="486"/>
      <c r="B4" s="489" t="s">
        <v>104</v>
      </c>
      <c r="C4" s="489" t="s">
        <v>107</v>
      </c>
      <c r="D4" s="486" t="s">
        <v>114</v>
      </c>
      <c r="E4" s="486" t="s">
        <v>106</v>
      </c>
      <c r="F4" s="486" t="s">
        <v>105</v>
      </c>
      <c r="G4" s="486" t="s">
        <v>183</v>
      </c>
      <c r="H4" s="489" t="s">
        <v>109</v>
      </c>
      <c r="I4" s="489" t="s">
        <v>110</v>
      </c>
      <c r="J4" s="489" t="s">
        <v>108</v>
      </c>
      <c r="K4" s="489" t="s">
        <v>111</v>
      </c>
    </row>
    <row r="5" spans="1:12" x14ac:dyDescent="0.25">
      <c r="A5" s="486" t="s">
        <v>112</v>
      </c>
      <c r="B5" s="490">
        <v>1377.37</v>
      </c>
      <c r="C5" s="491">
        <v>5657.82150637</v>
      </c>
      <c r="D5" s="490">
        <v>1563.87</v>
      </c>
      <c r="E5" s="490">
        <v>231.93</v>
      </c>
      <c r="F5" s="490">
        <v>850.97</v>
      </c>
      <c r="G5" s="491">
        <v>23036.41</v>
      </c>
      <c r="H5" s="490">
        <v>640.95000000000005</v>
      </c>
      <c r="I5" s="490">
        <v>11366.32</v>
      </c>
      <c r="J5" s="490">
        <v>1094.6400000000001</v>
      </c>
      <c r="K5" s="490">
        <v>231.24</v>
      </c>
    </row>
    <row r="6" spans="1:12" x14ac:dyDescent="0.25">
      <c r="A6" s="486" t="s">
        <v>66</v>
      </c>
      <c r="B6" s="490">
        <v>4025</v>
      </c>
      <c r="C6" s="491">
        <v>16180.714598445002</v>
      </c>
      <c r="D6" s="490">
        <v>4929.99</v>
      </c>
      <c r="E6" s="490">
        <v>1808.93</v>
      </c>
      <c r="F6" s="490">
        <v>2220.17</v>
      </c>
      <c r="G6" s="491">
        <v>54707.91</v>
      </c>
      <c r="H6" s="490">
        <v>2059.64</v>
      </c>
      <c r="I6" s="490">
        <v>8266.24</v>
      </c>
      <c r="J6" s="490">
        <v>4169.2299999999996</v>
      </c>
      <c r="K6" s="490">
        <v>9699.11</v>
      </c>
    </row>
    <row r="7" spans="1:12" x14ac:dyDescent="0.25">
      <c r="A7" s="486" t="s">
        <v>65</v>
      </c>
      <c r="B7" s="490">
        <v>3177.16</v>
      </c>
      <c r="C7" s="491">
        <v>45371.322986669998</v>
      </c>
      <c r="D7" s="490">
        <v>19286.689999999999</v>
      </c>
      <c r="E7" s="490">
        <v>3957.11</v>
      </c>
      <c r="F7" s="490">
        <v>6680.73</v>
      </c>
      <c r="G7" s="491">
        <v>143544.81</v>
      </c>
      <c r="H7" s="490">
        <v>5337.61</v>
      </c>
      <c r="I7" s="490">
        <v>35126.370000000003</v>
      </c>
      <c r="J7" s="490">
        <v>2564.79</v>
      </c>
      <c r="K7" s="490">
        <v>22376.01</v>
      </c>
    </row>
    <row r="8" spans="1:12" x14ac:dyDescent="0.25">
      <c r="A8" s="492" t="s">
        <v>161</v>
      </c>
      <c r="B8" s="493">
        <v>8579.5300000000007</v>
      </c>
      <c r="C8" s="494">
        <f>SUM(C5:C7)</f>
        <v>67209.859091485007</v>
      </c>
      <c r="D8" s="493">
        <v>25780.55</v>
      </c>
      <c r="E8" s="493">
        <v>5997.97</v>
      </c>
      <c r="F8" s="493">
        <v>9751.8700000000008</v>
      </c>
      <c r="G8" s="494">
        <v>221289.13</v>
      </c>
      <c r="H8" s="493">
        <v>8038.2</v>
      </c>
      <c r="I8" s="493">
        <v>54758.93</v>
      </c>
      <c r="J8" s="493">
        <v>7828.66</v>
      </c>
      <c r="K8" s="493">
        <v>32306.36</v>
      </c>
    </row>
    <row r="9" spans="1:12" x14ac:dyDescent="0.25">
      <c r="A9" s="486" t="s">
        <v>186</v>
      </c>
      <c r="B9" s="490">
        <v>277489.09999999998</v>
      </c>
      <c r="C9" s="495">
        <v>2228568</v>
      </c>
      <c r="D9" s="490">
        <v>1118522</v>
      </c>
      <c r="E9" s="490">
        <v>216111</v>
      </c>
      <c r="F9" s="490">
        <v>422677.6</v>
      </c>
      <c r="G9" s="493">
        <v>10081048.199999999</v>
      </c>
      <c r="H9" s="490">
        <v>353296.9</v>
      </c>
      <c r="I9" s="490">
        <v>3144050</v>
      </c>
      <c r="J9" s="490">
        <v>465186.2</v>
      </c>
      <c r="K9" s="490">
        <v>1680948.1</v>
      </c>
    </row>
    <row r="10" spans="1:12" x14ac:dyDescent="0.25">
      <c r="L10" s="264"/>
    </row>
    <row r="14" spans="1:12" x14ac:dyDescent="0.25">
      <c r="A14" s="260" t="s">
        <v>187</v>
      </c>
      <c r="B14" s="260"/>
      <c r="C14" s="260"/>
      <c r="D14" s="260"/>
      <c r="E14" s="260"/>
      <c r="F14" s="260"/>
      <c r="G14" s="260"/>
      <c r="H14" s="260"/>
      <c r="I14" s="260"/>
      <c r="J14" s="260"/>
      <c r="K14" s="260"/>
    </row>
    <row r="15" spans="1:12" x14ac:dyDescent="0.25">
      <c r="A15" s="486"/>
      <c r="B15" s="489" t="s">
        <v>104</v>
      </c>
      <c r="C15" s="489" t="s">
        <v>107</v>
      </c>
      <c r="D15" s="486" t="s">
        <v>106</v>
      </c>
      <c r="E15" s="486" t="s">
        <v>105</v>
      </c>
      <c r="F15" s="486" t="s">
        <v>114</v>
      </c>
      <c r="G15" s="486" t="s">
        <v>109</v>
      </c>
      <c r="H15" s="489" t="s">
        <v>183</v>
      </c>
      <c r="I15" s="489" t="s">
        <v>111</v>
      </c>
      <c r="J15" s="489" t="s">
        <v>110</v>
      </c>
      <c r="K15" s="489" t="s">
        <v>108</v>
      </c>
    </row>
    <row r="16" spans="1:12" x14ac:dyDescent="0.25">
      <c r="A16" s="486" t="s">
        <v>112</v>
      </c>
      <c r="B16" s="496">
        <v>4.9636904656795528E-3</v>
      </c>
      <c r="C16" s="496">
        <v>2.5387699663505891E-3</v>
      </c>
      <c r="D16" s="496">
        <v>1.0731984952177353E-3</v>
      </c>
      <c r="E16" s="496">
        <v>2.0132838835083761E-3</v>
      </c>
      <c r="F16" s="496">
        <v>1.3981575686486272E-3</v>
      </c>
      <c r="G16" s="496">
        <v>1.8141965015826631E-3</v>
      </c>
      <c r="H16" s="496">
        <v>2.2851205095914531E-3</v>
      </c>
      <c r="I16" s="496">
        <v>1.375652228644061E-4</v>
      </c>
      <c r="J16" s="496">
        <v>3.6151842368919067E-3</v>
      </c>
      <c r="K16" s="496">
        <v>2.3531222551313861E-3</v>
      </c>
    </row>
    <row r="17" spans="1:11" x14ac:dyDescent="0.25">
      <c r="A17" s="486" t="s">
        <v>66</v>
      </c>
      <c r="B17" s="496">
        <v>1.450507425336707E-2</v>
      </c>
      <c r="C17" s="496">
        <v>7.2605882335405525E-3</v>
      </c>
      <c r="D17" s="496">
        <v>8.3703744834830261E-3</v>
      </c>
      <c r="E17" s="496">
        <v>5.2526322662946896E-3</v>
      </c>
      <c r="F17" s="496">
        <v>4.4075932346435741E-3</v>
      </c>
      <c r="G17" s="496">
        <v>5.8297709377014059E-3</v>
      </c>
      <c r="H17" s="496">
        <v>5.426807700413535E-3</v>
      </c>
      <c r="I17" s="496">
        <v>5.7700234766320272E-3</v>
      </c>
      <c r="J17" s="496">
        <v>2.6291693834385585E-3</v>
      </c>
      <c r="K17" s="496">
        <v>8.9624971678007627E-3</v>
      </c>
    </row>
    <row r="18" spans="1:11" x14ac:dyDescent="0.25">
      <c r="A18" s="486" t="s">
        <v>65</v>
      </c>
      <c r="B18" s="496">
        <v>1.1449674960205644E-2</v>
      </c>
      <c r="C18" s="496">
        <v>2.0358958302672387E-2</v>
      </c>
      <c r="D18" s="496">
        <v>1.8310544118531683E-2</v>
      </c>
      <c r="E18" s="496">
        <v>1.5805734678156592E-2</v>
      </c>
      <c r="F18" s="496">
        <v>1.7243013548235975E-2</v>
      </c>
      <c r="G18" s="496">
        <v>1.5108001230692936E-2</v>
      </c>
      <c r="H18" s="496">
        <v>1.4239075853243119E-2</v>
      </c>
      <c r="I18" s="496">
        <v>1.3311541266503111E-2</v>
      </c>
      <c r="J18" s="496">
        <v>1.1172331864951259E-2</v>
      </c>
      <c r="K18" s="496">
        <v>5.5134696601059959E-3</v>
      </c>
    </row>
    <row r="19" spans="1:11" x14ac:dyDescent="0.25">
      <c r="A19" s="492" t="s">
        <v>161</v>
      </c>
      <c r="B19" s="496">
        <v>3.0918439679252271E-2</v>
      </c>
      <c r="C19" s="496">
        <v>3.0158316502563533E-2</v>
      </c>
      <c r="D19" s="496">
        <v>2.7754117097232443E-2</v>
      </c>
      <c r="E19" s="496">
        <v>2.3071650827959658E-2</v>
      </c>
      <c r="F19" s="496">
        <v>2.3048764351528177E-2</v>
      </c>
      <c r="G19" s="496">
        <v>2.2751968669977005E-2</v>
      </c>
      <c r="H19" s="496">
        <v>2.1951004063248108E-2</v>
      </c>
      <c r="I19" s="496">
        <v>1.9219129965999546E-2</v>
      </c>
      <c r="J19" s="496">
        <v>1.7416685485281722E-2</v>
      </c>
      <c r="K19" s="496">
        <v>1.6829089083038148E-2</v>
      </c>
    </row>
    <row r="22" spans="1:11" x14ac:dyDescent="0.25">
      <c r="A22" s="260" t="s">
        <v>187</v>
      </c>
      <c r="B22" s="260"/>
      <c r="C22" s="260"/>
      <c r="D22" s="260"/>
      <c r="E22" s="260"/>
      <c r="F22" s="260"/>
      <c r="G22" s="260"/>
      <c r="H22" s="260"/>
      <c r="I22" s="260"/>
      <c r="J22" s="260"/>
      <c r="K22" s="260"/>
    </row>
    <row r="23" spans="1:11" x14ac:dyDescent="0.25">
      <c r="A23" s="486"/>
      <c r="B23" s="489" t="s">
        <v>104</v>
      </c>
      <c r="C23" s="489" t="s">
        <v>107</v>
      </c>
      <c r="D23" s="486" t="s">
        <v>114</v>
      </c>
      <c r="E23" s="486" t="s">
        <v>106</v>
      </c>
      <c r="F23" s="486" t="s">
        <v>105</v>
      </c>
      <c r="G23" s="486" t="s">
        <v>183</v>
      </c>
      <c r="H23" s="489" t="s">
        <v>109</v>
      </c>
      <c r="I23" s="489" t="s">
        <v>110</v>
      </c>
      <c r="J23" s="489" t="s">
        <v>108</v>
      </c>
      <c r="K23" s="489" t="s">
        <v>111</v>
      </c>
    </row>
    <row r="24" spans="1:11" x14ac:dyDescent="0.25">
      <c r="A24" s="486" t="s">
        <v>112</v>
      </c>
      <c r="B24" s="496">
        <f t="shared" ref="B24:F26" si="0">B5/B$8</f>
        <v>0.16054142826005618</v>
      </c>
      <c r="C24" s="496">
        <f t="shared" si="0"/>
        <v>8.4181421934967332E-2</v>
      </c>
      <c r="D24" s="497">
        <f t="shared" si="0"/>
        <v>6.0660847033907339E-2</v>
      </c>
      <c r="E24" s="497">
        <f t="shared" si="0"/>
        <v>3.8668082701313944E-2</v>
      </c>
      <c r="F24" s="497">
        <f t="shared" si="0"/>
        <v>8.7262237909242021E-2</v>
      </c>
      <c r="G24" s="497">
        <f>G5/G$8</f>
        <v>0.10410095606593961</v>
      </c>
      <c r="H24" s="497">
        <f t="shared" ref="G24:K26" si="1">H5/H$8</f>
        <v>7.9738001045010082E-2</v>
      </c>
      <c r="I24" s="497">
        <f t="shared" si="1"/>
        <v>0.20757016252874189</v>
      </c>
      <c r="J24" s="497">
        <f t="shared" si="1"/>
        <v>0.13982469541403</v>
      </c>
      <c r="K24" s="497">
        <f t="shared" si="1"/>
        <v>7.1577237423219456E-3</v>
      </c>
    </row>
    <row r="25" spans="1:11" x14ac:dyDescent="0.25">
      <c r="A25" s="486" t="s">
        <v>66</v>
      </c>
      <c r="B25" s="496">
        <f t="shared" si="0"/>
        <v>0.4691399179209117</v>
      </c>
      <c r="C25" s="496">
        <f t="shared" si="0"/>
        <v>0.24074912248246297</v>
      </c>
      <c r="D25" s="497">
        <f t="shared" si="0"/>
        <v>0.19122904670381352</v>
      </c>
      <c r="E25" s="497">
        <f t="shared" si="0"/>
        <v>0.30159037140899336</v>
      </c>
      <c r="F25" s="497">
        <f t="shared" si="0"/>
        <v>0.22766607840342415</v>
      </c>
      <c r="G25" s="497">
        <f t="shared" si="1"/>
        <v>0.24722366616019503</v>
      </c>
      <c r="H25" s="497">
        <f t="shared" si="1"/>
        <v>0.25623149461322187</v>
      </c>
      <c r="I25" s="497">
        <f t="shared" si="1"/>
        <v>0.15095693067779081</v>
      </c>
      <c r="J25" s="497">
        <f t="shared" si="1"/>
        <v>0.53255985060023037</v>
      </c>
      <c r="K25" s="497">
        <f t="shared" si="1"/>
        <v>0.30022292824075508</v>
      </c>
    </row>
    <row r="26" spans="1:11" x14ac:dyDescent="0.25">
      <c r="A26" s="486" t="s">
        <v>65</v>
      </c>
      <c r="B26" s="496">
        <f t="shared" si="0"/>
        <v>0.37031865381903201</v>
      </c>
      <c r="C26" s="496">
        <f>C7/C$8</f>
        <v>0.67506945558256959</v>
      </c>
      <c r="D26" s="497">
        <f t="shared" si="0"/>
        <v>0.74811010626227914</v>
      </c>
      <c r="E26" s="497">
        <f t="shared" si="0"/>
        <v>0.65974154588969269</v>
      </c>
      <c r="F26" s="497">
        <f t="shared" si="0"/>
        <v>0.68507168368733373</v>
      </c>
      <c r="G26" s="497">
        <f t="shared" si="1"/>
        <v>0.6486753777738653</v>
      </c>
      <c r="H26" s="497">
        <f t="shared" si="1"/>
        <v>0.66403050434176802</v>
      </c>
      <c r="I26" s="497">
        <f t="shared" si="1"/>
        <v>0.64147290679346736</v>
      </c>
      <c r="J26" s="497">
        <f t="shared" si="1"/>
        <v>0.3276154539857396</v>
      </c>
      <c r="K26" s="497">
        <f t="shared" si="1"/>
        <v>0.69261934801692293</v>
      </c>
    </row>
    <row r="27" spans="1:11" x14ac:dyDescent="0.25">
      <c r="A27" s="492" t="s">
        <v>161</v>
      </c>
      <c r="B27" s="496"/>
      <c r="C27" s="496"/>
      <c r="D27" s="496"/>
      <c r="E27" s="496"/>
      <c r="F27" s="496"/>
      <c r="G27" s="496"/>
      <c r="H27" s="496"/>
      <c r="I27" s="496"/>
      <c r="J27" s="496"/>
      <c r="K27" s="496"/>
    </row>
    <row r="30" spans="1:11" x14ac:dyDescent="0.25">
      <c r="K30" s="265"/>
    </row>
    <row r="46" spans="11:11" x14ac:dyDescent="0.25">
      <c r="K46" s="265"/>
    </row>
    <row r="51" spans="2:2" ht="22.5" x14ac:dyDescent="0.25">
      <c r="B51" s="398" t="s">
        <v>231</v>
      </c>
    </row>
  </sheetData>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sqref="A1:E1"/>
    </sheetView>
  </sheetViews>
  <sheetFormatPr baseColWidth="10" defaultRowHeight="15" x14ac:dyDescent="0.25"/>
  <cols>
    <col min="1" max="1" width="12.5703125" style="261" customWidth="1"/>
    <col min="2" max="2" width="19.140625" style="261" bestFit="1" customWidth="1"/>
    <col min="3" max="3" width="26.5703125" style="261" bestFit="1" customWidth="1"/>
    <col min="4" max="4" width="27.140625" style="261" bestFit="1" customWidth="1"/>
    <col min="5" max="5" width="27" style="261" bestFit="1" customWidth="1"/>
    <col min="6" max="6" width="32.7109375" style="261" bestFit="1" customWidth="1"/>
    <col min="7" max="7" width="18.85546875" style="261" bestFit="1" customWidth="1"/>
    <col min="8" max="8" width="19.7109375" style="261" customWidth="1"/>
    <col min="9" max="16384" width="11.42578125" style="261"/>
  </cols>
  <sheetData>
    <row r="1" spans="1:11" x14ac:dyDescent="0.25">
      <c r="A1" s="440" t="s">
        <v>253</v>
      </c>
      <c r="B1" s="441"/>
      <c r="C1" s="442"/>
      <c r="D1" s="442"/>
      <c r="E1" s="442"/>
      <c r="F1" s="266"/>
    </row>
    <row r="3" spans="1:11" x14ac:dyDescent="0.25">
      <c r="A3" s="487"/>
      <c r="B3" s="487" t="s">
        <v>188</v>
      </c>
      <c r="C3" s="487" t="s">
        <v>189</v>
      </c>
      <c r="D3" s="487" t="s">
        <v>190</v>
      </c>
      <c r="E3" s="487" t="s">
        <v>191</v>
      </c>
    </row>
    <row r="4" spans="1:11" x14ac:dyDescent="0.25">
      <c r="A4" s="487" t="s">
        <v>104</v>
      </c>
      <c r="B4" s="488">
        <v>275779532.02999997</v>
      </c>
      <c r="C4" s="488">
        <v>2693148460.0699997</v>
      </c>
      <c r="D4" s="488">
        <v>941841866.48000002</v>
      </c>
      <c r="E4" s="488">
        <v>114226380.61000013</v>
      </c>
      <c r="G4" s="265"/>
      <c r="H4" s="265"/>
      <c r="I4" s="265"/>
      <c r="J4" s="265"/>
      <c r="K4" s="265"/>
    </row>
    <row r="5" spans="1:11" x14ac:dyDescent="0.25">
      <c r="A5" s="487" t="s">
        <v>107</v>
      </c>
      <c r="B5" s="488">
        <v>4888628319.4200001</v>
      </c>
      <c r="C5" s="488">
        <v>7079779071.46</v>
      </c>
      <c r="D5" s="488">
        <v>936429061.77999997</v>
      </c>
      <c r="E5" s="488">
        <v>2782977170.0099983</v>
      </c>
      <c r="G5" s="265"/>
      <c r="H5" s="265"/>
      <c r="I5" s="265"/>
      <c r="J5" s="265"/>
      <c r="K5" s="265"/>
    </row>
    <row r="6" spans="1:11" x14ac:dyDescent="0.25">
      <c r="A6" s="487" t="s">
        <v>106</v>
      </c>
      <c r="B6" s="488">
        <v>308037078</v>
      </c>
      <c r="C6" s="488">
        <v>1305814278</v>
      </c>
      <c r="D6" s="488">
        <v>195020165</v>
      </c>
      <c r="E6" s="488">
        <v>0</v>
      </c>
      <c r="G6" s="265"/>
      <c r="H6" s="265"/>
      <c r="I6" s="265"/>
      <c r="J6" s="265"/>
      <c r="K6" s="265"/>
    </row>
    <row r="7" spans="1:11" x14ac:dyDescent="0.25">
      <c r="A7" s="487" t="s">
        <v>105</v>
      </c>
      <c r="B7" s="488">
        <v>299642073.26296175</v>
      </c>
      <c r="C7" s="488">
        <v>1393539691.0582254</v>
      </c>
      <c r="D7" s="488">
        <v>325330465.66919667</v>
      </c>
      <c r="E7" s="488">
        <v>201660508.99961647</v>
      </c>
      <c r="G7" s="265"/>
      <c r="H7" s="265"/>
      <c r="I7" s="265"/>
      <c r="J7" s="265"/>
      <c r="K7" s="265"/>
    </row>
    <row r="8" spans="1:11" x14ac:dyDescent="0.25">
      <c r="A8" s="487" t="s">
        <v>114</v>
      </c>
      <c r="B8" s="488">
        <v>640268159.9799999</v>
      </c>
      <c r="C8" s="488">
        <v>2643533526.5100002</v>
      </c>
      <c r="D8" s="488">
        <v>252841040.26000002</v>
      </c>
      <c r="E8" s="488">
        <v>1393348740.2499995</v>
      </c>
      <c r="G8" s="265"/>
      <c r="H8" s="265"/>
      <c r="I8" s="265"/>
      <c r="J8" s="265"/>
      <c r="K8" s="265"/>
    </row>
    <row r="9" spans="1:11" x14ac:dyDescent="0.25">
      <c r="A9" s="487" t="s">
        <v>109</v>
      </c>
      <c r="B9" s="488">
        <v>744236962.70000005</v>
      </c>
      <c r="C9" s="488">
        <v>1179853137.73</v>
      </c>
      <c r="D9" s="488">
        <v>135536750.93000001</v>
      </c>
      <c r="E9" s="488">
        <v>10122.139999866486</v>
      </c>
      <c r="G9" s="265"/>
      <c r="H9" s="265"/>
      <c r="I9" s="265"/>
      <c r="J9" s="265"/>
      <c r="K9" s="265"/>
    </row>
    <row r="10" spans="1:11" x14ac:dyDescent="0.25">
      <c r="A10" s="487" t="s">
        <v>183</v>
      </c>
      <c r="B10" s="488">
        <v>12089938793.012962</v>
      </c>
      <c r="C10" s="488">
        <v>33635990118.288227</v>
      </c>
      <c r="D10" s="488">
        <v>6124920767.4791975</v>
      </c>
      <c r="E10" s="488">
        <v>6940785762.8596134</v>
      </c>
      <c r="G10" s="265"/>
      <c r="H10" s="265"/>
      <c r="I10" s="265"/>
      <c r="J10" s="265"/>
      <c r="K10" s="265"/>
    </row>
    <row r="11" spans="1:11" x14ac:dyDescent="0.25">
      <c r="A11" s="487" t="s">
        <v>111</v>
      </c>
      <c r="B11" s="488">
        <v>1574591233.5499997</v>
      </c>
      <c r="C11" s="488">
        <v>7277712767.4499998</v>
      </c>
      <c r="D11" s="488">
        <v>675311025.01999986</v>
      </c>
      <c r="E11" s="488">
        <v>171490578.76000023</v>
      </c>
      <c r="G11" s="265"/>
      <c r="H11" s="265"/>
      <c r="I11" s="265"/>
      <c r="J11" s="265"/>
      <c r="K11" s="265"/>
    </row>
    <row r="12" spans="1:11" x14ac:dyDescent="0.25">
      <c r="A12" s="487" t="s">
        <v>110</v>
      </c>
      <c r="B12" s="488">
        <v>2082462859.3199999</v>
      </c>
      <c r="C12" s="488">
        <v>4383372647.3100004</v>
      </c>
      <c r="D12" s="488">
        <v>430397833.84000003</v>
      </c>
      <c r="E12" s="488">
        <v>1370010386.0299997</v>
      </c>
      <c r="G12" s="265"/>
      <c r="H12" s="265"/>
      <c r="I12" s="265"/>
      <c r="J12" s="265"/>
      <c r="K12" s="265"/>
    </row>
    <row r="13" spans="1:11" x14ac:dyDescent="0.25">
      <c r="A13" s="487" t="s">
        <v>108</v>
      </c>
      <c r="B13" s="488">
        <v>428277272.61000001</v>
      </c>
      <c r="C13" s="488">
        <v>2746677452.8600001</v>
      </c>
      <c r="D13" s="488">
        <v>990366739.25000012</v>
      </c>
      <c r="E13" s="488">
        <v>3906217.4099998474</v>
      </c>
      <c r="G13" s="265"/>
      <c r="H13" s="265"/>
      <c r="I13" s="265"/>
      <c r="J13" s="265"/>
      <c r="K13" s="265"/>
    </row>
    <row r="33" spans="3:3" ht="22.5" x14ac:dyDescent="0.25">
      <c r="C33" s="398" t="s">
        <v>231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sqref="A1:H1"/>
    </sheetView>
  </sheetViews>
  <sheetFormatPr baseColWidth="10" defaultRowHeight="12.75" x14ac:dyDescent="0.2"/>
  <cols>
    <col min="1" max="1" width="55.42578125" style="102" customWidth="1"/>
    <col min="2" max="16384" width="11.42578125" style="102"/>
  </cols>
  <sheetData>
    <row r="1" spans="1:9" ht="15" x14ac:dyDescent="0.25">
      <c r="A1" s="443" t="s">
        <v>248</v>
      </c>
      <c r="B1" s="443"/>
      <c r="C1" s="443"/>
      <c r="D1" s="443"/>
      <c r="E1" s="443"/>
      <c r="F1" s="443"/>
      <c r="G1" s="443"/>
      <c r="H1" s="443"/>
    </row>
    <row r="2" spans="1:9" ht="15" x14ac:dyDescent="0.25">
      <c r="A2" s="472"/>
      <c r="B2" s="473">
        <v>2010</v>
      </c>
      <c r="C2" s="473">
        <v>2011</v>
      </c>
      <c r="D2" s="473">
        <v>2012</v>
      </c>
      <c r="E2" s="473">
        <v>2013</v>
      </c>
      <c r="F2" s="473">
        <v>2014</v>
      </c>
      <c r="G2" s="473">
        <v>2015</v>
      </c>
      <c r="H2" s="473">
        <v>2016</v>
      </c>
    </row>
    <row r="3" spans="1:9" ht="15" x14ac:dyDescent="0.25">
      <c r="A3" s="472" t="s">
        <v>154</v>
      </c>
      <c r="B3" s="474">
        <f>'[2]Tableau 2'!B5</f>
        <v>21742.57731787</v>
      </c>
      <c r="C3" s="474">
        <f>'[2]Tableau 2'!C5</f>
        <v>19998.213417689993</v>
      </c>
      <c r="D3" s="474">
        <f>'[2]Tableau 2'!D5</f>
        <v>20797.915193397956</v>
      </c>
      <c r="E3" s="474">
        <f>'[2]Tableau 2'!E5</f>
        <v>20885</v>
      </c>
      <c r="F3" s="474">
        <f>'[2]Tableau 2'!F5</f>
        <v>20788.661723999998</v>
      </c>
      <c r="G3" s="474">
        <f>'[2]Tableau 2'!G5</f>
        <v>21723</v>
      </c>
      <c r="H3" s="474">
        <f>'[2]Tableau 2'!H5</f>
        <v>22041</v>
      </c>
    </row>
    <row r="4" spans="1:9" ht="15" x14ac:dyDescent="0.25">
      <c r="A4" s="472" t="s">
        <v>155</v>
      </c>
      <c r="B4" s="475">
        <f>'[2]Tableau 2'!B6</f>
        <v>0</v>
      </c>
      <c r="C4" s="475">
        <f>'[2]Tableau 2'!C6</f>
        <v>0</v>
      </c>
      <c r="D4" s="475">
        <f>'[2]Tableau 2'!D6</f>
        <v>0</v>
      </c>
      <c r="E4" s="475">
        <f>'[2]Tableau 2'!E6</f>
        <v>0</v>
      </c>
      <c r="F4" s="475">
        <f>'[2]Tableau 2'!F6</f>
        <v>0</v>
      </c>
      <c r="G4" s="475">
        <f>'[2]Tableau 2'!G6</f>
        <v>4581</v>
      </c>
      <c r="H4" s="475">
        <f>'[2]Tableau 2'!H6</f>
        <v>7485</v>
      </c>
    </row>
    <row r="5" spans="1:9" ht="15" x14ac:dyDescent="0.25">
      <c r="A5" s="472" t="s">
        <v>156</v>
      </c>
      <c r="B5" s="474">
        <f>'[2]Tableau 2'!B13</f>
        <v>0</v>
      </c>
      <c r="C5" s="474">
        <f>'[2]Tableau 2'!C13</f>
        <v>0</v>
      </c>
      <c r="D5" s="474">
        <f>'[2]Tableau 2'!D13</f>
        <v>0</v>
      </c>
      <c r="E5" s="474">
        <f>'[2]Tableau 2'!E13</f>
        <v>11500</v>
      </c>
      <c r="F5" s="474">
        <f>'[2]Tableau 2'!F13</f>
        <v>17700</v>
      </c>
      <c r="G5" s="474">
        <f>'[2]Tableau 2'!G13</f>
        <v>18600</v>
      </c>
      <c r="H5" s="474">
        <f>'[2]Tableau 2'!H13</f>
        <v>19200</v>
      </c>
    </row>
    <row r="6" spans="1:9" ht="15" x14ac:dyDescent="0.25">
      <c r="A6" s="472" t="s">
        <v>157</v>
      </c>
      <c r="B6" s="476">
        <f>'[2]Tableau 2'!B9+'[2]Tableau 2'!B12</f>
        <v>5140.6229024900003</v>
      </c>
      <c r="C6" s="476">
        <f>'[2]Tableau 2'!C9+'[2]Tableau 2'!C12</f>
        <v>5160.8</v>
      </c>
      <c r="D6" s="476">
        <f>'[2]Tableau 2'!D9+'[2]Tableau 2'!D12</f>
        <v>3838.2</v>
      </c>
      <c r="E6" s="476">
        <f>'[2]Tableau 2'!E9+'[2]Tableau 2'!E12</f>
        <v>602.66999999999996</v>
      </c>
      <c r="F6" s="476">
        <f>'[2]Tableau 2'!F9+'[2]Tableau 2'!F12</f>
        <v>490.59</v>
      </c>
      <c r="G6" s="476">
        <f>'[2]Tableau 2'!G9+'[2]Tableau 2'!G12</f>
        <v>479</v>
      </c>
      <c r="H6" s="476">
        <f>'[2]Tableau 2'!H9+'[2]Tableau 2'!H12</f>
        <v>497</v>
      </c>
    </row>
    <row r="7" spans="1:9" ht="15" x14ac:dyDescent="0.25">
      <c r="A7" s="472" t="s">
        <v>208</v>
      </c>
      <c r="B7" s="474">
        <f>'[2]Tableau 2'!B17</f>
        <v>4676.72</v>
      </c>
      <c r="C7" s="474">
        <f>'[2]Tableau 2'!C17</f>
        <v>4613.79</v>
      </c>
      <c r="D7" s="474">
        <f>'[2]Tableau 2'!D17</f>
        <v>4232.5600000000004</v>
      </c>
      <c r="E7" s="474">
        <f>'[2]Tableau 2'!E17</f>
        <v>4045.05</v>
      </c>
      <c r="F7" s="474">
        <f>'[2]Tableau 2'!F17</f>
        <v>4064</v>
      </c>
      <c r="G7" s="474">
        <f>'[2]Tableau 2'!G17</f>
        <v>2189</v>
      </c>
      <c r="H7" s="474">
        <f>'[2]Tableau 2'!H17</f>
        <v>4845.26725506</v>
      </c>
    </row>
    <row r="8" spans="1:9" ht="15" x14ac:dyDescent="0.25">
      <c r="A8" s="472" t="s">
        <v>209</v>
      </c>
      <c r="B8" s="474">
        <f>'[2]Tableau 2'!B14</f>
        <v>0</v>
      </c>
      <c r="C8" s="474">
        <f>'[2]Tableau 2'!C14</f>
        <v>0</v>
      </c>
      <c r="D8" s="474">
        <f>'[2]Tableau 2'!D14</f>
        <v>0</v>
      </c>
      <c r="E8" s="474">
        <f>'[2]Tableau 2'!E14</f>
        <v>0</v>
      </c>
      <c r="F8" s="474">
        <f>'[2]Tableau 2'!F14</f>
        <v>0</v>
      </c>
      <c r="G8" s="474">
        <f>'[2]Tableau 2'!G14</f>
        <v>0.01</v>
      </c>
      <c r="H8" s="474">
        <f>'[2]Tableau 2'!H14</f>
        <v>3005.83</v>
      </c>
    </row>
    <row r="9" spans="1:9" ht="30" x14ac:dyDescent="0.25">
      <c r="A9" s="477" t="s">
        <v>4</v>
      </c>
      <c r="B9" s="474">
        <f>'[2]Tableau 2'!B23</f>
        <v>1634.4987000000001</v>
      </c>
      <c r="C9" s="474">
        <f>'[2]Tableau 2'!C23</f>
        <v>1538.8910000000001</v>
      </c>
      <c r="D9" s="474">
        <f>'[2]Tableau 2'!D23</f>
        <v>1593.3659520000001</v>
      </c>
      <c r="E9" s="474">
        <f>'[2]Tableau 2'!E23</f>
        <v>1713</v>
      </c>
      <c r="F9" s="474">
        <f>'[2]Tableau 2'!F23</f>
        <v>1609</v>
      </c>
      <c r="G9" s="474">
        <f>'[2]Tableau 2'!G23</f>
        <v>1494</v>
      </c>
      <c r="H9" s="474">
        <f>'[2]Tableau 2'!H23</f>
        <v>1404</v>
      </c>
    </row>
    <row r="10" spans="1:9" ht="15" x14ac:dyDescent="0.25">
      <c r="A10" s="472" t="s">
        <v>6</v>
      </c>
      <c r="B10" s="474">
        <f>'[2]Tableau 2'!B28</f>
        <v>6997.4548000000004</v>
      </c>
      <c r="C10" s="474">
        <f>'[2]Tableau 2'!C28</f>
        <v>6525.6077000000005</v>
      </c>
      <c r="D10" s="474">
        <f>'[2]Tableau 2'!D28</f>
        <v>6628.8290000000006</v>
      </c>
      <c r="E10" s="474">
        <f>'[2]Tableau 2'!E28</f>
        <v>6869.5393778400003</v>
      </c>
      <c r="F10" s="474">
        <f>'[2]Tableau 2'!F28</f>
        <v>6838.9</v>
      </c>
      <c r="G10" s="474">
        <f>'[2]Tableau 2'!G28</f>
        <v>6767</v>
      </c>
      <c r="H10" s="474">
        <f>'[2]Tableau 2'!H28</f>
        <v>7463</v>
      </c>
      <c r="I10" s="116"/>
    </row>
    <row r="11" spans="1:9" ht="15" x14ac:dyDescent="0.25">
      <c r="A11" s="478" t="s">
        <v>7</v>
      </c>
      <c r="B11" s="479">
        <f t="shared" ref="B11:H11" si="0">SUM(B3:B10)</f>
        <v>40191.873720359996</v>
      </c>
      <c r="C11" s="479">
        <f t="shared" si="0"/>
        <v>37837.302117689993</v>
      </c>
      <c r="D11" s="479">
        <f t="shared" si="0"/>
        <v>37090.870145397959</v>
      </c>
      <c r="E11" s="479">
        <f t="shared" si="0"/>
        <v>45615.259377840004</v>
      </c>
      <c r="F11" s="479">
        <f t="shared" si="0"/>
        <v>51491.151723999996</v>
      </c>
      <c r="G11" s="479">
        <f t="shared" si="0"/>
        <v>55833.01</v>
      </c>
      <c r="H11" s="479">
        <f t="shared" si="0"/>
        <v>65941.097255059998</v>
      </c>
    </row>
    <row r="12" spans="1:9" ht="15" x14ac:dyDescent="0.25">
      <c r="A12" s="472" t="s">
        <v>225</v>
      </c>
      <c r="B12" s="472"/>
      <c r="C12" s="472"/>
      <c r="D12" s="472"/>
      <c r="E12" s="472"/>
      <c r="F12" s="472"/>
      <c r="G12" s="472"/>
      <c r="H12" s="472"/>
    </row>
    <row r="13" spans="1:9" ht="15" x14ac:dyDescent="0.25">
      <c r="A13" s="472"/>
      <c r="B13" s="472"/>
      <c r="C13" s="472"/>
      <c r="D13" s="472"/>
      <c r="E13" s="472"/>
      <c r="F13" s="472"/>
      <c r="G13" s="472"/>
      <c r="H13" s="472"/>
    </row>
    <row r="14" spans="1:9" ht="15" x14ac:dyDescent="0.25">
      <c r="A14" s="480" t="s">
        <v>249</v>
      </c>
      <c r="B14" s="480"/>
      <c r="C14" s="480"/>
      <c r="D14" s="480"/>
      <c r="E14" s="480"/>
      <c r="F14" s="480"/>
      <c r="G14" s="480"/>
      <c r="H14" s="480"/>
    </row>
    <row r="15" spans="1:9" ht="15" x14ac:dyDescent="0.25">
      <c r="A15" s="481"/>
      <c r="B15" s="473">
        <v>2010</v>
      </c>
      <c r="C15" s="473">
        <v>2011</v>
      </c>
      <c r="D15" s="473">
        <v>2012</v>
      </c>
      <c r="E15" s="473">
        <v>2013</v>
      </c>
      <c r="F15" s="473">
        <v>2014</v>
      </c>
      <c r="G15" s="473">
        <v>2015</v>
      </c>
      <c r="H15" s="473">
        <v>2016</v>
      </c>
    </row>
    <row r="16" spans="1:9" ht="15" x14ac:dyDescent="0.25">
      <c r="A16" s="472" t="s">
        <v>154</v>
      </c>
      <c r="B16" s="482">
        <f t="shared" ref="B16:B24" si="1">B3/B$27</f>
        <v>22998.325369065748</v>
      </c>
      <c r="C16" s="482">
        <f t="shared" ref="C16:H16" si="2">C3/C$27</f>
        <v>20715.758661815569</v>
      </c>
      <c r="D16" s="482">
        <f t="shared" si="2"/>
        <v>21131.18807377898</v>
      </c>
      <c r="E16" s="482">
        <f t="shared" si="2"/>
        <v>21036.188417454257</v>
      </c>
      <c r="F16" s="482">
        <f t="shared" si="2"/>
        <v>20834.415081135656</v>
      </c>
      <c r="G16" s="482">
        <f t="shared" si="2"/>
        <v>21762.101400000003</v>
      </c>
      <c r="H16" s="482">
        <f t="shared" si="2"/>
        <v>22041</v>
      </c>
    </row>
    <row r="17" spans="1:11" ht="15" x14ac:dyDescent="0.25">
      <c r="A17" s="472" t="s">
        <v>155</v>
      </c>
      <c r="B17" s="482">
        <f t="shared" si="1"/>
        <v>0</v>
      </c>
      <c r="C17" s="482">
        <f t="shared" ref="C17:H24" si="3">C4/C$27</f>
        <v>0</v>
      </c>
      <c r="D17" s="482">
        <f t="shared" si="3"/>
        <v>0</v>
      </c>
      <c r="E17" s="482">
        <f t="shared" si="3"/>
        <v>0</v>
      </c>
      <c r="F17" s="482">
        <f t="shared" si="3"/>
        <v>0</v>
      </c>
      <c r="G17" s="482">
        <f t="shared" si="3"/>
        <v>4589.2458000000006</v>
      </c>
      <c r="H17" s="482">
        <f t="shared" si="3"/>
        <v>7485</v>
      </c>
    </row>
    <row r="18" spans="1:11" ht="15" x14ac:dyDescent="0.25">
      <c r="A18" s="472" t="s">
        <v>156</v>
      </c>
      <c r="B18" s="482">
        <f t="shared" si="1"/>
        <v>0</v>
      </c>
      <c r="C18" s="482">
        <f t="shared" si="3"/>
        <v>0</v>
      </c>
      <c r="D18" s="482">
        <f t="shared" si="3"/>
        <v>0</v>
      </c>
      <c r="E18" s="482">
        <f t="shared" si="3"/>
        <v>11583.249547556808</v>
      </c>
      <c r="F18" s="482">
        <f t="shared" si="3"/>
        <v>17738.955582232895</v>
      </c>
      <c r="G18" s="482">
        <f t="shared" si="3"/>
        <v>18633.48</v>
      </c>
      <c r="H18" s="482">
        <f t="shared" si="3"/>
        <v>19200</v>
      </c>
    </row>
    <row r="19" spans="1:11" ht="15" x14ac:dyDescent="0.25">
      <c r="A19" s="472" t="s">
        <v>210</v>
      </c>
      <c r="B19" s="482">
        <f t="shared" si="1"/>
        <v>5437.5208781696583</v>
      </c>
      <c r="C19" s="482">
        <f t="shared" si="3"/>
        <v>5345.9719160376389</v>
      </c>
      <c r="D19" s="482">
        <f t="shared" si="3"/>
        <v>3899.7046247464509</v>
      </c>
      <c r="E19" s="482">
        <f t="shared" si="3"/>
        <v>607.03278302835315</v>
      </c>
      <c r="F19" s="482">
        <f t="shared" si="3"/>
        <v>491.66972989195682</v>
      </c>
      <c r="G19" s="482">
        <f t="shared" si="3"/>
        <v>479.86220000000003</v>
      </c>
      <c r="H19" s="482">
        <f t="shared" si="3"/>
        <v>497</v>
      </c>
    </row>
    <row r="20" spans="1:11" ht="15" x14ac:dyDescent="0.25">
      <c r="A20" s="472" t="s">
        <v>208</v>
      </c>
      <c r="B20" s="482">
        <f t="shared" si="1"/>
        <v>4946.8251462358794</v>
      </c>
      <c r="C20" s="482">
        <f t="shared" si="3"/>
        <v>4779.3349415779139</v>
      </c>
      <c r="D20" s="482">
        <f t="shared" si="3"/>
        <v>4300.383983772821</v>
      </c>
      <c r="E20" s="482">
        <f t="shared" si="3"/>
        <v>4074.3324854212756</v>
      </c>
      <c r="F20" s="482">
        <f t="shared" si="3"/>
        <v>4072.944377751101</v>
      </c>
      <c r="G20" s="482">
        <f t="shared" si="3"/>
        <v>2192.9402</v>
      </c>
      <c r="H20" s="482">
        <f t="shared" si="3"/>
        <v>4845.26725506</v>
      </c>
    </row>
    <row r="21" spans="1:11" ht="15" x14ac:dyDescent="0.25">
      <c r="A21" s="472" t="s">
        <v>209</v>
      </c>
      <c r="B21" s="482">
        <f t="shared" si="1"/>
        <v>0</v>
      </c>
      <c r="C21" s="482">
        <f t="shared" si="3"/>
        <v>0</v>
      </c>
      <c r="D21" s="482">
        <f t="shared" si="3"/>
        <v>0</v>
      </c>
      <c r="E21" s="482">
        <f t="shared" si="3"/>
        <v>0</v>
      </c>
      <c r="F21" s="482">
        <f t="shared" si="3"/>
        <v>0</v>
      </c>
      <c r="G21" s="482">
        <f t="shared" si="3"/>
        <v>1.0018000000000001E-2</v>
      </c>
      <c r="H21" s="482">
        <f t="shared" si="3"/>
        <v>3005.83</v>
      </c>
    </row>
    <row r="22" spans="1:11" ht="30" x14ac:dyDescent="0.25">
      <c r="A22" s="477" t="s">
        <v>4</v>
      </c>
      <c r="B22" s="482">
        <f t="shared" si="1"/>
        <v>1728.8995857459618</v>
      </c>
      <c r="C22" s="482">
        <f t="shared" si="3"/>
        <v>1594.1071283217871</v>
      </c>
      <c r="D22" s="482">
        <f t="shared" si="3"/>
        <v>1618.8985909874243</v>
      </c>
      <c r="E22" s="482">
        <f t="shared" si="3"/>
        <v>1725.4005630404185</v>
      </c>
      <c r="F22" s="482">
        <f t="shared" si="3"/>
        <v>1612.541216486595</v>
      </c>
      <c r="G22" s="482">
        <f t="shared" si="3"/>
        <v>1496.6892</v>
      </c>
      <c r="H22" s="482">
        <f t="shared" si="3"/>
        <v>1404</v>
      </c>
    </row>
    <row r="23" spans="1:11" ht="15" x14ac:dyDescent="0.25">
      <c r="A23" s="472" t="s">
        <v>6</v>
      </c>
      <c r="B23" s="482">
        <f t="shared" si="1"/>
        <v>7401.5945714708078</v>
      </c>
      <c r="C23" s="482">
        <f t="shared" si="3"/>
        <v>6759.7495541929493</v>
      </c>
      <c r="D23" s="482">
        <f t="shared" si="3"/>
        <v>6735.0516148073038</v>
      </c>
      <c r="E23" s="482">
        <f t="shared" si="3"/>
        <v>6919.2685991555536</v>
      </c>
      <c r="F23" s="482">
        <f t="shared" si="3"/>
        <v>6853.9516006402573</v>
      </c>
      <c r="G23" s="482">
        <f t="shared" si="3"/>
        <v>6779.1806000000006</v>
      </c>
      <c r="H23" s="482">
        <f t="shared" si="3"/>
        <v>7463</v>
      </c>
    </row>
    <row r="24" spans="1:11" ht="15" x14ac:dyDescent="0.25">
      <c r="A24" s="478" t="s">
        <v>7</v>
      </c>
      <c r="B24" s="483">
        <f t="shared" si="1"/>
        <v>42513.165550688049</v>
      </c>
      <c r="C24" s="483">
        <f t="shared" si="3"/>
        <v>39194.922201945861</v>
      </c>
      <c r="D24" s="483">
        <f t="shared" si="3"/>
        <v>37685.226888092984</v>
      </c>
      <c r="E24" s="483">
        <f t="shared" si="3"/>
        <v>45945.472395656667</v>
      </c>
      <c r="F24" s="483">
        <f t="shared" si="3"/>
        <v>51604.477588138463</v>
      </c>
      <c r="G24" s="483">
        <f t="shared" si="3"/>
        <v>55933.509418000009</v>
      </c>
      <c r="H24" s="483">
        <f t="shared" si="3"/>
        <v>65941.097255059998</v>
      </c>
    </row>
    <row r="25" spans="1:11" ht="22.5" x14ac:dyDescent="0.2">
      <c r="A25" s="484"/>
      <c r="B25" s="485"/>
      <c r="C25" s="485"/>
      <c r="D25" s="485"/>
      <c r="E25" s="485"/>
      <c r="F25" s="485"/>
      <c r="G25" s="485"/>
      <c r="H25" s="485"/>
      <c r="K25" s="400" t="s">
        <v>230</v>
      </c>
    </row>
    <row r="26" spans="1:11" ht="22.5" x14ac:dyDescent="0.2">
      <c r="B26" s="116"/>
      <c r="C26" s="116"/>
      <c r="D26" s="116"/>
      <c r="E26" s="116"/>
      <c r="F26" s="116"/>
      <c r="G26" s="116"/>
      <c r="K26" s="400" t="s">
        <v>234</v>
      </c>
    </row>
    <row r="27" spans="1:11" ht="15" x14ac:dyDescent="0.25">
      <c r="A27" s="407" t="s">
        <v>247</v>
      </c>
      <c r="B27" s="408">
        <v>0.94539828309043705</v>
      </c>
      <c r="C27" s="408">
        <v>0.96536234777400665</v>
      </c>
      <c r="D27" s="408">
        <v>0.98422838889997988</v>
      </c>
      <c r="E27" s="408">
        <v>0.9928129367139148</v>
      </c>
      <c r="F27" s="408">
        <v>0.99780395288480717</v>
      </c>
      <c r="G27" s="408">
        <v>0.99820323417847867</v>
      </c>
      <c r="H27" s="408">
        <v>1</v>
      </c>
      <c r="K27" s="401" t="s">
        <v>246</v>
      </c>
    </row>
    <row r="28" spans="1:11" x14ac:dyDescent="0.2">
      <c r="K28" s="399"/>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Tableau A</vt:lpstr>
      <vt:lpstr>Tableau 1.a</vt:lpstr>
      <vt:lpstr>Tableau 1.b</vt:lpstr>
      <vt:lpstr>Graphique 1</vt:lpstr>
      <vt:lpstr>Graphique 2</vt:lpstr>
      <vt:lpstr>Graphique A</vt:lpstr>
      <vt:lpstr>Graphique B</vt:lpstr>
      <vt:lpstr>Graphique C</vt:lpstr>
      <vt:lpstr>Graphique 3</vt:lpstr>
      <vt:lpstr>Tableau 2</vt:lpstr>
      <vt:lpstr>Tableau 3</vt:lpstr>
    </vt:vector>
  </TitlesOfParts>
  <Company>Ministère l'Emploi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bruno.garoche</dc:creator>
  <cp:lastModifiedBy>SAINT-AMAN, Sylvie (DARES)</cp:lastModifiedBy>
  <cp:lastPrinted>2017-03-08T13:26:27Z</cp:lastPrinted>
  <dcterms:created xsi:type="dcterms:W3CDTF">2013-12-16T16:25:25Z</dcterms:created>
  <dcterms:modified xsi:type="dcterms:W3CDTF">2019-02-07T09:05:39Z</dcterms:modified>
</cp:coreProperties>
</file>