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05" windowWidth="10035" windowHeight="7035" tabRatio="653" activeTab="0"/>
  </bookViews>
  <sheets>
    <sheet name="Graphique 1" sheetId="1" r:id="rId1"/>
    <sheet name="Tab1" sheetId="2" r:id="rId2"/>
    <sheet name="Graphique 2" sheetId="3" r:id="rId3"/>
    <sheet name="TabA, encadré 1" sheetId="4" r:id="rId4"/>
    <sheet name="Graphique A-B-C, encadré 2" sheetId="5" r:id="rId5"/>
    <sheet name="Graphique 3" sheetId="6" r:id="rId6"/>
    <sheet name="Tab2" sheetId="7" r:id="rId7"/>
    <sheet name="Graphique 4" sheetId="8" r:id="rId8"/>
    <sheet name="Tab 3" sheetId="9" r:id="rId9"/>
  </sheets>
  <externalReferences>
    <externalReference r:id="rId12"/>
    <externalReference r:id="rId13"/>
    <externalReference r:id="rId14"/>
    <externalReference r:id="rId15"/>
  </externalReferences>
  <definedNames>
    <definedName name="page6graph" localSheetId="7">'[2]graph DA'!#REF!</definedName>
    <definedName name="page6graph" localSheetId="8">'[2]graph DA'!#REF!</definedName>
    <definedName name="page6graph" localSheetId="6">'[2]graph DA'!#REF!</definedName>
    <definedName name="page6graph">'[1]graph DA'!#REF!</definedName>
  </definedNames>
  <calcPr fullCalcOnLoad="1"/>
</workbook>
</file>

<file path=xl/sharedStrings.xml><?xml version="1.0" encoding="utf-8"?>
<sst xmlns="http://schemas.openxmlformats.org/spreadsheetml/2006/main" count="339" uniqueCount="249">
  <si>
    <t xml:space="preserve">Dont : </t>
  </si>
  <si>
    <t>Aides aux particuliers</t>
  </si>
  <si>
    <t>Aides aux organismes prestataires agréés de services à la personne</t>
  </si>
  <si>
    <t>Variation annuelle en volume</t>
  </si>
  <si>
    <t>Dont :</t>
  </si>
  <si>
    <t>prime de décembre (Etat)</t>
  </si>
  <si>
    <t>Revenu minimum d'insertion (hors intéressement)</t>
  </si>
  <si>
    <t>RMI (département)</t>
  </si>
  <si>
    <t>RMI prime de décembre (Etat)</t>
  </si>
  <si>
    <t>Allocation de parent isolé (API) (hors intéressement)</t>
  </si>
  <si>
    <t>Allocation aux adultes handicapés de base (AAH)</t>
  </si>
  <si>
    <t>Revenu de solidarité (RSO / DOM)</t>
  </si>
  <si>
    <t xml:space="preserve">Total </t>
  </si>
  <si>
    <t>Total en points de PIB</t>
  </si>
  <si>
    <t xml:space="preserve">Champ : France </t>
  </si>
  <si>
    <t>Sources :</t>
  </si>
  <si>
    <t>Mesures en faveur de l'emploi dans certaines zones géographiques</t>
  </si>
  <si>
    <t>Incitations financières à l'emploi</t>
  </si>
  <si>
    <t>Mesures en faveur de l'emploi dans certains secteurs</t>
  </si>
  <si>
    <t>Allègements généraux ciblés sur les bas salaires</t>
  </si>
  <si>
    <t>Heures supplémentaires et rachat de RTT</t>
  </si>
  <si>
    <t>Remarque : les dépenses du budget du ministère chargé de l'emploi issues des bases India et Chorus et compilées dans ce tableau correspondent aux montants effectivement versés une année donnée et non aux sommes dues par l'État au titre de cette année. À l'inverse, les données publiées par l'Acoss correspondent aux sommes dues par l'État au titre de l'année, d'où certaines différences entre les chiffres publiés ici et ceux publiés par l'Acoss ou dans les comptes de la sécurité sociale. Avec la réforme des finances publiques instituée par la loi organique relative aux lois de finances (LOLF) du 1er août 2001, ces écarts sont appelés à disparaître.Quelques chiffres ont été modifiées par rapport à la publication précèdente, du fait de la prise en compte de données plus récentes.</t>
  </si>
  <si>
    <t>MESURES GÉNÉRALES D'EXONÉRATIONS</t>
  </si>
  <si>
    <t>Allègements généraux bas salaires et aménagements et réduction du temps de travail</t>
  </si>
  <si>
    <t>Allégements Fillon (loi du 17 janvier 2003) (1)</t>
  </si>
  <si>
    <t>Autres allégements généraux (1)</t>
  </si>
  <si>
    <t>exonérations de cotisations salariales et patronales (1)</t>
  </si>
  <si>
    <t>Aides à l'embauche dans les TPE (dispositif "zéro charges" du plan de relance 2009-2010) (1)</t>
  </si>
  <si>
    <t>INCITATIONS FINANCIÈRES À L'EMPLOI</t>
  </si>
  <si>
    <t>Exonérations zonées et dépenses fiscales hors Dom</t>
  </si>
  <si>
    <t>Zones de revitalisation rurale (ZRR) et de redynamisation urbaine (ZRU) (1)+(3)</t>
  </si>
  <si>
    <t>MESURES EN FAVEUR DE L'EMPLOI DANS CERTAINS SECTEURS</t>
  </si>
  <si>
    <t>Exonération 15 points particuliers employeurs (1)</t>
  </si>
  <si>
    <t>Exonération aide à domicile : extension des activités exonérées (1)</t>
  </si>
  <si>
    <t xml:space="preserve">Secteur agricole </t>
  </si>
  <si>
    <t>Exonération pour l’emploi de travailleurs occasionnels agricoles TO-DE (1)</t>
  </si>
  <si>
    <t>Autres mesures à destination du secteur Agricole (1)</t>
  </si>
  <si>
    <t>Hôtels, cafés, restaurants (HCR)</t>
  </si>
  <si>
    <t>exonération avantage "repas" en nature (1)</t>
  </si>
  <si>
    <t>CICE</t>
  </si>
  <si>
    <t xml:space="preserve">Services à la personne / emplois familiaux </t>
  </si>
  <si>
    <t xml:space="preserve"> </t>
  </si>
  <si>
    <t>TOTAL</t>
  </si>
  <si>
    <t>Autres</t>
  </si>
  <si>
    <t xml:space="preserve">(1) Les montants des exonérations sont issus des comptes de la sécurité sociale. Les montants des mesures en faveur du secteur agricole sont issues de données MSA. </t>
  </si>
  <si>
    <t>(3) Les autres dépenses sont issus des rapports annuels de performance 2013 (RAP). Les données sur le RSA activité proviennent des données de la CAF.</t>
  </si>
  <si>
    <t>Total exonérations (1)</t>
  </si>
  <si>
    <t>Total dépenses fiscales (2)</t>
  </si>
  <si>
    <t>Autres (3)</t>
  </si>
  <si>
    <t>MESURES EN FAVEUR DE L'EMPLOI DANS CERTAINES ZONES GÉOGRAPHIQUES (1)</t>
  </si>
  <si>
    <t>Zones franche urbaine (ZFU)</t>
  </si>
  <si>
    <t xml:space="preserve">Zone franche de Corse </t>
  </si>
  <si>
    <t xml:space="preserve">Bassins d'emploi à redynamiser </t>
  </si>
  <si>
    <t>exonérations d'impôt sur le revenu des heures supplémentaires et complémentaires (2)</t>
  </si>
  <si>
    <t>CICE (2)</t>
  </si>
  <si>
    <t>Prime pour l'emploi (2)</t>
  </si>
  <si>
    <t>Prime de retour à l'emploi (3)</t>
  </si>
  <si>
    <t>Prime d'intéressement RMI (3)</t>
  </si>
  <si>
    <t>Prime d'intéressement API (3)</t>
  </si>
  <si>
    <t>Réduction d'impôt sur le revenu au titre de l'emploi d'un salarié à domicile (2)</t>
  </si>
  <si>
    <t>Crédit d'impôt sur le revenu au titre de l'emploi, par les particuliers, d'un salarié à domicile (2)</t>
  </si>
  <si>
    <t>Exonération des particuliers employeurs "publics fragiles" * (1)</t>
  </si>
  <si>
    <t>Exonération forfaitaire de CM pour les EDM (1)</t>
  </si>
  <si>
    <t>Exonération d'impôt sur le revenu de l'aide de l'employeur au CESU préfinancé (2)</t>
  </si>
  <si>
    <t>Distribution de CESU préfinancé par l'État (Plan de relance 2009-2010) (3)</t>
  </si>
  <si>
    <t>Exonération aide à domicile auprès de personnes fragiles * (1)</t>
  </si>
  <si>
    <t>Aides aux entreprises CESU préfinancé : exonération abondement (1)</t>
  </si>
  <si>
    <t>Financement de l'Agence Nationale des Services à la Personne (3)</t>
  </si>
  <si>
    <t>Exonération en faveur des jeunes chefs d’exploitation on d’entreprise agricole (1)</t>
  </si>
  <si>
    <t>Taux de cotisations réduits pour l’emploi de travailleurs occasionnels agricoles (ex TO-DE) (1)</t>
  </si>
  <si>
    <t>aides à l'emploi (3)</t>
  </si>
  <si>
    <t>Autres aides aux organismes prestataires agréés de services (2)</t>
  </si>
  <si>
    <t>(2) Les montants des dépenses fiscales sont issus des tomes II des Évaluations des voies et moyens des projets de loi de finances successifs, à l'exception de celui du CICE est qui est provient du Rapport 2015 du Comité de suivi et d'évaluation du CICE.</t>
  </si>
  <si>
    <t>9 - Préretraites</t>
  </si>
  <si>
    <t>1 - Services relatifs au marché du travail</t>
  </si>
  <si>
    <t>1.1 - Prestations de services</t>
  </si>
  <si>
    <t>Pôle emploi</t>
  </si>
  <si>
    <t xml:space="preserve">- </t>
  </si>
  <si>
    <t>1.1.2 - Services d'accompagnement</t>
  </si>
  <si>
    <t>CIVIS accompagnement</t>
  </si>
  <si>
    <t>ANI Jeunes</t>
  </si>
  <si>
    <t>Contrat d'autonomie</t>
  </si>
  <si>
    <t xml:space="preserve">Cellule de reclassement </t>
  </si>
  <si>
    <t>1.2 - Autres activités du SPE (administration)</t>
  </si>
  <si>
    <t>2 - Formation professionnelle des demandeurs d'emploi</t>
  </si>
  <si>
    <t>2.0 - Allocations (à répartir sur les stages classés en 2.1 et 2.3)</t>
  </si>
  <si>
    <t>Rémunération des stagiaires (régime public)</t>
  </si>
  <si>
    <t>Rémunération des formations de Pôle Emploi (RFPE)</t>
  </si>
  <si>
    <t>2.1 - Formation institutionnelle</t>
  </si>
  <si>
    <t>Stages de formation organisés par les Régions</t>
  </si>
  <si>
    <t>Contrat de volontariat pour l'insertion</t>
  </si>
  <si>
    <t>2.2 - Formation sur le lieu de travail</t>
  </si>
  <si>
    <t>Préparation opérationnelle à l'emploi (POE)</t>
  </si>
  <si>
    <t>2.3 - Formation en alternance (institution / lieu de travail)</t>
  </si>
  <si>
    <t>2.4 - Soutien spécial à l'apprentissage</t>
  </si>
  <si>
    <t>Exonération et prime pour l'embauche d'apprentis</t>
  </si>
  <si>
    <t xml:space="preserve">4 - Incitations à l'emploi </t>
  </si>
  <si>
    <t>4.1 - Incitations à l'embauche</t>
  </si>
  <si>
    <t>Contrat de professionnalisation</t>
  </si>
  <si>
    <t>Contrat unique d'insertion (CUI-CIE)</t>
  </si>
  <si>
    <t>Primes d'intéressement et primes de retour à l'emploi (ASS)</t>
  </si>
  <si>
    <t>5 - Emploi protégé et réadaptation</t>
  </si>
  <si>
    <t>Entreprises adaptées</t>
  </si>
  <si>
    <t>6 - Création directe d'emplois</t>
  </si>
  <si>
    <t>Contrat unique d'insertion (CUI-CAE)</t>
  </si>
  <si>
    <t>Emplois d'avenir (non marchands)</t>
  </si>
  <si>
    <t>7 - Aides à la création d'entreprise</t>
  </si>
  <si>
    <t>Aide aux chômeurs créateurs ou repreneurs d'entreprise</t>
  </si>
  <si>
    <t>8 - Maintien et soutien du revenu en cas d'absence d'emploi</t>
  </si>
  <si>
    <t xml:space="preserve">8.1 - Prestations de chômage </t>
  </si>
  <si>
    <t>catégories 2 à 7 (Politiques "actives" du marché du travail)</t>
  </si>
  <si>
    <t>catégories 8 et 9 (Politiques de soutien du revenu)</t>
  </si>
  <si>
    <t>Transferts aux individus</t>
  </si>
  <si>
    <t>Transferts aux employeurs</t>
  </si>
  <si>
    <t>Transferts aux prestataires de services</t>
  </si>
  <si>
    <t>Emplois d'avenir (marchands)</t>
  </si>
  <si>
    <t>Contrat de génération</t>
  </si>
  <si>
    <t>Garantie jeunes</t>
  </si>
  <si>
    <t>Congé individuel de formation (CIF-CDD)</t>
  </si>
  <si>
    <t>Services</t>
  </si>
  <si>
    <t>Services et activités assurés par les services publics de l'emploi, ainsi que les services fournis par d’autres agences publiques ou d’autres organismes sous financement public, qui facilitent l’insertion des chômeurs et autres demandeurs d’emploi sur le marché du travail ou qui assistent les employeurs dans le recrutement et la sélection du personnel.</t>
  </si>
  <si>
    <t>Mesures visant à améliorer l’employabilité des groupes cibles par la formation, et qui sont financées par des organismes publics.</t>
  </si>
  <si>
    <t xml:space="preserve">Mesures qui facilitent le recrutement de chômeurs et d’autres groupes cibles, ou qui aident à assurer le maintien dans l’emploi de personnes menacées de le perdre involontairement. </t>
  </si>
  <si>
    <t>Mesures visant à favoriser l’insertion sur le marché du travail de personnes à capacité de travail réduite, grâce à un emploi protégé et une réadaptation.</t>
  </si>
  <si>
    <t xml:space="preserve">Mesures qui créent des emplois supplémentaires, généralement d’intérêt public ou socialement utiles, afin de procurer un emploi aux chômeurs de longue durée ou aux personnes qui rencontrent des difficultés particulières sur le marché du travail. </t>
  </si>
  <si>
    <t>Soutiens ayant pour but de compenser une perte de salaire ou de revenu des individus grâce au versement de prestations en espèces quand une personne : apte à travailler et disponible pour occuper un emploi ne parvient pas à trouver un emploi acceptable ; est licenciée ou contrainte à travailler à temps partiel ou est temporairement inoccupée pour des motifs économiques ou autres (y compris des raisons tenant aux variations saisonnières) ; a perdu son emploi à cause d’une restructuration ou d’une cause similaire (indemnités de licenciement).</t>
  </si>
  <si>
    <t>Soutiens qui facilitent la préretraite complète ou partielle de travailleurs âgés qui ont peu de chances de trouver un nouvel emploi ou dont le départ à la retraite facilite le placement d’une personne au chômage ou appartenant à un autre groupe cible.</t>
  </si>
  <si>
    <t>Catégorie 1 : Services relatifs au marché du travail (dépenses pour les services publics de l'emploi)</t>
  </si>
  <si>
    <t>Catégorie 2 : Formation professionnelle</t>
  </si>
  <si>
    <t>Catégorie 4 : Incitations à l'emploi</t>
  </si>
  <si>
    <t>Catégorie 5 : Emploi protégé et réadaptation</t>
  </si>
  <si>
    <t>Catégorie 6 : Création directe d'emplois</t>
  </si>
  <si>
    <t>Catégorie 8 : Maintien et soutien de revenu en cas d'absence d'emploi</t>
  </si>
  <si>
    <t>Catégorie 9 : Préretraite</t>
  </si>
  <si>
    <t>Catégorie 7 : Aide à la création d'entreprises</t>
  </si>
  <si>
    <t>Mesures encourageant les chômeurs ou autres groupes cibles à créer leur propre entreprise ou activité indépendante.</t>
  </si>
  <si>
    <t>Soutiens au revenu</t>
  </si>
  <si>
    <t>Mesures "actives"</t>
  </si>
  <si>
    <t>Aide à l'embauche d'un jeune en CDI</t>
  </si>
  <si>
    <t>CRP - CTP - CSP [composante] - Plan de sécurisation profesionnelle</t>
  </si>
  <si>
    <t>Allocation pour les bénéficiaires des CRP - CTP - CSP en formation</t>
  </si>
  <si>
    <t>Allocation pour les CRP - CTP - CSP hors formation</t>
  </si>
  <si>
    <t>Formations conventionnées par Pôle emploi (AFC)</t>
  </si>
  <si>
    <t>Cat. 1</t>
  </si>
  <si>
    <t>Cat. 2 à 7</t>
  </si>
  <si>
    <t>Cat. 8 et 9</t>
  </si>
  <si>
    <t>cat.2</t>
  </si>
  <si>
    <t>cat.4</t>
  </si>
  <si>
    <t>cat.5</t>
  </si>
  <si>
    <t>cat.6</t>
  </si>
  <si>
    <t>cat.7</t>
  </si>
  <si>
    <t>Allocation d'aide au retour à l'emploi (ARE)</t>
  </si>
  <si>
    <t>Allocation temporaire d'attente (ATA)</t>
  </si>
  <si>
    <t>Activité partielle</t>
  </si>
  <si>
    <t>Tableau A : Classification européenne des dépenses ciblées en faveur du marché du travail</t>
  </si>
  <si>
    <t xml:space="preserve">Graphique 1: Dépenses ciblées pour les politiques du marché du travail </t>
  </si>
  <si>
    <t xml:space="preserve">Source : Dares, Base PMT pour Eurostat. </t>
  </si>
  <si>
    <t>Graphique 2: Dépenses pour les politiques "actives" du marché du travail</t>
  </si>
  <si>
    <t>Cap Emploi (Agefiph)</t>
  </si>
  <si>
    <t>Association pour l'emploi des cadres (Apec)</t>
  </si>
  <si>
    <t>Allocation d'aide au retour à l'emploi - formation (Aref)</t>
  </si>
  <si>
    <t>Entreprise d'insertion par l'économique (EI)</t>
  </si>
  <si>
    <t>Association intermédiaire (AI)</t>
  </si>
  <si>
    <t>Entreprise de travail temporaire d'insertion (ETTI)</t>
  </si>
  <si>
    <t>Contrat de soutien et d'aide par le travail (Esat)</t>
  </si>
  <si>
    <t>Allocation spéciale licenciement du fonds national de l'emploi</t>
  </si>
  <si>
    <t>1.1.1 - Prestations de services des Services Publics de l'Emploi (SPE)</t>
  </si>
  <si>
    <t>Mission locale &amp; permanence d'accueil, d'information et d'orientation</t>
  </si>
  <si>
    <t>Allocation en faveur des demandeurs d'emploi en formation (Afdef/RFF)</t>
  </si>
  <si>
    <t>Ecoles de la deuxième chance (E2C)</t>
  </si>
  <si>
    <t>Stages financés par l'Etat en faveur de publics fragiles</t>
  </si>
  <si>
    <t>Aides de l'Association pour l'insertion professionnelle des handicapés (AGEFIPH)</t>
  </si>
  <si>
    <t>Ateliers et chantiers d'insertion (ACI)</t>
  </si>
  <si>
    <t>Allocation spécifique de solidarité (ASS)</t>
  </si>
  <si>
    <t>Allocation Equivalent Retraite (AER/ATS)</t>
  </si>
  <si>
    <t>Allocation garantie jeunes</t>
  </si>
  <si>
    <t>Total en % de PIB</t>
  </si>
  <si>
    <t>Autre</t>
  </si>
  <si>
    <t>Total en euros constants 2014</t>
  </si>
  <si>
    <t>Taux réduit de TVA (2)</t>
  </si>
  <si>
    <t>Exonération  de TVA pour les services rendus aux personnes physiques (2)**</t>
  </si>
  <si>
    <t>** La série antérieure à 2014 comportait une erreur de chiffrage.Elle a été corrigée à partir d'une estimation de cette erreur.</t>
  </si>
  <si>
    <t xml:space="preserve">Total en euros constants 2014 </t>
  </si>
  <si>
    <t>8.2 - Activité partielle</t>
  </si>
  <si>
    <t>Espagne*</t>
  </si>
  <si>
    <t>Danemark</t>
  </si>
  <si>
    <t xml:space="preserve">Belgique </t>
  </si>
  <si>
    <t>Finlande</t>
  </si>
  <si>
    <t>France</t>
  </si>
  <si>
    <t>UE-13</t>
  </si>
  <si>
    <t>Suède</t>
  </si>
  <si>
    <t>Autriche</t>
  </si>
  <si>
    <t>Allemagne</t>
  </si>
  <si>
    <t>Italie</t>
  </si>
  <si>
    <t>Services relatifs au marché du travail</t>
  </si>
  <si>
    <t>Taux de chômage</t>
  </si>
  <si>
    <t>-</t>
  </si>
  <si>
    <t>Espagne</t>
  </si>
  <si>
    <t>Belgique</t>
  </si>
  <si>
    <t>Dépenses PMT</t>
  </si>
  <si>
    <t>EU-13</t>
  </si>
  <si>
    <t>Formation professionnelle</t>
  </si>
  <si>
    <t>Incitations à l'emploi</t>
  </si>
  <si>
    <t>Emploi protégé et réadaptation</t>
  </si>
  <si>
    <t>Création directe d'emplois</t>
  </si>
  <si>
    <t>Aide à la création d'entreprises</t>
  </si>
  <si>
    <t>Exonération salariale de sécurité sociale au titre des contrats « vendanges » (1)</t>
  </si>
  <si>
    <t>Tableau 3. Dépenses sociales au titre des minima sociaux à la lisière des politiques de l'emploi</t>
  </si>
  <si>
    <t xml:space="preserve">Tableau 2. Dépenses générales en faveur de l'emploi et du marché du travail </t>
  </si>
  <si>
    <t>TOTAL en euros courants</t>
  </si>
  <si>
    <t xml:space="preserve">Champ : France. </t>
  </si>
  <si>
    <t xml:space="preserve">Source: Dares, base PMT pour Eurostat. </t>
  </si>
  <si>
    <t>Source : Dares.</t>
  </si>
  <si>
    <t>Champ : France.</t>
  </si>
  <si>
    <t>Source : Cnaf.</t>
  </si>
  <si>
    <t>Champ: France.</t>
  </si>
  <si>
    <t>Source: Dares.</t>
  </si>
  <si>
    <t>Graphique 3 : Dépenses ciblées ou générales en faveur de l'emploi et du marché du travail, et autres minima sociaux</t>
  </si>
  <si>
    <t>Demandeurs d'emploi inscrits (en millions)</t>
  </si>
  <si>
    <t>Catégories : 1- Services du marché du travail ; 2- Formation professionnelle ; 4- Incitation à l'emploi ; 5- Emploi protégé et réadaptation ; 6- Création directe d'emploi ; 7- Aide à la création d'entreprise ; 8- Maintien et soutien du revenu en cas d'absence d'emploi ; 9- Préretraites.</t>
  </si>
  <si>
    <t>Sources : Dares, Base PMT pour Eurostat. STMT pour les demandeurs d'emploi (données CVS).</t>
  </si>
  <si>
    <r>
      <t>Catégories</t>
    </r>
    <r>
      <rPr>
        <sz val="8"/>
        <rFont val="Arial"/>
        <family val="2"/>
      </rPr>
      <t xml:space="preserve"> : 
</t>
    </r>
    <r>
      <rPr>
        <b/>
        <sz val="8"/>
        <rFont val="Arial"/>
        <family val="2"/>
      </rPr>
      <t>1</t>
    </r>
    <r>
      <rPr>
        <sz val="8"/>
        <rFont val="Arial"/>
        <family val="2"/>
      </rPr>
      <t xml:space="preserve">- Services du marché du travail ; </t>
    </r>
    <r>
      <rPr>
        <b/>
        <sz val="8"/>
        <rFont val="Arial"/>
        <family val="2"/>
      </rPr>
      <t>2</t>
    </r>
    <r>
      <rPr>
        <sz val="8"/>
        <rFont val="Arial"/>
        <family val="2"/>
      </rPr>
      <t xml:space="preserve">- Formation professionnelle ; </t>
    </r>
    <r>
      <rPr>
        <b/>
        <sz val="8"/>
        <rFont val="Arial"/>
        <family val="2"/>
      </rPr>
      <t>4</t>
    </r>
    <r>
      <rPr>
        <sz val="8"/>
        <rFont val="Arial"/>
        <family val="2"/>
      </rPr>
      <t xml:space="preserve">- Incitation à l'emploi ; </t>
    </r>
    <r>
      <rPr>
        <b/>
        <sz val="8"/>
        <rFont val="Arial"/>
        <family val="2"/>
      </rPr>
      <t>5</t>
    </r>
    <r>
      <rPr>
        <sz val="8"/>
        <rFont val="Arial"/>
        <family val="2"/>
      </rPr>
      <t xml:space="preserve">- Emploi protégé et réadaptation ; </t>
    </r>
    <r>
      <rPr>
        <b/>
        <sz val="8"/>
        <rFont val="Arial"/>
        <family val="2"/>
      </rPr>
      <t>6</t>
    </r>
    <r>
      <rPr>
        <sz val="8"/>
        <rFont val="Arial"/>
        <family val="2"/>
      </rPr>
      <t xml:space="preserve">- Création directe d'emploi ; </t>
    </r>
    <r>
      <rPr>
        <b/>
        <sz val="8"/>
        <rFont val="Arial"/>
        <family val="2"/>
      </rPr>
      <t>7</t>
    </r>
    <r>
      <rPr>
        <sz val="8"/>
        <rFont val="Arial"/>
        <family val="2"/>
      </rPr>
      <t xml:space="preserve">- Aide à la création d'entreprise ; </t>
    </r>
    <r>
      <rPr>
        <b/>
        <sz val="8"/>
        <rFont val="Arial"/>
        <family val="2"/>
      </rPr>
      <t>8</t>
    </r>
    <r>
      <rPr>
        <sz val="8"/>
        <rFont val="Arial"/>
        <family val="2"/>
      </rPr>
      <t xml:space="preserve">- Maintien et soutien du revenu en cas d'absence d'emploi ; 
</t>
    </r>
    <r>
      <rPr>
        <b/>
        <sz val="8"/>
        <rFont val="Arial"/>
        <family val="2"/>
      </rPr>
      <t>9</t>
    </r>
    <r>
      <rPr>
        <sz val="8"/>
        <rFont val="Arial"/>
        <family val="2"/>
      </rPr>
      <t>- Préretraites.
La catégorie 3-Rotation dans l'emploi et partage de l'emploi- a été supprimée lors de la révision de la méthodologie par Eurostat en 2013.</t>
    </r>
  </si>
  <si>
    <t>En % du PIB</t>
  </si>
  <si>
    <t>Tableau 1 : Dépenses ciblées pour les politiques du marché du travail</t>
  </si>
  <si>
    <t>En millions d'Euros</t>
  </si>
  <si>
    <t>Catégories</t>
  </si>
  <si>
    <t>Par type de mesures</t>
  </si>
  <si>
    <t>Par type de dépenses</t>
  </si>
  <si>
    <t>Source : Dares, Base PMT pour Eurostat.</t>
  </si>
  <si>
    <t>Milliards d'euros constants 2014</t>
  </si>
  <si>
    <t xml:space="preserve">Graphique A : Dépenses pour les politiques du marché du travail </t>
  </si>
  <si>
    <t>Graphique B : Dépenses pour les politiques du marché du travail en 2013, par grandes catégories</t>
  </si>
  <si>
    <t>Graphique C : Structures des dépenses "actives" en 2013</t>
  </si>
  <si>
    <t>* Voir note 2.</t>
  </si>
  <si>
    <t>Dépenses ciblées</t>
  </si>
  <si>
    <t>Dépenses générales</t>
  </si>
  <si>
    <t>Autres minima sociaux</t>
  </si>
  <si>
    <t xml:space="preserve">* La série antérieure à 2014 comportait une erreur de chiffrage. Elle a été corrigée à partir d'une estimation de cette erreur. </t>
  </si>
  <si>
    <t xml:space="preserve">En millions d'euros courants </t>
  </si>
  <si>
    <t>Revenu de solidarité active (RSA) (3)</t>
  </si>
  <si>
    <t>Revenu supplémentaire temporaire d'activité (RSTA DOM, Plan de relance 2009-2010) (3)</t>
  </si>
  <si>
    <t>Exonérations DOM</t>
  </si>
  <si>
    <t>Graphique 4 : Structure des dépenses générales, de 2008 à 2014</t>
  </si>
  <si>
    <t xml:space="preserve"> Structure en euros courants.</t>
  </si>
  <si>
    <t>En millions d'euros courants</t>
  </si>
  <si>
    <t>Revenu de solidarité active (RSA) (hors RSA activité)</t>
  </si>
  <si>
    <t>RSA socle non majoré (département)</t>
  </si>
  <si>
    <t>RSA socle majoré (département)</t>
  </si>
  <si>
    <r>
      <t>prime de solidarité active, 2</t>
    </r>
    <r>
      <rPr>
        <vertAlign val="superscript"/>
        <sz val="9"/>
        <rFont val="Arial"/>
        <family val="2"/>
      </rPr>
      <t>e</t>
    </r>
    <r>
      <rPr>
        <sz val="9"/>
        <rFont val="Arial"/>
        <family val="2"/>
      </rPr>
      <t xml:space="preserve"> trimestre 2009 (Etat) </t>
    </r>
  </si>
</sst>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_ ;\-#,##0\ "/>
    <numFmt numFmtId="165" formatCode="_-* #,##0.0\ _€_-;\-* #,##0.0\ _€_-;_-* &quot;-&quot;?\ _€_-;_-@_-"/>
    <numFmt numFmtId="166" formatCode="0.0%"/>
    <numFmt numFmtId="167" formatCode="#,##0&quot; &quot;"/>
    <numFmt numFmtId="168" formatCode="#,##0.0"/>
    <numFmt numFmtId="169" formatCode="\+\ 0.0\%;[Red]\-\ 0.0\%"/>
    <numFmt numFmtId="170" formatCode="0.0"/>
    <numFmt numFmtId="171" formatCode="#,##0.000"/>
    <numFmt numFmtId="172" formatCode="0.00_ ;[Red]\-0.00\ "/>
    <numFmt numFmtId="173" formatCode="\+0.0%;[Red]\-0.0%"/>
    <numFmt numFmtId="174" formatCode="_-* #,##0\ _€_-;\-* #,##0\ _€_-;_-* &quot;-&quot;??\ _€_-;_-@_-"/>
    <numFmt numFmtId="175" formatCode="&quot;Vrai&quot;;&quot;Vrai&quot;;&quot;Faux&quot;"/>
    <numFmt numFmtId="176" formatCode="&quot;Actif&quot;;&quot;Actif&quot;;&quot;Inactif&quot;"/>
    <numFmt numFmtId="177" formatCode="0.0000000"/>
    <numFmt numFmtId="178" formatCode="0.000000"/>
    <numFmt numFmtId="179" formatCode="0.00000"/>
    <numFmt numFmtId="180" formatCode="0.0000"/>
    <numFmt numFmtId="181" formatCode="0.000"/>
    <numFmt numFmtId="182" formatCode="0.00000000"/>
    <numFmt numFmtId="183" formatCode="0.000000000"/>
    <numFmt numFmtId="184" formatCode="\+0.0%;\-0.0%"/>
    <numFmt numFmtId="185" formatCode="_-* #,##0.000\ _€_-;\-* #,##0.000\ _€_-;_-* &quot;-&quot;??\ _€_-;_-@_-"/>
    <numFmt numFmtId="186" formatCode="_-* #,##0.0000\ _€_-;\-* #,##0.0000\ _€_-;_-* &quot;-&quot;??\ _€_-;_-@_-"/>
    <numFmt numFmtId="187" formatCode="_-* #,##0.0\ _€_-;\-* #,##0.0\ _€_-;_-* &quot;-&quot;??\ _€_-;_-@_-"/>
    <numFmt numFmtId="188" formatCode="#,##0.0000"/>
    <numFmt numFmtId="189" formatCode="0.000%"/>
    <numFmt numFmtId="190" formatCode="[$€-2]\ #,##0.00_);[Red]\([$€-2]\ #,##0.00\)"/>
  </numFmts>
  <fonts count="64">
    <font>
      <sz val="10"/>
      <name val="Arial"/>
      <family val="0"/>
    </font>
    <font>
      <sz val="8"/>
      <name val="Arial"/>
      <family val="2"/>
    </font>
    <font>
      <b/>
      <sz val="10"/>
      <name val="Arial Narrow"/>
      <family val="2"/>
    </font>
    <font>
      <b/>
      <sz val="10"/>
      <name val="Arial"/>
      <family val="2"/>
    </font>
    <font>
      <sz val="10"/>
      <name val="Arial Narrow"/>
      <family val="2"/>
    </font>
    <font>
      <sz val="10"/>
      <color indexed="18"/>
      <name val="Arial Narrow"/>
      <family val="2"/>
    </font>
    <font>
      <sz val="10"/>
      <color indexed="8"/>
      <name val="Arial"/>
      <family val="2"/>
    </font>
    <font>
      <b/>
      <sz val="8"/>
      <name val="Arial"/>
      <family val="2"/>
    </font>
    <font>
      <sz val="9"/>
      <name val="Arial"/>
      <family val="2"/>
    </font>
    <font>
      <sz val="8.5"/>
      <name val="LinePrinter"/>
      <family val="0"/>
    </font>
    <font>
      <b/>
      <sz val="9"/>
      <name val="Arial"/>
      <family val="2"/>
    </font>
    <font>
      <b/>
      <sz val="8"/>
      <name val="Arial Narrow"/>
      <family val="2"/>
    </font>
    <font>
      <sz val="8"/>
      <color indexed="12"/>
      <name val="Arial"/>
      <family val="2"/>
    </font>
    <font>
      <b/>
      <u val="single"/>
      <sz val="10"/>
      <name val="Arial"/>
      <family val="2"/>
    </font>
    <font>
      <i/>
      <sz val="10"/>
      <name val="Arial"/>
      <family val="2"/>
    </font>
    <font>
      <sz val="9"/>
      <name val="Arial Narrow"/>
      <family val="2"/>
    </font>
    <font>
      <i/>
      <sz val="8"/>
      <name val="Arial"/>
      <family val="2"/>
    </font>
    <font>
      <b/>
      <sz val="12"/>
      <name val="Arial"/>
      <family val="2"/>
    </font>
    <font>
      <sz val="9"/>
      <color indexed="12"/>
      <name val="Arial"/>
      <family val="2"/>
    </font>
    <font>
      <sz val="9"/>
      <color indexed="63"/>
      <name val="Arial"/>
      <family val="2"/>
    </font>
    <font>
      <sz val="8"/>
      <color indexed="63"/>
      <name val="Arial"/>
      <family val="2"/>
    </font>
    <font>
      <b/>
      <sz val="8"/>
      <color indexed="10"/>
      <name val="Arial Narrow"/>
      <family val="2"/>
    </font>
    <font>
      <sz val="11"/>
      <color indexed="8"/>
      <name val="Calibri"/>
      <family val="2"/>
    </font>
    <font>
      <b/>
      <i/>
      <sz val="8"/>
      <name val="Arial"/>
      <family val="2"/>
    </font>
    <font>
      <vertAlign val="superscript"/>
      <sz val="9"/>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20"/>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color indexed="8"/>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u val="single"/>
      <sz val="10"/>
      <color theme="11"/>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rgb="FFF8F8F8"/>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color indexed="63"/>
      </top>
      <bottom>
        <color indexed="63"/>
      </bottom>
    </border>
    <border>
      <left style="thin"/>
      <right style="thin"/>
      <top>
        <color indexed="63"/>
      </top>
      <bottom style="thin"/>
    </border>
    <border>
      <left style="thin"/>
      <right>
        <color indexed="63"/>
      </right>
      <top style="thin">
        <color indexed="8"/>
      </top>
      <bottom style="double">
        <color indexed="8"/>
      </bottom>
    </border>
    <border>
      <left>
        <color indexed="63"/>
      </left>
      <right>
        <color indexed="63"/>
      </right>
      <top style="thin"/>
      <bottom style="double">
        <color indexed="8"/>
      </bottom>
    </border>
    <border>
      <left style="thin"/>
      <right>
        <color indexed="63"/>
      </right>
      <top style="thin"/>
      <bottom style="double"/>
    </border>
    <border>
      <left>
        <color indexed="63"/>
      </left>
      <right style="thin"/>
      <top style="thin"/>
      <bottom style="double"/>
    </border>
    <border>
      <left style="thin"/>
      <right style="thin"/>
      <top style="thin"/>
      <bottom style="double"/>
    </border>
    <border>
      <left>
        <color indexed="63"/>
      </left>
      <right>
        <color indexed="63"/>
      </right>
      <top style="double"/>
      <bottom>
        <color indexed="63"/>
      </bottom>
    </border>
    <border>
      <left style="thin"/>
      <right style="thin"/>
      <top style="double"/>
      <bottom>
        <color indexed="63"/>
      </bottom>
    </border>
    <border>
      <left style="thin"/>
      <right>
        <color indexed="63"/>
      </right>
      <top style="double"/>
      <bottom>
        <color indexed="63"/>
      </bottom>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style="double"/>
    </border>
    <border>
      <left style="thin"/>
      <right>
        <color indexed="63"/>
      </right>
      <top>
        <color indexed="63"/>
      </top>
      <bottom style="double"/>
    </border>
    <border>
      <left>
        <color indexed="63"/>
      </left>
      <right>
        <color indexed="63"/>
      </right>
      <top style="thin"/>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medium"/>
      <right style="thin"/>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0" borderId="2" applyNumberFormat="0" applyFill="0" applyAlignment="0" applyProtection="0"/>
    <xf numFmtId="0" fontId="0" fillId="27" borderId="3" applyNumberFormat="0" applyFont="0" applyAlignment="0" applyProtection="0"/>
    <xf numFmtId="0" fontId="49" fillId="28" borderId="1" applyNumberFormat="0" applyAlignment="0" applyProtection="0"/>
    <xf numFmtId="0" fontId="50" fillId="29" borderId="0" applyNumberFormat="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30" borderId="0" applyNumberFormat="0" applyBorder="0" applyAlignment="0" applyProtection="0"/>
    <xf numFmtId="0" fontId="8" fillId="0" borderId="0">
      <alignment/>
      <protection/>
    </xf>
    <xf numFmtId="0" fontId="9" fillId="0" borderId="0">
      <alignment/>
      <protection/>
    </xf>
    <xf numFmtId="9" fontId="0" fillId="0" borderId="0" applyFont="0" applyFill="0" applyBorder="0" applyAlignment="0" applyProtection="0"/>
    <xf numFmtId="0" fontId="54" fillId="31" borderId="0" applyNumberFormat="0" applyBorder="0" applyAlignment="0" applyProtection="0"/>
    <xf numFmtId="0" fontId="55" fillId="26" borderId="4"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2" borderId="9" applyNumberFormat="0" applyAlignment="0" applyProtection="0"/>
  </cellStyleXfs>
  <cellXfs count="379">
    <xf numFmtId="0" fontId="0" fillId="0" borderId="0" xfId="0" applyAlignment="1">
      <alignment/>
    </xf>
    <xf numFmtId="0" fontId="0" fillId="0" borderId="0" xfId="0" applyBorder="1" applyAlignment="1">
      <alignment/>
    </xf>
    <xf numFmtId="3" fontId="0" fillId="0" borderId="0" xfId="0" applyNumberFormat="1" applyAlignment="1">
      <alignment/>
    </xf>
    <xf numFmtId="0" fontId="0" fillId="0" borderId="0" xfId="0" applyFill="1" applyAlignment="1">
      <alignment/>
    </xf>
    <xf numFmtId="0" fontId="1" fillId="0" borderId="0" xfId="0" applyFont="1" applyFill="1" applyAlignment="1">
      <alignment/>
    </xf>
    <xf numFmtId="0" fontId="1" fillId="0" borderId="0" xfId="0" applyFont="1" applyAlignment="1">
      <alignment/>
    </xf>
    <xf numFmtId="0" fontId="1" fillId="33" borderId="0" xfId="0" applyFont="1" applyFill="1" applyAlignment="1">
      <alignment/>
    </xf>
    <xf numFmtId="0" fontId="12" fillId="0" borderId="0" xfId="0" applyFont="1" applyAlignment="1">
      <alignment horizontal="right"/>
    </xf>
    <xf numFmtId="41" fontId="7" fillId="0" borderId="10" xfId="0" applyNumberFormat="1" applyFont="1" applyFill="1" applyBorder="1" applyAlignment="1">
      <alignment horizontal="center"/>
    </xf>
    <xf numFmtId="41" fontId="1" fillId="0" borderId="11" xfId="0" applyNumberFormat="1" applyFont="1" applyFill="1" applyBorder="1" applyAlignment="1">
      <alignment horizontal="center"/>
    </xf>
    <xf numFmtId="41" fontId="7" fillId="0" borderId="11" xfId="0" applyNumberFormat="1" applyFont="1" applyFill="1" applyBorder="1" applyAlignment="1">
      <alignment horizontal="center"/>
    </xf>
    <xf numFmtId="0" fontId="10" fillId="0" borderId="12" xfId="0" applyFont="1" applyFill="1" applyBorder="1" applyAlignment="1">
      <alignment/>
    </xf>
    <xf numFmtId="0" fontId="0" fillId="0" borderId="10" xfId="0" applyBorder="1" applyAlignment="1">
      <alignment/>
    </xf>
    <xf numFmtId="0" fontId="0" fillId="0" borderId="11" xfId="0" applyBorder="1" applyAlignment="1">
      <alignment/>
    </xf>
    <xf numFmtId="0" fontId="8" fillId="0" borderId="13" xfId="0" applyFont="1" applyFill="1" applyBorder="1" applyAlignment="1">
      <alignment/>
    </xf>
    <xf numFmtId="0" fontId="8" fillId="0" borderId="13" xfId="0" applyFont="1" applyFill="1" applyBorder="1" applyAlignment="1">
      <alignment horizontal="left"/>
    </xf>
    <xf numFmtId="0" fontId="0" fillId="0" borderId="13" xfId="0" applyFont="1" applyFill="1" applyBorder="1" applyAlignment="1">
      <alignment/>
    </xf>
    <xf numFmtId="167" fontId="8" fillId="0" borderId="13" xfId="53" applyNumberFormat="1" applyFont="1" applyFill="1" applyBorder="1" applyAlignment="1">
      <alignment/>
      <protection/>
    </xf>
    <xf numFmtId="0" fontId="10" fillId="0" borderId="14" xfId="0" applyFont="1" applyFill="1" applyBorder="1" applyAlignment="1">
      <alignment/>
    </xf>
    <xf numFmtId="0" fontId="7" fillId="0" borderId="15" xfId="0" applyNumberFormat="1" applyFont="1" applyFill="1" applyBorder="1" applyAlignment="1">
      <alignment horizontal="center"/>
    </xf>
    <xf numFmtId="0" fontId="0" fillId="0" borderId="16" xfId="0" applyBorder="1" applyAlignment="1">
      <alignment/>
    </xf>
    <xf numFmtId="0" fontId="0" fillId="0" borderId="13" xfId="0" applyBorder="1" applyAlignment="1">
      <alignment/>
    </xf>
    <xf numFmtId="0" fontId="0" fillId="0" borderId="13" xfId="0" applyFont="1" applyFill="1" applyBorder="1" applyAlignment="1">
      <alignment/>
    </xf>
    <xf numFmtId="170" fontId="0" fillId="0" borderId="0" xfId="0" applyNumberFormat="1" applyBorder="1" applyAlignment="1">
      <alignment/>
    </xf>
    <xf numFmtId="0" fontId="0" fillId="0" borderId="12" xfId="0" applyBorder="1" applyAlignment="1">
      <alignment/>
    </xf>
    <xf numFmtId="0" fontId="8" fillId="0" borderId="11" xfId="0" applyFont="1" applyFill="1" applyBorder="1" applyAlignment="1">
      <alignment/>
    </xf>
    <xf numFmtId="0" fontId="8" fillId="0" borderId="14" xfId="0" applyFont="1" applyFill="1" applyBorder="1" applyAlignment="1">
      <alignment/>
    </xf>
    <xf numFmtId="0" fontId="1" fillId="0" borderId="16" xfId="0" applyFont="1" applyFill="1" applyBorder="1" applyAlignment="1">
      <alignment vertical="center"/>
    </xf>
    <xf numFmtId="0" fontId="1" fillId="0" borderId="10" xfId="0" applyFont="1" applyFill="1" applyBorder="1" applyAlignment="1">
      <alignment vertical="center"/>
    </xf>
    <xf numFmtId="167" fontId="8" fillId="0" borderId="12" xfId="53" applyNumberFormat="1" applyFont="1" applyFill="1" applyBorder="1" applyAlignment="1">
      <alignment/>
      <protection/>
    </xf>
    <xf numFmtId="41" fontId="7" fillId="0" borderId="14" xfId="0" applyNumberFormat="1" applyFont="1" applyFill="1" applyBorder="1" applyAlignment="1">
      <alignment horizontal="center"/>
    </xf>
    <xf numFmtId="0" fontId="0" fillId="0" borderId="10" xfId="0" applyFill="1" applyBorder="1" applyAlignment="1">
      <alignment/>
    </xf>
    <xf numFmtId="0" fontId="8" fillId="0" borderId="11" xfId="0" applyFont="1" applyFill="1" applyBorder="1" applyAlignment="1">
      <alignment horizontal="left" vertical="center" wrapText="1"/>
    </xf>
    <xf numFmtId="167" fontId="8" fillId="0" borderId="11" xfId="53" applyNumberFormat="1" applyFont="1" applyFill="1" applyBorder="1" applyAlignment="1">
      <alignment/>
      <protection/>
    </xf>
    <xf numFmtId="0" fontId="3" fillId="0" borderId="0" xfId="0" applyFont="1" applyAlignment="1">
      <alignment/>
    </xf>
    <xf numFmtId="0" fontId="0" fillId="0" borderId="13" xfId="0" applyFill="1" applyBorder="1" applyAlignment="1">
      <alignment/>
    </xf>
    <xf numFmtId="164" fontId="7" fillId="0" borderId="10" xfId="0" applyNumberFormat="1" applyFont="1" applyFill="1" applyBorder="1" applyAlignment="1">
      <alignment horizontal="center"/>
    </xf>
    <xf numFmtId="0" fontId="7" fillId="0" borderId="0" xfId="0" applyFont="1" applyFill="1" applyAlignment="1">
      <alignment/>
    </xf>
    <xf numFmtId="0" fontId="1" fillId="0" borderId="13" xfId="0" applyFont="1" applyFill="1" applyBorder="1" applyAlignment="1">
      <alignment vertical="center" wrapText="1"/>
    </xf>
    <xf numFmtId="0" fontId="1" fillId="0" borderId="0" xfId="0" applyFont="1" applyFill="1" applyBorder="1" applyAlignment="1">
      <alignment vertical="center" wrapText="1"/>
    </xf>
    <xf numFmtId="0" fontId="1" fillId="0" borderId="0" xfId="0" applyFont="1" applyFill="1" applyBorder="1" applyAlignment="1">
      <alignment horizontal="left"/>
    </xf>
    <xf numFmtId="0" fontId="0" fillId="0" borderId="17" xfId="0" applyBorder="1" applyAlignment="1">
      <alignment/>
    </xf>
    <xf numFmtId="0" fontId="0" fillId="0" borderId="0" xfId="0" applyNumberFormat="1" applyAlignment="1">
      <alignment/>
    </xf>
    <xf numFmtId="0" fontId="0" fillId="0" borderId="18" xfId="0" applyBorder="1" applyAlignment="1">
      <alignment/>
    </xf>
    <xf numFmtId="0" fontId="8" fillId="0" borderId="0" xfId="52" applyFont="1">
      <alignment/>
      <protection/>
    </xf>
    <xf numFmtId="0" fontId="3" fillId="0" borderId="0" xfId="52" applyFont="1">
      <alignment/>
      <protection/>
    </xf>
    <xf numFmtId="0" fontId="3" fillId="0" borderId="19" xfId="0" applyFont="1" applyFill="1" applyBorder="1" applyAlignment="1">
      <alignment horizontal="center"/>
    </xf>
    <xf numFmtId="0" fontId="3" fillId="0" borderId="18" xfId="0" applyFont="1" applyFill="1" applyBorder="1" applyAlignment="1">
      <alignment horizontal="center"/>
    </xf>
    <xf numFmtId="0" fontId="0" fillId="0" borderId="13" xfId="0" applyFont="1" applyFill="1" applyBorder="1" applyAlignment="1">
      <alignment horizontal="center"/>
    </xf>
    <xf numFmtId="0" fontId="0" fillId="0" borderId="12" xfId="0" applyFont="1" applyFill="1" applyBorder="1" applyAlignment="1">
      <alignment horizontal="center"/>
    </xf>
    <xf numFmtId="0" fontId="3" fillId="0" borderId="20" xfId="0" applyFont="1" applyFill="1" applyBorder="1" applyAlignment="1">
      <alignment horizontal="center"/>
    </xf>
    <xf numFmtId="0" fontId="0" fillId="0" borderId="21" xfId="0" applyFont="1" applyFill="1" applyBorder="1" applyAlignment="1">
      <alignment/>
    </xf>
    <xf numFmtId="0" fontId="17" fillId="0" borderId="22" xfId="0" applyFont="1" applyFill="1" applyBorder="1" applyAlignment="1">
      <alignment horizontal="center" vertical="center"/>
    </xf>
    <xf numFmtId="0" fontId="3" fillId="0" borderId="23" xfId="0" applyFont="1" applyFill="1" applyBorder="1" applyAlignment="1">
      <alignment horizontal="left" vertical="center" wrapText="1"/>
    </xf>
    <xf numFmtId="0" fontId="0" fillId="0" borderId="24" xfId="0" applyFill="1" applyBorder="1" applyAlignment="1">
      <alignment horizontal="justify" vertical="justify" wrapText="1"/>
    </xf>
    <xf numFmtId="0" fontId="3" fillId="0" borderId="18" xfId="0" applyFont="1" applyFill="1" applyBorder="1" applyAlignment="1">
      <alignment horizontal="left" vertical="center" wrapText="1"/>
    </xf>
    <xf numFmtId="0" fontId="0" fillId="0" borderId="25" xfId="0" applyFill="1" applyBorder="1" applyAlignment="1">
      <alignment horizontal="justify" vertical="justify" wrapText="1"/>
    </xf>
    <xf numFmtId="0" fontId="0" fillId="0" borderId="25" xfId="0" applyFont="1" applyFill="1" applyBorder="1" applyAlignment="1">
      <alignment horizontal="justify" vertical="justify" wrapText="1"/>
    </xf>
    <xf numFmtId="0" fontId="3" fillId="0" borderId="26" xfId="0" applyFont="1" applyFill="1" applyBorder="1" applyAlignment="1">
      <alignment horizontal="left" vertical="center" wrapText="1"/>
    </xf>
    <xf numFmtId="0" fontId="0" fillId="0" borderId="27" xfId="0" applyFill="1" applyBorder="1" applyAlignment="1">
      <alignment horizontal="justify" vertical="justify" wrapText="1"/>
    </xf>
    <xf numFmtId="0" fontId="0" fillId="0" borderId="0" xfId="0" applyFont="1" applyFill="1" applyAlignment="1">
      <alignment/>
    </xf>
    <xf numFmtId="0" fontId="3" fillId="0" borderId="0" xfId="52" applyFont="1">
      <alignment/>
      <protection/>
    </xf>
    <xf numFmtId="0" fontId="0" fillId="0" borderId="0" xfId="52" applyFont="1">
      <alignment/>
      <protection/>
    </xf>
    <xf numFmtId="0" fontId="3" fillId="0" borderId="0" xfId="0" applyFont="1" applyAlignment="1">
      <alignment wrapText="1"/>
    </xf>
    <xf numFmtId="0" fontId="3" fillId="0" borderId="18" xfId="0" applyFont="1" applyFill="1" applyBorder="1" applyAlignment="1">
      <alignment/>
    </xf>
    <xf numFmtId="0" fontId="3" fillId="0" borderId="18" xfId="0" applyFont="1" applyFill="1" applyBorder="1" applyAlignment="1">
      <alignment horizontal="center"/>
    </xf>
    <xf numFmtId="0" fontId="3" fillId="0" borderId="20" xfId="0" applyFont="1" applyFill="1" applyBorder="1" applyAlignment="1">
      <alignment horizontal="center"/>
    </xf>
    <xf numFmtId="0" fontId="0" fillId="0" borderId="28" xfId="0" applyFont="1" applyFill="1" applyBorder="1" applyAlignment="1">
      <alignment/>
    </xf>
    <xf numFmtId="10" fontId="0" fillId="0" borderId="28" xfId="54" applyNumberFormat="1" applyFont="1" applyFill="1" applyBorder="1" applyAlignment="1">
      <alignment/>
    </xf>
    <xf numFmtId="10" fontId="0" fillId="0" borderId="0" xfId="54" applyNumberFormat="1" applyFont="1" applyFill="1" applyBorder="1" applyAlignment="1">
      <alignment/>
    </xf>
    <xf numFmtId="171" fontId="0" fillId="0" borderId="29" xfId="0" applyNumberFormat="1" applyFont="1" applyFill="1" applyBorder="1" applyAlignment="1">
      <alignment/>
    </xf>
    <xf numFmtId="171" fontId="0" fillId="0" borderId="17" xfId="0" applyNumberFormat="1" applyFont="1" applyFill="1" applyBorder="1" applyAlignment="1">
      <alignment/>
    </xf>
    <xf numFmtId="0" fontId="10" fillId="0" borderId="16" xfId="0" applyFont="1" applyBorder="1" applyAlignment="1">
      <alignment horizontal="center" vertical="center"/>
    </xf>
    <xf numFmtId="1" fontId="0" fillId="0" borderId="11" xfId="0" applyNumberFormat="1" applyBorder="1" applyAlignment="1">
      <alignment/>
    </xf>
    <xf numFmtId="0" fontId="0" fillId="0" borderId="28" xfId="0" applyBorder="1" applyAlignment="1">
      <alignment/>
    </xf>
    <xf numFmtId="41" fontId="7" fillId="0" borderId="15" xfId="0" applyNumberFormat="1" applyFont="1" applyFill="1" applyBorder="1" applyAlignment="1">
      <alignment horizontal="center"/>
    </xf>
    <xf numFmtId="41" fontId="1" fillId="0" borderId="28" xfId="0" applyNumberFormat="1" applyFont="1" applyFill="1" applyBorder="1" applyAlignment="1">
      <alignment horizontal="center"/>
    </xf>
    <xf numFmtId="41" fontId="7" fillId="0" borderId="28" xfId="0" applyNumberFormat="1" applyFont="1" applyFill="1" applyBorder="1" applyAlignment="1">
      <alignment horizontal="center"/>
    </xf>
    <xf numFmtId="41" fontId="7" fillId="0" borderId="29" xfId="0" applyNumberFormat="1" applyFont="1" applyFill="1" applyBorder="1" applyAlignment="1">
      <alignment horizontal="center"/>
    </xf>
    <xf numFmtId="0" fontId="3" fillId="0" borderId="21" xfId="0" applyFont="1" applyFill="1" applyBorder="1" applyAlignment="1">
      <alignment/>
    </xf>
    <xf numFmtId="0" fontId="10" fillId="0" borderId="19" xfId="0" applyFont="1" applyFill="1" applyBorder="1" applyAlignment="1">
      <alignment/>
    </xf>
    <xf numFmtId="0" fontId="10" fillId="0" borderId="21" xfId="0" applyFont="1" applyFill="1" applyBorder="1" applyAlignment="1">
      <alignment/>
    </xf>
    <xf numFmtId="166" fontId="11" fillId="0" borderId="29" xfId="54" applyNumberFormat="1" applyFont="1" applyFill="1" applyBorder="1" applyAlignment="1">
      <alignment horizontal="center" vertical="center"/>
    </xf>
    <xf numFmtId="166" fontId="11" fillId="0" borderId="18" xfId="54" applyNumberFormat="1" applyFont="1" applyFill="1" applyBorder="1" applyAlignment="1">
      <alignment horizontal="center" vertical="center"/>
    </xf>
    <xf numFmtId="166" fontId="11" fillId="0" borderId="17" xfId="54" applyNumberFormat="1" applyFont="1" applyFill="1" applyBorder="1" applyAlignment="1">
      <alignment horizontal="center" vertical="center"/>
    </xf>
    <xf numFmtId="3" fontId="11" fillId="0" borderId="18" xfId="0" applyNumberFormat="1" applyFont="1" applyFill="1" applyBorder="1" applyAlignment="1">
      <alignment horizontal="center"/>
    </xf>
    <xf numFmtId="164" fontId="11" fillId="0" borderId="19" xfId="0" applyNumberFormat="1" applyFont="1" applyFill="1" applyBorder="1" applyAlignment="1">
      <alignment horizontal="center"/>
    </xf>
    <xf numFmtId="170" fontId="11" fillId="0" borderId="18" xfId="0" applyNumberFormat="1" applyFont="1" applyFill="1" applyBorder="1" applyAlignment="1">
      <alignment horizontal="center"/>
    </xf>
    <xf numFmtId="170" fontId="11" fillId="0" borderId="19" xfId="0" applyNumberFormat="1" applyFont="1" applyFill="1" applyBorder="1" applyAlignment="1">
      <alignment horizontal="center"/>
    </xf>
    <xf numFmtId="166" fontId="2" fillId="0" borderId="18" xfId="0" applyNumberFormat="1" applyFont="1" applyBorder="1" applyAlignment="1">
      <alignment/>
    </xf>
    <xf numFmtId="3" fontId="11" fillId="0" borderId="29" xfId="0" applyNumberFormat="1" applyFont="1" applyFill="1" applyBorder="1" applyAlignment="1">
      <alignment horizontal="center"/>
    </xf>
    <xf numFmtId="3" fontId="11" fillId="0" borderId="14" xfId="0" applyNumberFormat="1" applyFont="1" applyFill="1" applyBorder="1" applyAlignment="1">
      <alignment horizontal="center"/>
    </xf>
    <xf numFmtId="166" fontId="21" fillId="0" borderId="29" xfId="54" applyNumberFormat="1" applyFont="1" applyFill="1" applyBorder="1" applyAlignment="1">
      <alignment horizontal="center" vertical="center"/>
    </xf>
    <xf numFmtId="10" fontId="0" fillId="0" borderId="29" xfId="54" applyNumberFormat="1" applyFont="1" applyFill="1" applyBorder="1" applyAlignment="1">
      <alignment/>
    </xf>
    <xf numFmtId="10" fontId="22" fillId="0" borderId="0" xfId="54" applyNumberFormat="1" applyFont="1" applyBorder="1" applyAlignment="1">
      <alignment/>
    </xf>
    <xf numFmtId="10" fontId="22" fillId="0" borderId="11" xfId="54" applyNumberFormat="1" applyFont="1" applyBorder="1" applyAlignment="1">
      <alignment/>
    </xf>
    <xf numFmtId="10" fontId="22" fillId="0" borderId="17" xfId="54" applyNumberFormat="1" applyFont="1" applyBorder="1" applyAlignment="1">
      <alignment/>
    </xf>
    <xf numFmtId="10" fontId="22" fillId="0" borderId="14" xfId="54" applyNumberFormat="1" applyFont="1" applyBorder="1" applyAlignment="1">
      <alignment/>
    </xf>
    <xf numFmtId="0" fontId="0" fillId="0" borderId="18" xfId="0" applyBorder="1" applyAlignment="1">
      <alignment horizontal="center"/>
    </xf>
    <xf numFmtId="0" fontId="0" fillId="0" borderId="21" xfId="0" applyBorder="1" applyAlignment="1">
      <alignment/>
    </xf>
    <xf numFmtId="10" fontId="22" fillId="0" borderId="13" xfId="54" applyNumberFormat="1" applyFont="1" applyBorder="1" applyAlignment="1">
      <alignment/>
    </xf>
    <xf numFmtId="10" fontId="22" fillId="0" borderId="12" xfId="54" applyNumberFormat="1" applyFont="1" applyBorder="1" applyAlignment="1">
      <alignment/>
    </xf>
    <xf numFmtId="10" fontId="22" fillId="0" borderId="28" xfId="54" applyNumberFormat="1" applyFont="1" applyBorder="1" applyAlignment="1">
      <alignment/>
    </xf>
    <xf numFmtId="10" fontId="22" fillId="0" borderId="29" xfId="54" applyNumberFormat="1" applyFont="1" applyBorder="1" applyAlignment="1">
      <alignment/>
    </xf>
    <xf numFmtId="10" fontId="0" fillId="0" borderId="28" xfId="54" applyNumberFormat="1" applyFont="1" applyBorder="1" applyAlignment="1">
      <alignment/>
    </xf>
    <xf numFmtId="10" fontId="0" fillId="0" borderId="29" xfId="54" applyNumberFormat="1" applyFont="1" applyBorder="1" applyAlignment="1">
      <alignment/>
    </xf>
    <xf numFmtId="168" fontId="0" fillId="0" borderId="28" xfId="0" applyNumberFormat="1" applyFont="1" applyFill="1" applyBorder="1" applyAlignment="1">
      <alignment/>
    </xf>
    <xf numFmtId="168" fontId="0" fillId="0" borderId="0" xfId="0" applyNumberFormat="1" applyFont="1" applyFill="1" applyBorder="1" applyAlignment="1">
      <alignment/>
    </xf>
    <xf numFmtId="168" fontId="0" fillId="0" borderId="29" xfId="0" applyNumberFormat="1" applyFont="1" applyFill="1" applyBorder="1" applyAlignment="1">
      <alignment/>
    </xf>
    <xf numFmtId="168" fontId="0" fillId="0" borderId="17" xfId="0" applyNumberFormat="1" applyFont="1" applyFill="1" applyBorder="1" applyAlignment="1">
      <alignment/>
    </xf>
    <xf numFmtId="168" fontId="0" fillId="0" borderId="11" xfId="0" applyNumberFormat="1" applyFont="1" applyFill="1" applyBorder="1" applyAlignment="1">
      <alignment/>
    </xf>
    <xf numFmtId="168" fontId="0" fillId="0" borderId="14" xfId="0" applyNumberFormat="1" applyFont="1" applyFill="1" applyBorder="1" applyAlignment="1">
      <alignment/>
    </xf>
    <xf numFmtId="168" fontId="0" fillId="0" borderId="18" xfId="0" applyNumberFormat="1" applyFont="1" applyFill="1" applyBorder="1" applyAlignment="1">
      <alignment/>
    </xf>
    <xf numFmtId="0" fontId="0" fillId="0" borderId="21" xfId="0" applyBorder="1" applyAlignment="1">
      <alignment horizontal="center"/>
    </xf>
    <xf numFmtId="0" fontId="0" fillId="0" borderId="19" xfId="0" applyBorder="1" applyAlignment="1">
      <alignment horizontal="center"/>
    </xf>
    <xf numFmtId="0" fontId="0" fillId="0" borderId="0" xfId="0" applyFont="1" applyAlignment="1">
      <alignment/>
    </xf>
    <xf numFmtId="0" fontId="63" fillId="0" borderId="0" xfId="0" applyFont="1" applyAlignment="1">
      <alignment horizontal="left" vertical="center" readingOrder="1"/>
    </xf>
    <xf numFmtId="0" fontId="8" fillId="0" borderId="0" xfId="0" applyFont="1" applyAlignment="1">
      <alignment/>
    </xf>
    <xf numFmtId="0" fontId="0" fillId="0" borderId="0" xfId="0" applyNumberFormat="1" applyFont="1" applyAlignment="1">
      <alignment/>
    </xf>
    <xf numFmtId="0" fontId="0" fillId="0" borderId="0" xfId="52" applyFont="1">
      <alignment/>
      <protection/>
    </xf>
    <xf numFmtId="0" fontId="3" fillId="0" borderId="29" xfId="0" applyFont="1" applyFill="1" applyBorder="1" applyAlignment="1">
      <alignment horizontal="left" vertical="center" wrapText="1"/>
    </xf>
    <xf numFmtId="0" fontId="1" fillId="0" borderId="0" xfId="52" applyFont="1">
      <alignment/>
      <protection/>
    </xf>
    <xf numFmtId="0" fontId="10" fillId="34" borderId="16" xfId="0" applyFont="1" applyFill="1" applyBorder="1" applyAlignment="1">
      <alignment horizontal="center" vertical="center"/>
    </xf>
    <xf numFmtId="0" fontId="10" fillId="34" borderId="15" xfId="0" applyFont="1" applyFill="1" applyBorder="1" applyAlignment="1">
      <alignment horizontal="center" vertical="center"/>
    </xf>
    <xf numFmtId="0" fontId="10" fillId="34" borderId="10" xfId="0" applyFont="1" applyFill="1" applyBorder="1" applyAlignment="1">
      <alignment horizontal="center" vertical="center"/>
    </xf>
    <xf numFmtId="0" fontId="10" fillId="34" borderId="13" xfId="0" applyFont="1" applyFill="1" applyBorder="1" applyAlignment="1">
      <alignment/>
    </xf>
    <xf numFmtId="0" fontId="7" fillId="34" borderId="0" xfId="0" applyFont="1" applyFill="1" applyBorder="1" applyAlignment="1">
      <alignment/>
    </xf>
    <xf numFmtId="3" fontId="10" fillId="34" borderId="13" xfId="0" applyNumberFormat="1" applyFont="1" applyFill="1" applyBorder="1" applyAlignment="1">
      <alignment/>
    </xf>
    <xf numFmtId="3" fontId="10" fillId="34" borderId="0" xfId="0" applyNumberFormat="1" applyFont="1" applyFill="1" applyBorder="1" applyAlignment="1">
      <alignment/>
    </xf>
    <xf numFmtId="3" fontId="10" fillId="34" borderId="28" xfId="0" applyNumberFormat="1" applyFont="1" applyFill="1" applyBorder="1" applyAlignment="1">
      <alignment/>
    </xf>
    <xf numFmtId="0" fontId="7" fillId="34" borderId="13" xfId="0" applyFont="1" applyFill="1" applyBorder="1" applyAlignment="1">
      <alignment/>
    </xf>
    <xf numFmtId="1" fontId="10" fillId="34" borderId="11" xfId="0" applyNumberFormat="1" applyFont="1" applyFill="1" applyBorder="1" applyAlignment="1">
      <alignment/>
    </xf>
    <xf numFmtId="0" fontId="1" fillId="34" borderId="0" xfId="0" applyFont="1" applyFill="1" applyBorder="1" applyAlignment="1">
      <alignment/>
    </xf>
    <xf numFmtId="3" fontId="7" fillId="34" borderId="0" xfId="0" applyNumberFormat="1" applyFont="1" applyFill="1" applyBorder="1" applyAlignment="1">
      <alignment/>
    </xf>
    <xf numFmtId="1" fontId="7" fillId="34" borderId="11" xfId="0" applyNumberFormat="1" applyFont="1" applyFill="1" applyBorder="1" applyAlignment="1">
      <alignment/>
    </xf>
    <xf numFmtId="1" fontId="7" fillId="34" borderId="28" xfId="0" applyNumberFormat="1" applyFont="1" applyFill="1" applyBorder="1" applyAlignment="1">
      <alignment/>
    </xf>
    <xf numFmtId="3" fontId="8" fillId="34" borderId="0" xfId="0" applyNumberFormat="1" applyFont="1" applyFill="1" applyBorder="1" applyAlignment="1" quotePrefix="1">
      <alignment horizontal="right"/>
    </xf>
    <xf numFmtId="3" fontId="8" fillId="34" borderId="13" xfId="0" applyNumberFormat="1" applyFont="1" applyFill="1" applyBorder="1" applyAlignment="1">
      <alignment/>
    </xf>
    <xf numFmtId="3" fontId="8" fillId="34" borderId="0" xfId="0" applyNumberFormat="1" applyFont="1" applyFill="1" applyBorder="1" applyAlignment="1">
      <alignment/>
    </xf>
    <xf numFmtId="1" fontId="8" fillId="34" borderId="11" xfId="0" applyNumberFormat="1" applyFont="1" applyFill="1" applyBorder="1" applyAlignment="1">
      <alignment/>
    </xf>
    <xf numFmtId="1" fontId="8" fillId="34" borderId="28" xfId="0" applyNumberFormat="1" applyFont="1" applyFill="1" applyBorder="1" applyAlignment="1">
      <alignment/>
    </xf>
    <xf numFmtId="0" fontId="7" fillId="34" borderId="13" xfId="0" applyFont="1" applyFill="1" applyBorder="1" applyAlignment="1">
      <alignment horizontal="left"/>
    </xf>
    <xf numFmtId="3" fontId="7" fillId="34" borderId="28" xfId="0" applyNumberFormat="1" applyFont="1" applyFill="1" applyBorder="1" applyAlignment="1">
      <alignment/>
    </xf>
    <xf numFmtId="3" fontId="8" fillId="34" borderId="13" xfId="0" applyNumberFormat="1" applyFont="1" applyFill="1" applyBorder="1" applyAlignment="1" quotePrefix="1">
      <alignment horizontal="right"/>
    </xf>
    <xf numFmtId="3" fontId="8" fillId="34" borderId="28" xfId="0" applyNumberFormat="1" applyFont="1" applyFill="1" applyBorder="1" applyAlignment="1" quotePrefix="1">
      <alignment horizontal="right"/>
    </xf>
    <xf numFmtId="0" fontId="8" fillId="34" borderId="13" xfId="0" applyFont="1" applyFill="1" applyBorder="1" applyAlignment="1">
      <alignment/>
    </xf>
    <xf numFmtId="0" fontId="7" fillId="34" borderId="13" xfId="0" applyFont="1" applyFill="1" applyBorder="1" applyAlignment="1">
      <alignment vertical="top"/>
    </xf>
    <xf numFmtId="3" fontId="8" fillId="34" borderId="11" xfId="0" applyNumberFormat="1" applyFont="1" applyFill="1" applyBorder="1" applyAlignment="1">
      <alignment/>
    </xf>
    <xf numFmtId="3" fontId="8" fillId="34" borderId="28" xfId="0" applyNumberFormat="1" applyFont="1" applyFill="1" applyBorder="1" applyAlignment="1">
      <alignment/>
    </xf>
    <xf numFmtId="0" fontId="0" fillId="34" borderId="13" xfId="0" applyFill="1" applyBorder="1" applyAlignment="1">
      <alignment/>
    </xf>
    <xf numFmtId="0" fontId="1" fillId="34" borderId="11" xfId="0" applyFont="1" applyFill="1" applyBorder="1" applyAlignment="1">
      <alignment/>
    </xf>
    <xf numFmtId="3" fontId="8" fillId="34" borderId="11" xfId="0" applyNumberFormat="1" applyFont="1" applyFill="1" applyBorder="1" applyAlignment="1" quotePrefix="1">
      <alignment horizontal="right"/>
    </xf>
    <xf numFmtId="3" fontId="1" fillId="34" borderId="13" xfId="0" applyNumberFormat="1" applyFont="1" applyFill="1" applyBorder="1" applyAlignment="1" quotePrefix="1">
      <alignment horizontal="right"/>
    </xf>
    <xf numFmtId="3" fontId="1" fillId="34" borderId="0" xfId="0" applyNumberFormat="1" applyFont="1" applyFill="1" applyBorder="1" applyAlignment="1" quotePrefix="1">
      <alignment horizontal="right"/>
    </xf>
    <xf numFmtId="3" fontId="1" fillId="34" borderId="28" xfId="0" applyNumberFormat="1" applyFont="1" applyFill="1" applyBorder="1" applyAlignment="1" quotePrefix="1">
      <alignment horizontal="right"/>
    </xf>
    <xf numFmtId="3" fontId="10" fillId="34" borderId="13" xfId="0" applyNumberFormat="1" applyFont="1" applyFill="1" applyBorder="1" applyAlignment="1" quotePrefix="1">
      <alignment horizontal="right"/>
    </xf>
    <xf numFmtId="3" fontId="10" fillId="34" borderId="0" xfId="0" applyNumberFormat="1" applyFont="1" applyFill="1" applyBorder="1" applyAlignment="1" quotePrefix="1">
      <alignment horizontal="right"/>
    </xf>
    <xf numFmtId="1" fontId="10" fillId="34" borderId="11" xfId="0" applyNumberFormat="1" applyFont="1" applyFill="1" applyBorder="1" applyAlignment="1" quotePrefix="1">
      <alignment horizontal="right"/>
    </xf>
    <xf numFmtId="1" fontId="10" fillId="34" borderId="28" xfId="0" applyNumberFormat="1" applyFont="1" applyFill="1" applyBorder="1" applyAlignment="1" quotePrefix="1">
      <alignment horizontal="right"/>
    </xf>
    <xf numFmtId="1" fontId="10" fillId="34" borderId="28" xfId="0" applyNumberFormat="1" applyFont="1" applyFill="1" applyBorder="1" applyAlignment="1">
      <alignment/>
    </xf>
    <xf numFmtId="3" fontId="10" fillId="34" borderId="11" xfId="0" applyNumberFormat="1" applyFont="1" applyFill="1" applyBorder="1" applyAlignment="1" quotePrefix="1">
      <alignment horizontal="right"/>
    </xf>
    <xf numFmtId="3" fontId="10" fillId="34" borderId="28" xfId="0" applyNumberFormat="1" applyFont="1" applyFill="1" applyBorder="1" applyAlignment="1" quotePrefix="1">
      <alignment horizontal="right"/>
    </xf>
    <xf numFmtId="0" fontId="10" fillId="34" borderId="13" xfId="0" applyFont="1" applyFill="1" applyBorder="1" applyAlignment="1">
      <alignment vertical="top"/>
    </xf>
    <xf numFmtId="0" fontId="15" fillId="34" borderId="13" xfId="0" applyFont="1" applyFill="1" applyBorder="1" applyAlignment="1">
      <alignment horizontal="center" vertical="top"/>
    </xf>
    <xf numFmtId="3" fontId="18" fillId="34" borderId="13" xfId="0" applyNumberFormat="1" applyFont="1" applyFill="1" applyBorder="1" applyAlignment="1">
      <alignment horizontal="right"/>
    </xf>
    <xf numFmtId="1" fontId="0" fillId="34" borderId="11" xfId="0" applyNumberFormat="1" applyFill="1" applyBorder="1" applyAlignment="1">
      <alignment/>
    </xf>
    <xf numFmtId="1" fontId="0" fillId="34" borderId="28" xfId="0" applyNumberFormat="1" applyFill="1" applyBorder="1" applyAlignment="1">
      <alignment/>
    </xf>
    <xf numFmtId="1" fontId="8" fillId="34" borderId="11" xfId="0" applyNumberFormat="1" applyFont="1" applyFill="1" applyBorder="1" applyAlignment="1" quotePrefix="1">
      <alignment horizontal="right"/>
    </xf>
    <xf numFmtId="1" fontId="8" fillId="34" borderId="28" xfId="0" applyNumberFormat="1" applyFont="1" applyFill="1" applyBorder="1" applyAlignment="1" quotePrefix="1">
      <alignment horizontal="right"/>
    </xf>
    <xf numFmtId="3" fontId="19" fillId="34" borderId="13" xfId="0" applyNumberFormat="1" applyFont="1" applyFill="1" applyBorder="1" applyAlignment="1">
      <alignment/>
    </xf>
    <xf numFmtId="3" fontId="19" fillId="34" borderId="0" xfId="0" applyNumberFormat="1" applyFont="1" applyFill="1" applyBorder="1" applyAlignment="1">
      <alignment/>
    </xf>
    <xf numFmtId="3" fontId="19" fillId="34" borderId="11" xfId="0" applyNumberFormat="1" applyFont="1" applyFill="1" applyBorder="1" applyAlignment="1">
      <alignment/>
    </xf>
    <xf numFmtId="3" fontId="19" fillId="34" borderId="28" xfId="0" applyNumberFormat="1" applyFont="1" applyFill="1" applyBorder="1" applyAlignment="1">
      <alignment/>
    </xf>
    <xf numFmtId="0" fontId="1" fillId="34" borderId="0" xfId="0" applyFont="1" applyFill="1" applyAlignment="1">
      <alignment/>
    </xf>
    <xf numFmtId="1" fontId="0" fillId="34" borderId="14" xfId="0" applyNumberFormat="1" applyFill="1" applyBorder="1" applyAlignment="1">
      <alignment/>
    </xf>
    <xf numFmtId="1" fontId="0" fillId="34" borderId="29" xfId="0" applyNumberFormat="1" applyFill="1" applyBorder="1" applyAlignment="1">
      <alignment/>
    </xf>
    <xf numFmtId="0" fontId="10" fillId="34" borderId="30" xfId="0" applyFont="1" applyFill="1" applyBorder="1" applyAlignment="1">
      <alignment/>
    </xf>
    <xf numFmtId="0" fontId="1" fillId="34" borderId="31" xfId="0" applyFont="1" applyFill="1" applyBorder="1" applyAlignment="1">
      <alignment/>
    </xf>
    <xf numFmtId="3" fontId="10" fillId="34" borderId="32" xfId="0" applyNumberFormat="1" applyFont="1" applyFill="1" applyBorder="1" applyAlignment="1">
      <alignment/>
    </xf>
    <xf numFmtId="3" fontId="10" fillId="34" borderId="33" xfId="0" applyNumberFormat="1" applyFont="1" applyFill="1" applyBorder="1" applyAlignment="1">
      <alignment/>
    </xf>
    <xf numFmtId="3" fontId="10" fillId="34" borderId="34" xfId="0" applyNumberFormat="1" applyFont="1" applyFill="1" applyBorder="1" applyAlignment="1">
      <alignment/>
    </xf>
    <xf numFmtId="0" fontId="20" fillId="34" borderId="13" xfId="0" applyFont="1" applyFill="1" applyBorder="1" applyAlignment="1">
      <alignment/>
    </xf>
    <xf numFmtId="10" fontId="8" fillId="34" borderId="35" xfId="54" applyNumberFormat="1" applyFont="1" applyFill="1" applyBorder="1" applyAlignment="1">
      <alignment/>
    </xf>
    <xf numFmtId="10" fontId="8" fillId="34" borderId="36" xfId="54" applyNumberFormat="1" applyFont="1" applyFill="1" applyBorder="1" applyAlignment="1">
      <alignment/>
    </xf>
    <xf numFmtId="0" fontId="20" fillId="34" borderId="0" xfId="0" applyFont="1" applyFill="1" applyBorder="1" applyAlignment="1">
      <alignment/>
    </xf>
    <xf numFmtId="3" fontId="20" fillId="34" borderId="37" xfId="47" applyNumberFormat="1" applyFont="1" applyFill="1" applyBorder="1" applyAlignment="1">
      <alignment/>
    </xf>
    <xf numFmtId="3" fontId="20" fillId="34" borderId="11" xfId="47" applyNumberFormat="1" applyFont="1" applyFill="1" applyBorder="1" applyAlignment="1">
      <alignment/>
    </xf>
    <xf numFmtId="3" fontId="20" fillId="34" borderId="28" xfId="47" applyNumberFormat="1" applyFont="1" applyFill="1" applyBorder="1" applyAlignment="1">
      <alignment/>
    </xf>
    <xf numFmtId="0" fontId="16" fillId="34" borderId="37" xfId="0" applyFont="1" applyFill="1" applyBorder="1" applyAlignment="1">
      <alignment/>
    </xf>
    <xf numFmtId="169" fontId="10" fillId="34" borderId="13" xfId="54" applyNumberFormat="1" applyFont="1" applyFill="1" applyBorder="1" applyAlignment="1">
      <alignment/>
    </xf>
    <xf numFmtId="0" fontId="1" fillId="34" borderId="0" xfId="0" applyFont="1" applyFill="1" applyBorder="1" applyAlignment="1">
      <alignment/>
    </xf>
    <xf numFmtId="3" fontId="1" fillId="34" borderId="0" xfId="0" applyNumberFormat="1" applyFont="1" applyFill="1" applyBorder="1" applyAlignment="1">
      <alignment/>
    </xf>
    <xf numFmtId="1" fontId="1" fillId="34" borderId="11" xfId="0" applyNumberFormat="1" applyFont="1" applyFill="1" applyBorder="1" applyAlignment="1">
      <alignment/>
    </xf>
    <xf numFmtId="1" fontId="1" fillId="34" borderId="28" xfId="0" applyNumberFormat="1" applyFont="1" applyFill="1" applyBorder="1" applyAlignment="1">
      <alignment/>
    </xf>
    <xf numFmtId="3" fontId="1" fillId="34" borderId="38" xfId="0" applyNumberFormat="1" applyFont="1" applyFill="1" applyBorder="1" applyAlignment="1">
      <alignment/>
    </xf>
    <xf numFmtId="1" fontId="1" fillId="34" borderId="39" xfId="0" applyNumberFormat="1" applyFont="1" applyFill="1" applyBorder="1" applyAlignment="1">
      <alignment/>
    </xf>
    <xf numFmtId="1" fontId="1" fillId="34" borderId="40" xfId="0" applyNumberFormat="1" applyFont="1" applyFill="1" applyBorder="1" applyAlignment="1">
      <alignment/>
    </xf>
    <xf numFmtId="0" fontId="1" fillId="34" borderId="35" xfId="0" applyFont="1" applyFill="1" applyBorder="1" applyAlignment="1">
      <alignment/>
    </xf>
    <xf numFmtId="166" fontId="8" fillId="34" borderId="0" xfId="54" applyNumberFormat="1" applyFont="1" applyFill="1" applyBorder="1" applyAlignment="1">
      <alignment/>
    </xf>
    <xf numFmtId="166" fontId="8" fillId="34" borderId="11" xfId="54" applyNumberFormat="1" applyFont="1" applyFill="1" applyBorder="1" applyAlignment="1">
      <alignment/>
    </xf>
    <xf numFmtId="166" fontId="8" fillId="34" borderId="28" xfId="54" applyNumberFormat="1" applyFont="1" applyFill="1" applyBorder="1" applyAlignment="1">
      <alignment/>
    </xf>
    <xf numFmtId="0" fontId="1" fillId="34" borderId="17" xfId="0" applyFont="1" applyFill="1" applyBorder="1" applyAlignment="1">
      <alignment/>
    </xf>
    <xf numFmtId="0" fontId="1" fillId="34" borderId="14" xfId="0" applyFont="1" applyFill="1" applyBorder="1" applyAlignment="1">
      <alignment/>
    </xf>
    <xf numFmtId="166" fontId="8" fillId="34" borderId="14" xfId="54" applyNumberFormat="1" applyFont="1" applyFill="1" applyBorder="1" applyAlignment="1">
      <alignment/>
    </xf>
    <xf numFmtId="166" fontId="8" fillId="34" borderId="29" xfId="54" applyNumberFormat="1" applyFont="1" applyFill="1" applyBorder="1" applyAlignment="1">
      <alignment/>
    </xf>
    <xf numFmtId="0" fontId="10" fillId="0" borderId="15" xfId="0" applyFont="1" applyBorder="1" applyAlignment="1">
      <alignment horizontal="center" vertical="center"/>
    </xf>
    <xf numFmtId="0" fontId="8" fillId="34" borderId="28" xfId="0" applyFont="1" applyFill="1" applyBorder="1" applyAlignment="1">
      <alignment/>
    </xf>
    <xf numFmtId="3" fontId="18" fillId="34" borderId="28" xfId="0" applyNumberFormat="1" applyFont="1" applyFill="1" applyBorder="1" applyAlignment="1">
      <alignment horizontal="right"/>
    </xf>
    <xf numFmtId="169" fontId="10" fillId="34" borderId="28" xfId="54" applyNumberFormat="1" applyFont="1" applyFill="1" applyBorder="1" applyAlignment="1">
      <alignment/>
    </xf>
    <xf numFmtId="3" fontId="1" fillId="34" borderId="28" xfId="0" applyNumberFormat="1" applyFont="1" applyFill="1" applyBorder="1" applyAlignment="1">
      <alignment/>
    </xf>
    <xf numFmtId="3" fontId="1" fillId="34" borderId="40" xfId="0" applyNumberFormat="1" applyFont="1" applyFill="1" applyBorder="1" applyAlignment="1">
      <alignment/>
    </xf>
    <xf numFmtId="0" fontId="0" fillId="0" borderId="15" xfId="0" applyBorder="1" applyAlignment="1">
      <alignment/>
    </xf>
    <xf numFmtId="0" fontId="8" fillId="34" borderId="28" xfId="0" applyFont="1" applyFill="1" applyBorder="1" applyAlignment="1">
      <alignment horizontal="center"/>
    </xf>
    <xf numFmtId="0" fontId="0" fillId="34" borderId="28" xfId="0" applyFill="1" applyBorder="1" applyAlignment="1">
      <alignment/>
    </xf>
    <xf numFmtId="0" fontId="0" fillId="34" borderId="29" xfId="0" applyFill="1" applyBorder="1" applyAlignment="1">
      <alignment/>
    </xf>
    <xf numFmtId="0" fontId="7" fillId="34" borderId="12" xfId="0" applyFont="1" applyFill="1" applyBorder="1" applyAlignment="1">
      <alignment/>
    </xf>
    <xf numFmtId="0" fontId="1" fillId="34" borderId="17" xfId="0" applyFont="1" applyFill="1" applyBorder="1" applyAlignment="1">
      <alignment/>
    </xf>
    <xf numFmtId="3" fontId="7" fillId="34" borderId="17" xfId="0" applyNumberFormat="1" applyFont="1" applyFill="1" applyBorder="1" applyAlignment="1">
      <alignment/>
    </xf>
    <xf numFmtId="3" fontId="7" fillId="34" borderId="29" xfId="0" applyNumberFormat="1" applyFont="1" applyFill="1" applyBorder="1" applyAlignment="1">
      <alignment/>
    </xf>
    <xf numFmtId="1" fontId="7" fillId="34" borderId="14" xfId="0" applyNumberFormat="1" applyFont="1" applyFill="1" applyBorder="1" applyAlignment="1">
      <alignment/>
    </xf>
    <xf numFmtId="1" fontId="7" fillId="34" borderId="29" xfId="0" applyNumberFormat="1" applyFont="1" applyFill="1" applyBorder="1" applyAlignment="1">
      <alignment/>
    </xf>
    <xf numFmtId="0" fontId="7" fillId="34" borderId="12" xfId="0" applyFont="1" applyFill="1" applyBorder="1" applyAlignment="1">
      <alignment vertical="top"/>
    </xf>
    <xf numFmtId="3" fontId="8" fillId="34" borderId="12" xfId="0" applyNumberFormat="1" applyFont="1" applyFill="1" applyBorder="1" applyAlignment="1">
      <alignment/>
    </xf>
    <xf numFmtId="3" fontId="8" fillId="34" borderId="29" xfId="0" applyNumberFormat="1" applyFont="1" applyFill="1" applyBorder="1" applyAlignment="1">
      <alignment/>
    </xf>
    <xf numFmtId="3" fontId="8" fillId="34" borderId="14" xfId="0" applyNumberFormat="1" applyFont="1" applyFill="1" applyBorder="1" applyAlignment="1">
      <alignment/>
    </xf>
    <xf numFmtId="0" fontId="10" fillId="34" borderId="12" xfId="0" applyFont="1" applyFill="1" applyBorder="1" applyAlignment="1">
      <alignment vertical="top"/>
    </xf>
    <xf numFmtId="3" fontId="8" fillId="34" borderId="17" xfId="0" applyNumberFormat="1" applyFont="1" applyFill="1" applyBorder="1" applyAlignment="1">
      <alignment/>
    </xf>
    <xf numFmtId="3" fontId="8" fillId="34" borderId="28" xfId="0" applyNumberFormat="1" applyFont="1" applyFill="1" applyBorder="1" applyAlignment="1">
      <alignment horizontal="right"/>
    </xf>
    <xf numFmtId="1" fontId="8" fillId="34" borderId="28" xfId="0" applyNumberFormat="1" applyFont="1" applyFill="1" applyBorder="1" applyAlignment="1">
      <alignment horizontal="right"/>
    </xf>
    <xf numFmtId="0" fontId="15" fillId="34" borderId="12" xfId="0" applyFont="1" applyFill="1" applyBorder="1" applyAlignment="1">
      <alignment horizontal="center" vertical="top"/>
    </xf>
    <xf numFmtId="3" fontId="1" fillId="34" borderId="17" xfId="0" applyNumberFormat="1" applyFont="1" applyFill="1" applyBorder="1" applyAlignment="1" quotePrefix="1">
      <alignment horizontal="right"/>
    </xf>
    <xf numFmtId="3" fontId="1" fillId="34" borderId="29" xfId="0" applyNumberFormat="1" applyFont="1" applyFill="1" applyBorder="1" applyAlignment="1" quotePrefix="1">
      <alignment horizontal="right"/>
    </xf>
    <xf numFmtId="0" fontId="10" fillId="34" borderId="12" xfId="0" applyFont="1" applyFill="1" applyBorder="1" applyAlignment="1">
      <alignment/>
    </xf>
    <xf numFmtId="0" fontId="7" fillId="34" borderId="17" xfId="0" applyFont="1" applyFill="1" applyBorder="1" applyAlignment="1">
      <alignment/>
    </xf>
    <xf numFmtId="3" fontId="10" fillId="34" borderId="12" xfId="0" applyNumberFormat="1" applyFont="1" applyFill="1" applyBorder="1" applyAlignment="1">
      <alignment/>
    </xf>
    <xf numFmtId="3" fontId="10" fillId="34" borderId="29" xfId="0" applyNumberFormat="1" applyFont="1" applyFill="1" applyBorder="1" applyAlignment="1">
      <alignment/>
    </xf>
    <xf numFmtId="1" fontId="10" fillId="34" borderId="14" xfId="0" applyNumberFormat="1" applyFont="1" applyFill="1" applyBorder="1" applyAlignment="1">
      <alignment/>
    </xf>
    <xf numFmtId="1" fontId="10" fillId="34" borderId="29" xfId="0" applyNumberFormat="1" applyFont="1" applyFill="1" applyBorder="1" applyAlignment="1">
      <alignment/>
    </xf>
    <xf numFmtId="0" fontId="16" fillId="34" borderId="41" xfId="0" applyFont="1" applyFill="1" applyBorder="1" applyAlignment="1">
      <alignment/>
    </xf>
    <xf numFmtId="0" fontId="16" fillId="34" borderId="38" xfId="0" applyFont="1" applyFill="1" applyBorder="1" applyAlignment="1">
      <alignment/>
    </xf>
    <xf numFmtId="173" fontId="23" fillId="34" borderId="40" xfId="54" applyNumberFormat="1" applyFont="1" applyFill="1" applyBorder="1" applyAlignment="1">
      <alignment horizontal="right"/>
    </xf>
    <xf numFmtId="173" fontId="23" fillId="34" borderId="39" xfId="54" applyNumberFormat="1" applyFont="1" applyFill="1" applyBorder="1" applyAlignment="1">
      <alignment horizontal="right"/>
    </xf>
    <xf numFmtId="173" fontId="23" fillId="34" borderId="41" xfId="54" applyNumberFormat="1" applyFont="1" applyFill="1" applyBorder="1" applyAlignment="1">
      <alignment horizontal="right"/>
    </xf>
    <xf numFmtId="0" fontId="1" fillId="0" borderId="0" xfId="0" applyFont="1" applyFill="1" applyBorder="1" applyAlignment="1">
      <alignment/>
    </xf>
    <xf numFmtId="0" fontId="1" fillId="0" borderId="0" xfId="0" applyFont="1" applyAlignment="1">
      <alignment/>
    </xf>
    <xf numFmtId="10" fontId="0" fillId="0" borderId="29" xfId="54" applyNumberFormat="1" applyFont="1" applyFill="1" applyBorder="1" applyAlignment="1">
      <alignment horizontal="center"/>
    </xf>
    <xf numFmtId="0" fontId="0" fillId="0" borderId="20" xfId="0" applyBorder="1" applyAlignment="1">
      <alignment horizontal="center"/>
    </xf>
    <xf numFmtId="0" fontId="0" fillId="0" borderId="18" xfId="0" applyFont="1" applyFill="1" applyBorder="1" applyAlignment="1">
      <alignment horizontal="center"/>
    </xf>
    <xf numFmtId="0" fontId="0" fillId="0" borderId="20" xfId="0" applyFont="1" applyFill="1" applyBorder="1" applyAlignment="1">
      <alignment horizontal="center"/>
    </xf>
    <xf numFmtId="0" fontId="0" fillId="0" borderId="19" xfId="0" applyFont="1" applyFill="1" applyBorder="1" applyAlignment="1">
      <alignment horizontal="center"/>
    </xf>
    <xf numFmtId="0" fontId="0" fillId="0" borderId="13" xfId="0" applyFont="1" applyFill="1" applyBorder="1" applyAlignment="1">
      <alignment horizontal="left"/>
    </xf>
    <xf numFmtId="0" fontId="1" fillId="0" borderId="42" xfId="0" applyFont="1" applyFill="1" applyBorder="1" applyAlignment="1">
      <alignment horizontal="left"/>
    </xf>
    <xf numFmtId="0" fontId="0" fillId="0" borderId="12" xfId="0" applyFont="1" applyFill="1" applyBorder="1" applyAlignment="1">
      <alignment horizontal="left"/>
    </xf>
    <xf numFmtId="0" fontId="0" fillId="0" borderId="0" xfId="0" applyNumberFormat="1" applyBorder="1" applyAlignment="1">
      <alignment/>
    </xf>
    <xf numFmtId="0" fontId="0" fillId="0" borderId="0" xfId="0" applyBorder="1" applyAlignment="1">
      <alignment/>
    </xf>
    <xf numFmtId="0" fontId="0" fillId="33" borderId="0" xfId="0" applyFill="1" applyBorder="1" applyAlignment="1">
      <alignment horizontal="left"/>
    </xf>
    <xf numFmtId="0" fontId="0" fillId="0" borderId="0" xfId="0" applyFill="1" applyBorder="1" applyAlignment="1">
      <alignment/>
    </xf>
    <xf numFmtId="0" fontId="0" fillId="33" borderId="0" xfId="0" applyFont="1" applyFill="1" applyBorder="1" applyAlignment="1">
      <alignment horizontal="left" vertical="top" wrapText="1" shrinkToFit="1"/>
    </xf>
    <xf numFmtId="0" fontId="3" fillId="33" borderId="0" xfId="0" applyFont="1" applyFill="1" applyBorder="1" applyAlignment="1">
      <alignment horizontal="left"/>
    </xf>
    <xf numFmtId="41" fontId="3" fillId="0" borderId="18" xfId="0" applyNumberFormat="1" applyFont="1" applyFill="1" applyBorder="1" applyAlignment="1">
      <alignment horizontal="center" vertical="center" shrinkToFit="1"/>
    </xf>
    <xf numFmtId="41" fontId="3" fillId="33" borderId="18" xfId="0" applyNumberFormat="1" applyFont="1" applyFill="1" applyBorder="1" applyAlignment="1">
      <alignment horizontal="center" vertical="center" shrinkToFit="1"/>
    </xf>
    <xf numFmtId="0" fontId="0" fillId="0" borderId="0" xfId="0" applyFont="1" applyFill="1" applyBorder="1" applyAlignment="1">
      <alignment/>
    </xf>
    <xf numFmtId="0" fontId="0" fillId="33" borderId="0" xfId="0" applyFont="1" applyFill="1" applyBorder="1" applyAlignment="1">
      <alignment horizontal="left" vertical="top" wrapText="1"/>
    </xf>
    <xf numFmtId="0" fontId="0" fillId="33" borderId="0" xfId="0" applyFill="1" applyBorder="1" applyAlignment="1">
      <alignment horizontal="left" vertical="top" wrapText="1"/>
    </xf>
    <xf numFmtId="0" fontId="0" fillId="33" borderId="0" xfId="0" applyFont="1" applyFill="1" applyBorder="1" applyAlignment="1">
      <alignment horizontal="left" vertical="top" wrapText="1"/>
    </xf>
    <xf numFmtId="0" fontId="5" fillId="33" borderId="0" xfId="0" applyFont="1" applyFill="1" applyBorder="1" applyAlignment="1">
      <alignment horizontal="left" vertical="top" wrapText="1"/>
    </xf>
    <xf numFmtId="0" fontId="5" fillId="33" borderId="0" xfId="0" applyFont="1" applyFill="1" applyBorder="1" applyAlignment="1" applyProtection="1">
      <alignment horizontal="left" vertical="top" wrapText="1"/>
      <protection locked="0"/>
    </xf>
    <xf numFmtId="0" fontId="3" fillId="33" borderId="0" xfId="0" applyFont="1" applyFill="1" applyBorder="1" applyAlignment="1">
      <alignment horizontal="left" vertical="top" wrapText="1"/>
    </xf>
    <xf numFmtId="0" fontId="4" fillId="33" borderId="0" xfId="0" applyFont="1" applyFill="1" applyBorder="1" applyAlignment="1">
      <alignment horizontal="left" vertical="top" wrapText="1"/>
    </xf>
    <xf numFmtId="0" fontId="14" fillId="33" borderId="0" xfId="0" applyFont="1" applyFill="1" applyBorder="1" applyAlignment="1">
      <alignment horizontal="left" vertical="top" wrapText="1"/>
    </xf>
    <xf numFmtId="0" fontId="0" fillId="33" borderId="13" xfId="0" applyFont="1" applyFill="1" applyBorder="1" applyAlignment="1">
      <alignment horizontal="left" vertical="top" wrapText="1"/>
    </xf>
    <xf numFmtId="0" fontId="0" fillId="33" borderId="11" xfId="0" applyFont="1" applyFill="1" applyBorder="1" applyAlignment="1">
      <alignment horizontal="left" vertical="top" wrapText="1" shrinkToFit="1"/>
    </xf>
    <xf numFmtId="0" fontId="0" fillId="33" borderId="13" xfId="0" applyFill="1" applyBorder="1" applyAlignment="1">
      <alignment horizontal="left" vertical="top" wrapText="1"/>
    </xf>
    <xf numFmtId="0" fontId="3" fillId="33" borderId="13" xfId="0" applyFont="1" applyFill="1" applyBorder="1" applyAlignment="1">
      <alignment horizontal="left" vertical="top" wrapText="1"/>
    </xf>
    <xf numFmtId="0" fontId="4" fillId="33" borderId="13" xfId="0" applyFont="1" applyFill="1" applyBorder="1" applyAlignment="1">
      <alignment horizontal="left" vertical="top" wrapText="1"/>
    </xf>
    <xf numFmtId="41" fontId="2" fillId="33" borderId="10" xfId="0" applyNumberFormat="1" applyFont="1" applyFill="1" applyBorder="1" applyAlignment="1">
      <alignment horizontal="center" vertical="center"/>
    </xf>
    <xf numFmtId="41" fontId="2" fillId="33" borderId="15" xfId="0" applyNumberFormat="1" applyFont="1" applyFill="1" applyBorder="1" applyAlignment="1">
      <alignment horizontal="center" vertical="center"/>
    </xf>
    <xf numFmtId="41" fontId="2" fillId="33" borderId="0" xfId="0" applyNumberFormat="1" applyFont="1" applyFill="1" applyBorder="1" applyAlignment="1">
      <alignment horizontal="center" vertical="center"/>
    </xf>
    <xf numFmtId="41" fontId="4" fillId="33" borderId="0" xfId="0" applyNumberFormat="1" applyFont="1" applyFill="1" applyBorder="1" applyAlignment="1">
      <alignment horizontal="center" vertical="center"/>
    </xf>
    <xf numFmtId="41" fontId="4" fillId="33" borderId="0" xfId="0" applyNumberFormat="1" applyFont="1" applyFill="1" applyBorder="1" applyAlignment="1">
      <alignment vertical="center"/>
    </xf>
    <xf numFmtId="41" fontId="4" fillId="0" borderId="0" xfId="0" applyNumberFormat="1" applyFont="1" applyFill="1" applyBorder="1" applyAlignment="1">
      <alignment horizontal="center" vertical="center"/>
    </xf>
    <xf numFmtId="41" fontId="2" fillId="0" borderId="0" xfId="0" applyNumberFormat="1" applyFont="1" applyFill="1" applyBorder="1" applyAlignment="1">
      <alignment horizontal="center" vertical="center"/>
    </xf>
    <xf numFmtId="41" fontId="4" fillId="33" borderId="0" xfId="0" applyNumberFormat="1" applyFont="1" applyFill="1" applyBorder="1" applyAlignment="1">
      <alignment horizontal="center" vertical="center" shrinkToFit="1"/>
    </xf>
    <xf numFmtId="41" fontId="2" fillId="33" borderId="0" xfId="0" applyNumberFormat="1" applyFont="1" applyFill="1" applyBorder="1" applyAlignment="1">
      <alignment horizontal="center" vertical="center" shrinkToFit="1"/>
    </xf>
    <xf numFmtId="41" fontId="2" fillId="0" borderId="0" xfId="0" applyNumberFormat="1" applyFont="1" applyFill="1" applyBorder="1" applyAlignment="1">
      <alignment horizontal="center" vertical="center" shrinkToFit="1"/>
    </xf>
    <xf numFmtId="41" fontId="4" fillId="33" borderId="0" xfId="47" applyNumberFormat="1" applyFont="1" applyFill="1" applyBorder="1" applyAlignment="1">
      <alignment horizontal="center" vertical="center"/>
    </xf>
    <xf numFmtId="41" fontId="4" fillId="0" borderId="0" xfId="47" applyNumberFormat="1" applyFont="1" applyFill="1" applyBorder="1" applyAlignment="1">
      <alignment horizontal="center" vertical="center"/>
    </xf>
    <xf numFmtId="1" fontId="4" fillId="0" borderId="0" xfId="0" applyNumberFormat="1" applyFont="1" applyBorder="1" applyAlignment="1">
      <alignment horizontal="center"/>
    </xf>
    <xf numFmtId="41" fontId="4" fillId="0" borderId="0" xfId="0" applyNumberFormat="1" applyFont="1" applyFill="1" applyBorder="1" applyAlignment="1">
      <alignment horizontal="right" vertical="center" indent="2"/>
    </xf>
    <xf numFmtId="41" fontId="2" fillId="33" borderId="0" xfId="47" applyNumberFormat="1" applyFont="1" applyFill="1" applyBorder="1" applyAlignment="1">
      <alignment horizontal="center" vertical="center"/>
    </xf>
    <xf numFmtId="41" fontId="2" fillId="0" borderId="0" xfId="47" applyNumberFormat="1" applyFont="1" applyFill="1" applyBorder="1" applyAlignment="1">
      <alignment horizontal="center" vertical="center"/>
    </xf>
    <xf numFmtId="0" fontId="4" fillId="33" borderId="0" xfId="0" applyNumberFormat="1" applyFont="1" applyFill="1" applyBorder="1" applyAlignment="1">
      <alignment horizontal="center" vertical="center" shrinkToFit="1"/>
    </xf>
    <xf numFmtId="170" fontId="2" fillId="0" borderId="0" xfId="0" applyNumberFormat="1" applyFont="1" applyBorder="1" applyAlignment="1">
      <alignment horizontal="center"/>
    </xf>
    <xf numFmtId="3" fontId="2" fillId="0" borderId="0" xfId="0" applyNumberFormat="1" applyFont="1" applyBorder="1" applyAlignment="1">
      <alignment horizontal="center"/>
    </xf>
    <xf numFmtId="166" fontId="2" fillId="33" borderId="0" xfId="0" applyNumberFormat="1" applyFont="1" applyFill="1" applyBorder="1" applyAlignment="1">
      <alignment horizontal="center" vertical="center" shrinkToFit="1"/>
    </xf>
    <xf numFmtId="41" fontId="2" fillId="33" borderId="28" xfId="0" applyNumberFormat="1" applyFont="1" applyFill="1" applyBorder="1" applyAlignment="1">
      <alignment horizontal="center" vertical="center"/>
    </xf>
    <xf numFmtId="41" fontId="4" fillId="33" borderId="28" xfId="0" applyNumberFormat="1" applyFont="1" applyFill="1" applyBorder="1" applyAlignment="1">
      <alignment horizontal="center" vertical="center"/>
    </xf>
    <xf numFmtId="41" fontId="2" fillId="33" borderId="28" xfId="0" applyNumberFormat="1" applyFont="1" applyFill="1" applyBorder="1" applyAlignment="1">
      <alignment horizontal="center" vertical="center" shrinkToFit="1"/>
    </xf>
    <xf numFmtId="165" fontId="2" fillId="33" borderId="28" xfId="0" applyNumberFormat="1" applyFont="1" applyFill="1" applyBorder="1" applyAlignment="1">
      <alignment horizontal="center" vertical="center" shrinkToFit="1"/>
    </xf>
    <xf numFmtId="3" fontId="2" fillId="0" borderId="28" xfId="0" applyNumberFormat="1" applyFont="1" applyBorder="1" applyAlignment="1">
      <alignment horizontal="center"/>
    </xf>
    <xf numFmtId="166" fontId="2" fillId="33" borderId="29" xfId="0" applyNumberFormat="1" applyFont="1" applyFill="1" applyBorder="1" applyAlignment="1">
      <alignment horizontal="center" vertical="center" shrinkToFit="1"/>
    </xf>
    <xf numFmtId="41" fontId="2" fillId="0" borderId="28" xfId="0" applyNumberFormat="1" applyFont="1" applyFill="1" applyBorder="1" applyAlignment="1">
      <alignment horizontal="center" vertical="center" shrinkToFit="1"/>
    </xf>
    <xf numFmtId="41" fontId="4" fillId="33" borderId="28" xfId="0" applyNumberFormat="1" applyFont="1" applyFill="1" applyBorder="1" applyAlignment="1">
      <alignment horizontal="center" vertical="center" shrinkToFit="1"/>
    </xf>
    <xf numFmtId="41" fontId="4" fillId="33" borderId="28" xfId="47" applyNumberFormat="1" applyFont="1" applyFill="1" applyBorder="1" applyAlignment="1">
      <alignment horizontal="center" vertical="center"/>
    </xf>
    <xf numFmtId="41" fontId="4" fillId="33" borderId="28" xfId="0" applyNumberFormat="1" applyFont="1" applyFill="1" applyBorder="1" applyAlignment="1">
      <alignment horizontal="right" vertical="center" indent="2"/>
    </xf>
    <xf numFmtId="41" fontId="2" fillId="33" borderId="28" xfId="47" applyNumberFormat="1" applyFont="1" applyFill="1" applyBorder="1" applyAlignment="1">
      <alignment horizontal="center" vertical="center"/>
    </xf>
    <xf numFmtId="0" fontId="4" fillId="33" borderId="28" xfId="0" applyNumberFormat="1" applyFont="1" applyFill="1" applyBorder="1" applyAlignment="1">
      <alignment horizontal="center" vertical="center" shrinkToFit="1"/>
    </xf>
    <xf numFmtId="41" fontId="4" fillId="0" borderId="28" xfId="0" applyNumberFormat="1" applyFont="1" applyFill="1" applyBorder="1" applyAlignment="1">
      <alignment horizontal="center" vertical="center"/>
    </xf>
    <xf numFmtId="41" fontId="2" fillId="0" borderId="28" xfId="0" applyNumberFormat="1" applyFont="1" applyFill="1" applyBorder="1" applyAlignment="1">
      <alignment horizontal="center" vertical="center"/>
    </xf>
    <xf numFmtId="41" fontId="4" fillId="0" borderId="28" xfId="47" applyNumberFormat="1" applyFont="1" applyFill="1" applyBorder="1" applyAlignment="1">
      <alignment horizontal="center" vertical="center"/>
    </xf>
    <xf numFmtId="1" fontId="4" fillId="0" borderId="28" xfId="0" applyNumberFormat="1" applyFont="1" applyBorder="1" applyAlignment="1">
      <alignment horizontal="center"/>
    </xf>
    <xf numFmtId="41" fontId="4" fillId="33" borderId="28" xfId="0" applyNumberFormat="1" applyFont="1" applyFill="1" applyBorder="1" applyAlignment="1">
      <alignment vertical="center"/>
    </xf>
    <xf numFmtId="41" fontId="4" fillId="0" borderId="28" xfId="0" applyNumberFormat="1" applyFont="1" applyFill="1" applyBorder="1" applyAlignment="1">
      <alignment horizontal="right" vertical="center" indent="2"/>
    </xf>
    <xf numFmtId="41" fontId="2" fillId="0" borderId="28" xfId="47" applyNumberFormat="1" applyFont="1" applyFill="1" applyBorder="1" applyAlignment="1">
      <alignment horizontal="center" vertical="center"/>
    </xf>
    <xf numFmtId="170" fontId="2" fillId="0" borderId="28" xfId="0" applyNumberFormat="1" applyFont="1" applyBorder="1" applyAlignment="1">
      <alignment horizontal="center"/>
    </xf>
    <xf numFmtId="0" fontId="0" fillId="0" borderId="28" xfId="0" applyBorder="1" applyAlignment="1">
      <alignment/>
    </xf>
    <xf numFmtId="41" fontId="4" fillId="0" borderId="28" xfId="0" applyNumberFormat="1" applyFont="1" applyBorder="1" applyAlignment="1">
      <alignment/>
    </xf>
    <xf numFmtId="0" fontId="0" fillId="0" borderId="28" xfId="0" applyBorder="1" applyAlignment="1">
      <alignment horizontal="center"/>
    </xf>
    <xf numFmtId="164" fontId="4" fillId="0" borderId="28" xfId="0" applyNumberFormat="1" applyFont="1" applyFill="1" applyBorder="1" applyAlignment="1" applyProtection="1">
      <alignment horizontal="center" vertical="center"/>
      <protection locked="0"/>
    </xf>
    <xf numFmtId="3" fontId="4" fillId="0" borderId="28" xfId="0" applyNumberFormat="1" applyFont="1" applyFill="1" applyBorder="1" applyAlignment="1" applyProtection="1">
      <alignment horizontal="center" vertical="center"/>
      <protection locked="0"/>
    </xf>
    <xf numFmtId="41" fontId="2" fillId="33" borderId="29" xfId="0" applyNumberFormat="1" applyFont="1" applyFill="1" applyBorder="1" applyAlignment="1">
      <alignment horizontal="center" vertical="center"/>
    </xf>
    <xf numFmtId="41" fontId="2" fillId="0" borderId="29" xfId="0" applyNumberFormat="1" applyFont="1" applyFill="1" applyBorder="1" applyAlignment="1">
      <alignment vertical="center"/>
    </xf>
    <xf numFmtId="41" fontId="2" fillId="0" borderId="17" xfId="0" applyNumberFormat="1" applyFont="1" applyFill="1" applyBorder="1" applyAlignment="1">
      <alignment vertical="center"/>
    </xf>
    <xf numFmtId="41" fontId="3" fillId="33" borderId="15" xfId="0" applyNumberFormat="1" applyFont="1" applyFill="1" applyBorder="1" applyAlignment="1">
      <alignment horizontal="center" vertical="center" shrinkToFit="1"/>
    </xf>
    <xf numFmtId="41" fontId="2" fillId="33" borderId="11" xfId="0" applyNumberFormat="1" applyFont="1" applyFill="1" applyBorder="1" applyAlignment="1">
      <alignment horizontal="center" vertical="center"/>
    </xf>
    <xf numFmtId="41" fontId="4" fillId="33" borderId="11" xfId="0" applyNumberFormat="1" applyFont="1" applyFill="1" applyBorder="1" applyAlignment="1">
      <alignment horizontal="center" vertical="center"/>
    </xf>
    <xf numFmtId="41" fontId="2" fillId="33" borderId="14" xfId="0" applyNumberFormat="1" applyFont="1" applyFill="1" applyBorder="1" applyAlignment="1">
      <alignment horizontal="center" vertical="center"/>
    </xf>
    <xf numFmtId="41" fontId="2" fillId="33" borderId="17" xfId="0" applyNumberFormat="1" applyFont="1" applyFill="1" applyBorder="1" applyAlignment="1">
      <alignment horizontal="center" vertical="center"/>
    </xf>
    <xf numFmtId="0" fontId="0" fillId="33" borderId="12" xfId="0" applyFill="1" applyBorder="1" applyAlignment="1">
      <alignment horizontal="left" vertical="top" wrapText="1"/>
    </xf>
    <xf numFmtId="0" fontId="3" fillId="33" borderId="14" xfId="0" applyFont="1" applyFill="1" applyBorder="1" applyAlignment="1">
      <alignment horizontal="left" vertical="top" wrapText="1"/>
    </xf>
    <xf numFmtId="41" fontId="4" fillId="33" borderId="29" xfId="0" applyNumberFormat="1" applyFont="1" applyFill="1" applyBorder="1" applyAlignment="1">
      <alignment horizontal="center" vertical="center"/>
    </xf>
    <xf numFmtId="41" fontId="4" fillId="0" borderId="29" xfId="0" applyNumberFormat="1" applyFont="1" applyFill="1" applyBorder="1" applyAlignment="1">
      <alignment horizontal="center" vertical="center"/>
    </xf>
    <xf numFmtId="41" fontId="4" fillId="0" borderId="17" xfId="0" applyNumberFormat="1" applyFont="1" applyFill="1" applyBorder="1" applyAlignment="1">
      <alignment horizontal="center" vertical="center"/>
    </xf>
    <xf numFmtId="0" fontId="0" fillId="0" borderId="29" xfId="0" applyFont="1" applyBorder="1" applyAlignment="1">
      <alignment/>
    </xf>
    <xf numFmtId="1" fontId="2" fillId="0" borderId="29" xfId="0" applyNumberFormat="1" applyFont="1" applyFill="1" applyBorder="1" applyAlignment="1">
      <alignment horizontal="center"/>
    </xf>
    <xf numFmtId="1" fontId="2" fillId="0" borderId="17" xfId="0" applyNumberFormat="1" applyFont="1" applyFill="1" applyBorder="1" applyAlignment="1">
      <alignment horizontal="center"/>
    </xf>
    <xf numFmtId="0" fontId="0" fillId="33" borderId="17" xfId="0" applyFill="1" applyBorder="1" applyAlignment="1">
      <alignment horizontal="left" vertical="top" wrapText="1"/>
    </xf>
    <xf numFmtId="41" fontId="4" fillId="33" borderId="29" xfId="47" applyNumberFormat="1" applyFont="1" applyFill="1" applyBorder="1" applyAlignment="1">
      <alignment horizontal="center" vertical="center"/>
    </xf>
    <xf numFmtId="0" fontId="0" fillId="0" borderId="0" xfId="0" applyFont="1" applyFill="1" applyBorder="1" applyAlignment="1">
      <alignment/>
    </xf>
    <xf numFmtId="0" fontId="3" fillId="0" borderId="42" xfId="0" applyFont="1" applyBorder="1" applyAlignment="1">
      <alignment/>
    </xf>
    <xf numFmtId="0" fontId="3" fillId="0" borderId="10" xfId="0" applyFont="1" applyBorder="1" applyAlignment="1">
      <alignment/>
    </xf>
    <xf numFmtId="1" fontId="0" fillId="0" borderId="0" xfId="0" applyNumberFormat="1" applyBorder="1" applyAlignment="1">
      <alignment/>
    </xf>
    <xf numFmtId="1" fontId="0" fillId="0" borderId="11" xfId="0" applyNumberFormat="1" applyFill="1" applyBorder="1" applyAlignment="1">
      <alignment/>
    </xf>
    <xf numFmtId="1" fontId="0" fillId="33" borderId="0" xfId="0" applyNumberFormat="1" applyFont="1" applyFill="1" applyBorder="1" applyAlignment="1">
      <alignment horizontal="right" vertical="center"/>
    </xf>
    <xf numFmtId="0" fontId="0" fillId="0" borderId="14" xfId="0" applyBorder="1" applyAlignment="1">
      <alignment/>
    </xf>
    <xf numFmtId="0" fontId="0" fillId="0" borderId="0" xfId="0" applyNumberFormat="1" applyFont="1" applyBorder="1" applyAlignment="1">
      <alignment/>
    </xf>
    <xf numFmtId="0" fontId="0" fillId="0" borderId="16" xfId="0" applyFont="1" applyFill="1" applyBorder="1" applyAlignment="1">
      <alignment/>
    </xf>
    <xf numFmtId="0" fontId="7" fillId="0" borderId="42" xfId="0" applyFont="1" applyBorder="1" applyAlignment="1">
      <alignment horizontal="left" vertical="center" wrapText="1"/>
    </xf>
    <xf numFmtId="0" fontId="10" fillId="0" borderId="0" xfId="0" applyFont="1" applyFill="1" applyAlignment="1">
      <alignment horizontal="left"/>
    </xf>
    <xf numFmtId="0" fontId="8" fillId="0" borderId="0" xfId="0" applyFont="1" applyFill="1" applyBorder="1" applyAlignment="1">
      <alignment horizontal="right"/>
    </xf>
    <xf numFmtId="0" fontId="8" fillId="0" borderId="0" xfId="0" applyFont="1" applyFill="1" applyBorder="1" applyAlignment="1">
      <alignment horizontal="right"/>
    </xf>
    <xf numFmtId="0" fontId="1" fillId="0" borderId="0" xfId="0" applyFont="1" applyFill="1" applyBorder="1" applyAlignment="1">
      <alignment/>
    </xf>
    <xf numFmtId="0" fontId="1" fillId="0" borderId="0" xfId="0" applyFont="1" applyFill="1" applyBorder="1" applyAlignment="1">
      <alignment/>
    </xf>
    <xf numFmtId="0" fontId="10" fillId="34" borderId="21" xfId="0" applyFont="1" applyFill="1" applyBorder="1" applyAlignment="1">
      <alignment horizontal="center" vertical="center"/>
    </xf>
    <xf numFmtId="0" fontId="10" fillId="34" borderId="19" xfId="0" applyFont="1" applyFill="1" applyBorder="1" applyAlignment="1">
      <alignment horizontal="center" vertical="center"/>
    </xf>
    <xf numFmtId="0" fontId="17" fillId="0" borderId="43" xfId="0" applyFont="1" applyFill="1" applyBorder="1" applyAlignment="1">
      <alignment horizontal="center" vertical="center" wrapText="1"/>
    </xf>
    <xf numFmtId="0" fontId="17" fillId="0" borderId="44" xfId="0" applyFont="1" applyFill="1" applyBorder="1" applyAlignment="1">
      <alignment horizontal="center" vertical="center" wrapText="1"/>
    </xf>
    <xf numFmtId="0" fontId="17" fillId="0" borderId="45" xfId="0" applyFont="1" applyFill="1" applyBorder="1" applyAlignment="1">
      <alignment horizontal="center" vertical="center" wrapText="1"/>
    </xf>
    <xf numFmtId="0" fontId="17" fillId="0" borderId="46" xfId="0" applyFont="1" applyFill="1" applyBorder="1" applyAlignment="1">
      <alignment horizontal="center" vertical="center" wrapText="1"/>
    </xf>
    <xf numFmtId="0" fontId="0" fillId="0" borderId="18" xfId="0" applyBorder="1" applyAlignment="1">
      <alignment horizontal="center"/>
    </xf>
    <xf numFmtId="0" fontId="0" fillId="0" borderId="19" xfId="0" applyBorder="1" applyAlignment="1">
      <alignment horizontal="center"/>
    </xf>
    <xf numFmtId="0" fontId="0" fillId="0" borderId="21" xfId="0" applyBorder="1" applyAlignment="1">
      <alignment horizontal="center"/>
    </xf>
    <xf numFmtId="0" fontId="6" fillId="33" borderId="0" xfId="0" applyFont="1" applyFill="1" applyBorder="1" applyAlignment="1">
      <alignment horizontal="left" vertical="top" wrapText="1" shrinkToFit="1"/>
    </xf>
    <xf numFmtId="0" fontId="3" fillId="33" borderId="12" xfId="0" applyFont="1" applyFill="1" applyBorder="1" applyAlignment="1">
      <alignment horizontal="left" vertical="top" wrapText="1"/>
    </xf>
    <xf numFmtId="0" fontId="3" fillId="33" borderId="17" xfId="0" applyFont="1" applyFill="1" applyBorder="1" applyAlignment="1">
      <alignment horizontal="left" vertical="top" wrapText="1"/>
    </xf>
    <xf numFmtId="0" fontId="3" fillId="33" borderId="13" xfId="0" applyFont="1" applyFill="1" applyBorder="1" applyAlignment="1">
      <alignment horizontal="left" vertical="top" wrapText="1"/>
    </xf>
    <xf numFmtId="0" fontId="3" fillId="33" borderId="0" xfId="0" applyFont="1" applyFill="1" applyBorder="1" applyAlignment="1">
      <alignment horizontal="left" vertical="top" wrapText="1"/>
    </xf>
    <xf numFmtId="0" fontId="0" fillId="33" borderId="0" xfId="0" applyFont="1" applyFill="1" applyBorder="1" applyAlignment="1">
      <alignment horizontal="left" vertical="top" wrapText="1"/>
    </xf>
    <xf numFmtId="0" fontId="0" fillId="33" borderId="17" xfId="0" applyFont="1" applyFill="1" applyBorder="1" applyAlignment="1">
      <alignment horizontal="left" vertical="top" wrapText="1"/>
    </xf>
    <xf numFmtId="0" fontId="6" fillId="33" borderId="0" xfId="0" applyFont="1" applyFill="1" applyBorder="1" applyAlignment="1">
      <alignment horizontal="left" vertical="top" wrapText="1"/>
    </xf>
    <xf numFmtId="0" fontId="3" fillId="33" borderId="11" xfId="0" applyFont="1" applyFill="1" applyBorder="1" applyAlignment="1">
      <alignment horizontal="left" vertical="top" wrapText="1"/>
    </xf>
    <xf numFmtId="0" fontId="0" fillId="33" borderId="11" xfId="0" applyFont="1" applyFill="1" applyBorder="1" applyAlignment="1">
      <alignment horizontal="left" vertical="top" wrapText="1"/>
    </xf>
    <xf numFmtId="0" fontId="0" fillId="33" borderId="0" xfId="0" applyFont="1" applyFill="1" applyBorder="1" applyAlignment="1">
      <alignment horizontal="left" vertical="top" wrapText="1" shrinkToFit="1"/>
    </xf>
    <xf numFmtId="0" fontId="0" fillId="33" borderId="11" xfId="0" applyFont="1" applyFill="1" applyBorder="1" applyAlignment="1">
      <alignment horizontal="left" vertical="top" wrapText="1" shrinkToFit="1"/>
    </xf>
    <xf numFmtId="0" fontId="3" fillId="33" borderId="16" xfId="0" applyFont="1" applyFill="1" applyBorder="1" applyAlignment="1">
      <alignment horizontal="left" vertical="top" wrapText="1"/>
    </xf>
    <xf numFmtId="0" fontId="3" fillId="33" borderId="42" xfId="0" applyFont="1" applyFill="1" applyBorder="1" applyAlignment="1">
      <alignment horizontal="left" vertical="top" wrapText="1"/>
    </xf>
    <xf numFmtId="0" fontId="3" fillId="33" borderId="10" xfId="0" applyFont="1" applyFill="1" applyBorder="1" applyAlignment="1">
      <alignment horizontal="left" vertical="top" wrapText="1"/>
    </xf>
    <xf numFmtId="0" fontId="13" fillId="33" borderId="0" xfId="0" applyFont="1" applyFill="1" applyBorder="1" applyAlignment="1">
      <alignment horizontal="left" vertical="top" wrapText="1"/>
    </xf>
    <xf numFmtId="0" fontId="0" fillId="0" borderId="0" xfId="0" applyNumberFormat="1" applyBorder="1" applyAlignment="1">
      <alignment horizontal="left" vertical="top" wrapText="1"/>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_Classeur1" xfId="52"/>
    <cellStyle name="Normal_P9493_50711" xfId="53"/>
    <cellStyle name="Percent"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Utilisateurs\thomas.cayet\Local%20Settings\Temporary%20Internet%20Files\OLK79\D&#233;p-cibl-2013.xl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Utilisateurs\marie.avenel\Local%20Settings\Temporary%20Internet%20Files\OLK107\D&#233;p-cibl-2013.xl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RHAGET\Bilan%20PE%20co&#251;t\DADI_2014\Base2000-201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Apublier\Dares%20Analyses-Dares%20R&#233;sultats\Haget-Montel-d&#233;penses\pour%20PAO\D&#233;p-cibl-2014.xl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1"/>
      <sheetName val="tab2"/>
      <sheetName val="tab3"/>
      <sheetName val="gr1"/>
      <sheetName val="gr2"/>
      <sheetName val="gr3"/>
      <sheetName val="gr4"/>
      <sheetName val="gr5"/>
      <sheetName val="gr6"/>
      <sheetName val="graph DA"/>
      <sheetName val="gr8 type"/>
      <sheetName val="gr8bis type activ"/>
      <sheetName val="gr9"/>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1"/>
      <sheetName val="tab2"/>
      <sheetName val="tab3"/>
      <sheetName val="gr1"/>
      <sheetName val="gr2"/>
      <sheetName val="gr3"/>
      <sheetName val="gr4"/>
      <sheetName val="gr5"/>
      <sheetName val="gr6"/>
      <sheetName val="graph DA"/>
      <sheetName val="gr8 type"/>
      <sheetName val="gr8bis type activ"/>
      <sheetName val="gr9"/>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1"/>
      <sheetName val="gr1"/>
      <sheetName val="gr2"/>
      <sheetName val="gr3"/>
      <sheetName val="gr4"/>
      <sheetName val="gr5"/>
      <sheetName val="BASE 2000-2013"/>
      <sheetName val="par mesure"/>
      <sheetName val="Comparaisons"/>
      <sheetName val="Expenditure data"/>
      <sheetName val="Metadata"/>
    </sheetNames>
    <sheetDataSet>
      <sheetData sheetId="6">
        <row r="41">
          <cell r="J41">
            <v>49022116532.44361</v>
          </cell>
        </row>
        <row r="56">
          <cell r="J56">
            <v>-0.0474778405885596</v>
          </cell>
        </row>
      </sheetData>
      <sheetData sheetId="7">
        <row r="11">
          <cell r="P11">
            <v>107020538</v>
          </cell>
        </row>
        <row r="12">
          <cell r="P12">
            <v>257742437</v>
          </cell>
        </row>
        <row r="13">
          <cell r="P13">
            <v>59100000</v>
          </cell>
        </row>
        <row r="23">
          <cell r="P23">
            <v>2067750</v>
          </cell>
        </row>
        <row r="35">
          <cell r="P35">
            <v>179866336</v>
          </cell>
        </row>
        <row r="38">
          <cell r="P38">
            <v>78571346</v>
          </cell>
        </row>
        <row r="42">
          <cell r="P42">
            <v>76149355</v>
          </cell>
        </row>
        <row r="61">
          <cell r="P61">
            <v>894578529.2463999</v>
          </cell>
        </row>
        <row r="63">
          <cell r="P63">
            <v>941227133</v>
          </cell>
        </row>
        <row r="64">
          <cell r="P64">
            <v>6038867</v>
          </cell>
        </row>
        <row r="67">
          <cell r="P67">
            <v>1906540218.4864</v>
          </cell>
        </row>
        <row r="71">
          <cell r="P71">
            <v>24341558</v>
          </cell>
        </row>
        <row r="120">
          <cell r="P120">
            <v>162772911</v>
          </cell>
        </row>
        <row r="133">
          <cell r="P133">
            <v>270808700</v>
          </cell>
        </row>
        <row r="147">
          <cell r="P147">
            <v>1571349845.03</v>
          </cell>
        </row>
        <row r="149">
          <cell r="P149">
            <v>2984217705.5299997</v>
          </cell>
        </row>
        <row r="158">
          <cell r="P158">
            <v>644054720</v>
          </cell>
        </row>
        <row r="167">
          <cell r="P167">
            <v>779022345</v>
          </cell>
        </row>
        <row r="174">
          <cell r="P174">
            <v>1042662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ab1"/>
      <sheetName val="tab2"/>
      <sheetName val="tabA"/>
      <sheetName val="gr1"/>
      <sheetName val="gr2"/>
      <sheetName val="gr3"/>
      <sheetName val="gr6"/>
    </sheetNames>
    <sheetDataSet>
      <sheetData sheetId="5">
        <row r="46">
          <cell r="K46">
            <v>0.6695344069503717</v>
          </cell>
        </row>
        <row r="47">
          <cell r="K47">
            <v>0.186907046114958</v>
          </cell>
        </row>
        <row r="48">
          <cell r="K48">
            <v>0.14355854693467024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3:P47"/>
  <sheetViews>
    <sheetView tabSelected="1" zoomScalePageLayoutView="0" workbookViewId="0" topLeftCell="A1">
      <selection activeCell="A3" sqref="A3:D3"/>
    </sheetView>
  </sheetViews>
  <sheetFormatPr defaultColWidth="11.421875" defaultRowHeight="12.75"/>
  <cols>
    <col min="1" max="1" width="41.00390625" style="62" customWidth="1"/>
    <col min="2" max="15" width="9.7109375" style="62" customWidth="1"/>
    <col min="16" max="16384" width="11.421875" style="62" customWidth="1"/>
  </cols>
  <sheetData>
    <row r="1" ht="6.75" customHeight="1"/>
    <row r="2" ht="0.75" customHeight="1" hidden="1"/>
    <row r="3" spans="1:12" ht="12" customHeight="1">
      <c r="A3" s="61" t="s">
        <v>155</v>
      </c>
      <c r="J3" s="63"/>
      <c r="K3" s="63"/>
      <c r="L3" s="63"/>
    </row>
    <row r="4" ht="12.75">
      <c r="P4" s="121" t="s">
        <v>222</v>
      </c>
    </row>
    <row r="5" spans="1:16" ht="12.75">
      <c r="A5" s="64"/>
      <c r="B5" s="65">
        <v>2000</v>
      </c>
      <c r="C5" s="65">
        <v>2001</v>
      </c>
      <c r="D5" s="66">
        <v>2002</v>
      </c>
      <c r="E5" s="65">
        <v>2003</v>
      </c>
      <c r="F5" s="66">
        <v>2004</v>
      </c>
      <c r="G5" s="65">
        <v>2005</v>
      </c>
      <c r="H5" s="66">
        <v>2006</v>
      </c>
      <c r="I5" s="65">
        <v>2007</v>
      </c>
      <c r="J5" s="66">
        <v>2008</v>
      </c>
      <c r="K5" s="65">
        <v>2009</v>
      </c>
      <c r="L5" s="66">
        <v>2010</v>
      </c>
      <c r="M5" s="65">
        <v>2011</v>
      </c>
      <c r="N5" s="66">
        <v>2012</v>
      </c>
      <c r="O5" s="65">
        <v>2013</v>
      </c>
      <c r="P5" s="65">
        <v>2014</v>
      </c>
    </row>
    <row r="6" spans="1:16" ht="12.75">
      <c r="A6" s="67" t="s">
        <v>143</v>
      </c>
      <c r="B6" s="68">
        <v>0.0016916715537163129</v>
      </c>
      <c r="C6" s="68">
        <v>0.0018802388339064467</v>
      </c>
      <c r="D6" s="69">
        <v>0.0020272153214019495</v>
      </c>
      <c r="E6" s="68">
        <v>0.002258691430072582</v>
      </c>
      <c r="F6" s="69">
        <v>0.0022495153715565205</v>
      </c>
      <c r="G6" s="68">
        <v>0.0022989905956549254</v>
      </c>
      <c r="H6" s="69">
        <v>0.002368601309395956</v>
      </c>
      <c r="I6" s="68">
        <v>0.002205131947672132</v>
      </c>
      <c r="J6" s="69">
        <v>0.0020282119576411164</v>
      </c>
      <c r="K6" s="68">
        <v>0.002566649350722557</v>
      </c>
      <c r="L6" s="69">
        <v>0.0029946896854511004</v>
      </c>
      <c r="M6" s="68">
        <v>0.0025541404696972354</v>
      </c>
      <c r="N6" s="69">
        <v>0.0025871925003102644</v>
      </c>
      <c r="O6" s="68">
        <v>0.0026277860334396655</v>
      </c>
      <c r="P6" s="68">
        <v>0.0026169492548474313</v>
      </c>
    </row>
    <row r="7" spans="1:16" ht="12.75">
      <c r="A7" s="67" t="s">
        <v>144</v>
      </c>
      <c r="B7" s="68">
        <v>0.00986992986764125</v>
      </c>
      <c r="C7" s="68">
        <v>0.009400986071064172</v>
      </c>
      <c r="D7" s="69">
        <v>0.00879753859095205</v>
      </c>
      <c r="E7" s="68">
        <v>0.0080570483705597</v>
      </c>
      <c r="F7" s="69">
        <v>0.007172684643566458</v>
      </c>
      <c r="G7" s="68">
        <v>0.00654384379958585</v>
      </c>
      <c r="H7" s="69">
        <v>0.006628462524819183</v>
      </c>
      <c r="I7" s="68">
        <v>0.006755935360989149</v>
      </c>
      <c r="J7" s="69">
        <v>0.005984084011485445</v>
      </c>
      <c r="K7" s="68">
        <v>0.006860678789612469</v>
      </c>
      <c r="L7" s="69">
        <v>0.007435233677824152</v>
      </c>
      <c r="M7" s="68">
        <v>0.006139750595507014</v>
      </c>
      <c r="N7" s="69">
        <v>0.0058167821313442995</v>
      </c>
      <c r="O7" s="68">
        <v>0.005986931600182817</v>
      </c>
      <c r="P7" s="68">
        <v>0.006629216847674635</v>
      </c>
    </row>
    <row r="8" spans="1:16" ht="12.75">
      <c r="A8" s="67" t="s">
        <v>145</v>
      </c>
      <c r="B8" s="68">
        <v>0.013367580443792808</v>
      </c>
      <c r="C8" s="68">
        <v>0.013670733934581228</v>
      </c>
      <c r="D8" s="69">
        <v>0.015324449208918636</v>
      </c>
      <c r="E8" s="68">
        <v>0.016818880960804593</v>
      </c>
      <c r="F8" s="69">
        <v>0.016555238871014358</v>
      </c>
      <c r="G8" s="68">
        <v>0.01547916212846039</v>
      </c>
      <c r="H8" s="69">
        <v>0.013684217774469402</v>
      </c>
      <c r="I8" s="68">
        <v>0.012249297745322891</v>
      </c>
      <c r="J8" s="69">
        <v>0.01161796334474001</v>
      </c>
      <c r="K8" s="68">
        <v>0.014473950485225246</v>
      </c>
      <c r="L8" s="69">
        <v>0.014809377429791926</v>
      </c>
      <c r="M8" s="68">
        <v>0.01418836496416716</v>
      </c>
      <c r="N8" s="69">
        <v>0.014843948097491578</v>
      </c>
      <c r="O8" s="68">
        <v>0.015450673768927194</v>
      </c>
      <c r="P8" s="68">
        <v>0.015614525968485721</v>
      </c>
    </row>
    <row r="9" spans="1:16" ht="19.5" customHeight="1">
      <c r="A9" s="120" t="s">
        <v>218</v>
      </c>
      <c r="B9" s="70">
        <v>3.8511166666666665</v>
      </c>
      <c r="C9" s="70">
        <v>3.6106333333333334</v>
      </c>
      <c r="D9" s="71">
        <v>3.7351583333333336</v>
      </c>
      <c r="E9" s="70">
        <v>3.895125</v>
      </c>
      <c r="F9" s="71">
        <v>4.0033916666666665</v>
      </c>
      <c r="G9" s="70">
        <v>4.05035</v>
      </c>
      <c r="H9" s="71">
        <v>3.7407916666666665</v>
      </c>
      <c r="I9" s="70">
        <v>3.4002</v>
      </c>
      <c r="J9" s="71">
        <v>3.29785</v>
      </c>
      <c r="K9" s="70">
        <v>3.8457416666666666</v>
      </c>
      <c r="L9" s="71">
        <v>4.1917333333333335</v>
      </c>
      <c r="M9" s="70">
        <v>4.3842</v>
      </c>
      <c r="N9" s="71">
        <v>4.707325</v>
      </c>
      <c r="O9" s="70">
        <v>5.095133333333333</v>
      </c>
      <c r="P9" s="70">
        <v>5.35468333333333</v>
      </c>
    </row>
    <row r="10" spans="1:16" ht="49.5" customHeight="1">
      <c r="A10" s="347" t="s">
        <v>221</v>
      </c>
      <c r="B10" s="347"/>
      <c r="C10" s="347"/>
      <c r="D10" s="347"/>
      <c r="E10" s="347"/>
      <c r="F10" s="347"/>
      <c r="G10" s="347"/>
      <c r="H10" s="347"/>
      <c r="I10" s="347"/>
      <c r="J10" s="347"/>
      <c r="K10" s="347"/>
      <c r="L10" s="347"/>
      <c r="M10" s="347"/>
      <c r="N10" s="347"/>
      <c r="O10" s="347"/>
      <c r="P10" s="347"/>
    </row>
    <row r="11" ht="12.75">
      <c r="A11" s="121" t="s">
        <v>213</v>
      </c>
    </row>
    <row r="12" ht="12.75">
      <c r="A12" s="121" t="s">
        <v>220</v>
      </c>
    </row>
    <row r="13" ht="31.5" customHeight="1"/>
    <row r="47" ht="12.75">
      <c r="C47" s="119"/>
    </row>
    <row r="53" ht="12" customHeight="1"/>
    <row r="54" ht="12" customHeight="1"/>
    <row r="55" ht="12" customHeight="1"/>
    <row r="59" ht="12" customHeight="1"/>
    <row r="74" ht="12" customHeight="1"/>
    <row r="130" ht="12" customHeight="1"/>
  </sheetData>
  <sheetProtection/>
  <mergeCells count="1">
    <mergeCell ref="A10:P10"/>
  </mergeCells>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102"/>
  <sheetViews>
    <sheetView showGridLines="0" zoomScalePageLayoutView="0" workbookViewId="0" topLeftCell="A1">
      <selection activeCell="L99" sqref="L99"/>
    </sheetView>
  </sheetViews>
  <sheetFormatPr defaultColWidth="11.421875" defaultRowHeight="12.75" outlineLevelCol="1"/>
  <cols>
    <col min="1" max="1" width="6.00390625" style="0" customWidth="1"/>
    <col min="2" max="2" width="51.140625" style="0" customWidth="1"/>
    <col min="3" max="3" width="9.140625" style="0" hidden="1" customWidth="1" outlineLevel="1"/>
    <col min="4" max="4" width="9.140625" style="0" customWidth="1" collapsed="1"/>
    <col min="5" max="5" width="9.140625" style="0" customWidth="1"/>
    <col min="6" max="6" width="9.57421875" style="0" customWidth="1"/>
    <col min="7" max="7" width="9.8515625" style="0" customWidth="1"/>
    <col min="8" max="8" width="8.7109375" style="0" customWidth="1"/>
    <col min="9" max="9" width="9.8515625" style="0" customWidth="1"/>
  </cols>
  <sheetData>
    <row r="1" spans="1:7" ht="12.75">
      <c r="A1" s="348" t="s">
        <v>223</v>
      </c>
      <c r="B1" s="348"/>
      <c r="C1" s="348"/>
      <c r="D1" s="348"/>
      <c r="E1" s="348"/>
      <c r="F1" s="348"/>
      <c r="G1" s="348"/>
    </row>
    <row r="2" spans="1:9" ht="12.75">
      <c r="A2" s="37"/>
      <c r="B2" s="4"/>
      <c r="C2" s="349" t="s">
        <v>224</v>
      </c>
      <c r="D2" s="350"/>
      <c r="E2" s="350"/>
      <c r="F2" s="350"/>
      <c r="G2" s="350"/>
      <c r="H2" s="350"/>
      <c r="I2" s="350"/>
    </row>
    <row r="3" spans="1:9" ht="25.5" customHeight="1">
      <c r="A3" s="353" t="s">
        <v>225</v>
      </c>
      <c r="B3" s="354"/>
      <c r="C3" s="122">
        <v>2008</v>
      </c>
      <c r="D3" s="123">
        <v>2009</v>
      </c>
      <c r="E3" s="123">
        <v>2010</v>
      </c>
      <c r="F3" s="123">
        <v>2011</v>
      </c>
      <c r="G3" s="123">
        <v>2012</v>
      </c>
      <c r="H3" s="124">
        <v>2013</v>
      </c>
      <c r="I3" s="124">
        <v>2014</v>
      </c>
    </row>
    <row r="4" spans="1:9" ht="12.75">
      <c r="A4" s="38"/>
      <c r="B4" s="39"/>
      <c r="C4" s="72"/>
      <c r="D4" s="205"/>
      <c r="E4" s="211"/>
      <c r="F4" s="211"/>
      <c r="G4" s="211"/>
      <c r="H4" s="12"/>
      <c r="I4" s="12"/>
    </row>
    <row r="5" spans="1:9" ht="12.75">
      <c r="A5" s="125" t="s">
        <v>74</v>
      </c>
      <c r="B5" s="126"/>
      <c r="C5" s="127" t="e">
        <f aca="true" t="shared" si="0" ref="C5:I5">C6+C20</f>
        <v>#REF!</v>
      </c>
      <c r="D5" s="129">
        <f t="shared" si="0"/>
        <v>4976.33771909</v>
      </c>
      <c r="E5" s="129">
        <f t="shared" si="0"/>
        <v>5984.8304372699995</v>
      </c>
      <c r="F5" s="129">
        <f t="shared" si="0"/>
        <v>5259.700603</v>
      </c>
      <c r="G5" s="129">
        <f t="shared" si="0"/>
        <v>5399.28705748</v>
      </c>
      <c r="H5" s="128">
        <f t="shared" si="0"/>
        <v>5561.881157276587</v>
      </c>
      <c r="I5" s="129">
        <f t="shared" si="0"/>
        <v>5580.51134494</v>
      </c>
    </row>
    <row r="6" spans="1:9" ht="12.75">
      <c r="A6" s="130" t="s">
        <v>75</v>
      </c>
      <c r="B6" s="126"/>
      <c r="C6" s="127">
        <f aca="true" t="shared" si="1" ref="C6:I6">C7+C12</f>
        <v>760.517762</v>
      </c>
      <c r="D6" s="129">
        <f t="shared" si="1"/>
        <v>4812.7091012</v>
      </c>
      <c r="E6" s="129">
        <f t="shared" si="1"/>
        <v>5829.439324499999</v>
      </c>
      <c r="F6" s="129">
        <f t="shared" si="1"/>
        <v>5123.632652</v>
      </c>
      <c r="G6" s="129">
        <f t="shared" si="1"/>
        <v>5268.16911048</v>
      </c>
      <c r="H6" s="131">
        <f t="shared" si="1"/>
        <v>5434.686642276587</v>
      </c>
      <c r="I6" s="131">
        <f t="shared" si="1"/>
        <v>5466.92305743</v>
      </c>
    </row>
    <row r="7" spans="1:9" ht="12.75">
      <c r="A7" s="130" t="s">
        <v>166</v>
      </c>
      <c r="B7" s="132"/>
      <c r="C7" s="133">
        <f aca="true" t="shared" si="2" ref="C7:I7">SUM(C8:C11)</f>
        <v>423.862975</v>
      </c>
      <c r="D7" s="142">
        <f t="shared" si="2"/>
        <v>3499.3816580000002</v>
      </c>
      <c r="E7" s="142">
        <f t="shared" si="2"/>
        <v>4192.141497</v>
      </c>
      <c r="F7" s="142">
        <f t="shared" si="2"/>
        <v>4701.70629</v>
      </c>
      <c r="G7" s="142">
        <f t="shared" si="2"/>
        <v>4730.45641401</v>
      </c>
      <c r="H7" s="134">
        <f t="shared" si="2"/>
        <v>4796.43573968</v>
      </c>
      <c r="I7" s="135">
        <f t="shared" si="2"/>
        <v>4921.8639936</v>
      </c>
    </row>
    <row r="8" spans="1:9" ht="12.75">
      <c r="A8" s="130"/>
      <c r="B8" s="132" t="s">
        <v>76</v>
      </c>
      <c r="C8" s="136" t="s">
        <v>77</v>
      </c>
      <c r="D8" s="148">
        <v>3075.659</v>
      </c>
      <c r="E8" s="148">
        <v>3666.361</v>
      </c>
      <c r="F8" s="148">
        <v>4230.851692</v>
      </c>
      <c r="G8" s="148">
        <v>4210.535</v>
      </c>
      <c r="H8" s="139">
        <v>4238.676458</v>
      </c>
      <c r="I8" s="140">
        <v>4398.460692</v>
      </c>
    </row>
    <row r="9" spans="1:9" ht="12.75">
      <c r="A9" s="130"/>
      <c r="B9" s="132" t="s">
        <v>167</v>
      </c>
      <c r="C9" s="138">
        <f>'[3]par mesure'!P$12/1000000</f>
        <v>257.742437</v>
      </c>
      <c r="D9" s="148">
        <v>259.80212</v>
      </c>
      <c r="E9" s="148">
        <v>341.102141</v>
      </c>
      <c r="F9" s="148">
        <v>282.700138</v>
      </c>
      <c r="G9" s="148">
        <v>337.00090401</v>
      </c>
      <c r="H9" s="139">
        <v>370.56875868</v>
      </c>
      <c r="I9" s="140">
        <v>348.5362536</v>
      </c>
    </row>
    <row r="10" spans="1:9" ht="12.75">
      <c r="A10" s="130"/>
      <c r="B10" s="132" t="s">
        <v>158</v>
      </c>
      <c r="C10" s="138">
        <f>'[3]par mesure'!P$13/1000000</f>
        <v>59.1</v>
      </c>
      <c r="D10" s="148">
        <v>56.9</v>
      </c>
      <c r="E10" s="148">
        <v>64.5</v>
      </c>
      <c r="F10" s="148">
        <v>63</v>
      </c>
      <c r="G10" s="148">
        <v>58.6</v>
      </c>
      <c r="H10" s="139">
        <v>60.1</v>
      </c>
      <c r="I10" s="140">
        <v>61.2</v>
      </c>
    </row>
    <row r="11" spans="1:9" ht="12.75">
      <c r="A11" s="130"/>
      <c r="B11" s="132" t="s">
        <v>159</v>
      </c>
      <c r="C11" s="138">
        <f>'[3]par mesure'!P$11/1000000</f>
        <v>107.020538</v>
      </c>
      <c r="D11" s="148">
        <v>107.020538</v>
      </c>
      <c r="E11" s="148">
        <v>120.178356</v>
      </c>
      <c r="F11" s="148">
        <v>125.15446</v>
      </c>
      <c r="G11" s="148">
        <v>124.32051</v>
      </c>
      <c r="H11" s="139">
        <v>127.090523</v>
      </c>
      <c r="I11" s="140">
        <v>113.667048</v>
      </c>
    </row>
    <row r="12" spans="1:9" ht="12.75">
      <c r="A12" s="141" t="s">
        <v>78</v>
      </c>
      <c r="B12" s="132"/>
      <c r="C12" s="133">
        <f>SUM(C13:C18)</f>
        <v>336.65478699999994</v>
      </c>
      <c r="D12" s="142">
        <f aca="true" t="shared" si="3" ref="D12:I12">SUM(D13:D19)</f>
        <v>1313.3274432</v>
      </c>
      <c r="E12" s="142">
        <f t="shared" si="3"/>
        <v>1637.2978275</v>
      </c>
      <c r="F12" s="142">
        <f t="shared" si="3"/>
        <v>421.926362</v>
      </c>
      <c r="G12" s="142">
        <f t="shared" si="3"/>
        <v>537.71269647</v>
      </c>
      <c r="H12" s="133">
        <f t="shared" si="3"/>
        <v>638.2509025965871</v>
      </c>
      <c r="I12" s="142">
        <f t="shared" si="3"/>
        <v>545.0590638299999</v>
      </c>
    </row>
    <row r="13" spans="1:9" ht="12.75">
      <c r="A13" s="130"/>
      <c r="B13" s="132" t="s">
        <v>79</v>
      </c>
      <c r="C13" s="138">
        <f>'[3]par mesure'!P$35/1000000</f>
        <v>179.866336</v>
      </c>
      <c r="D13" s="148">
        <v>71.996555</v>
      </c>
      <c r="E13" s="148">
        <v>108.74463659999999</v>
      </c>
      <c r="F13" s="148">
        <v>64.90633</v>
      </c>
      <c r="G13" s="148">
        <v>81.04148846999999</v>
      </c>
      <c r="H13" s="139">
        <v>79.80704348</v>
      </c>
      <c r="I13" s="140">
        <v>75.88799764</v>
      </c>
    </row>
    <row r="14" spans="1:9" ht="12.75">
      <c r="A14" s="130"/>
      <c r="B14" s="132" t="s">
        <v>117</v>
      </c>
      <c r="C14" s="138"/>
      <c r="D14" s="227" t="s">
        <v>77</v>
      </c>
      <c r="E14" s="227" t="s">
        <v>77</v>
      </c>
      <c r="F14" s="227" t="s">
        <v>77</v>
      </c>
      <c r="G14" s="227" t="s">
        <v>77</v>
      </c>
      <c r="H14" s="139">
        <v>0.92</v>
      </c>
      <c r="I14" s="140">
        <v>12.61664</v>
      </c>
    </row>
    <row r="15" spans="1:9" ht="12.75">
      <c r="A15" s="130"/>
      <c r="B15" s="132" t="s">
        <v>80</v>
      </c>
      <c r="C15" s="138"/>
      <c r="D15" s="227" t="s">
        <v>77</v>
      </c>
      <c r="E15" s="227" t="s">
        <v>77</v>
      </c>
      <c r="F15" s="148">
        <v>21.28489</v>
      </c>
      <c r="G15" s="148">
        <v>46.45886</v>
      </c>
      <c r="H15" s="139">
        <v>69.22247</v>
      </c>
      <c r="I15" s="140">
        <v>48.225620000000006</v>
      </c>
    </row>
    <row r="16" spans="1:9" ht="12.75">
      <c r="A16" s="130"/>
      <c r="B16" s="132" t="s">
        <v>81</v>
      </c>
      <c r="C16" s="138">
        <f>'[3]par mesure'!P$20/1000000</f>
        <v>0</v>
      </c>
      <c r="D16" s="148">
        <v>45.9987622</v>
      </c>
      <c r="E16" s="148">
        <v>88.788249</v>
      </c>
      <c r="F16" s="148">
        <v>56.760378</v>
      </c>
      <c r="G16" s="148">
        <v>47.806113</v>
      </c>
      <c r="H16" s="139">
        <v>27.72796</v>
      </c>
      <c r="I16" s="140">
        <v>3.0808481899999998</v>
      </c>
    </row>
    <row r="17" spans="1:9" ht="12.75">
      <c r="A17" s="130"/>
      <c r="B17" s="132" t="s">
        <v>82</v>
      </c>
      <c r="C17" s="138">
        <f>'[3]par mesure'!P$23/1000000</f>
        <v>2.06775</v>
      </c>
      <c r="D17" s="148">
        <v>22.245678</v>
      </c>
      <c r="E17" s="148">
        <v>22.717414</v>
      </c>
      <c r="F17" s="148">
        <v>12.370623</v>
      </c>
      <c r="G17" s="148">
        <v>3.607596</v>
      </c>
      <c r="H17" s="139">
        <v>0.0358840465870931</v>
      </c>
      <c r="I17" s="228" t="s">
        <v>77</v>
      </c>
    </row>
    <row r="18" spans="1:9" ht="12.75">
      <c r="A18" s="130"/>
      <c r="B18" s="132" t="s">
        <v>139</v>
      </c>
      <c r="C18" s="138">
        <f>('[3]par mesure'!P$38+'[3]par mesure'!P$21+'[3]par mesure'!P$42)/1000000</f>
        <v>154.720701</v>
      </c>
      <c r="D18" s="144">
        <v>155.669971</v>
      </c>
      <c r="E18" s="144">
        <v>305.0133579</v>
      </c>
      <c r="F18" s="144">
        <v>197.550416</v>
      </c>
      <c r="G18" s="148">
        <v>294.533618</v>
      </c>
      <c r="H18" s="139">
        <v>377.36233</v>
      </c>
      <c r="I18" s="140">
        <v>356.834574</v>
      </c>
    </row>
    <row r="19" spans="1:9" ht="12.75">
      <c r="A19" s="130"/>
      <c r="B19" s="132" t="s">
        <v>177</v>
      </c>
      <c r="C19" s="138"/>
      <c r="D19" s="144">
        <v>1017.416477</v>
      </c>
      <c r="E19" s="144">
        <v>1112.0341700000001</v>
      </c>
      <c r="F19" s="144">
        <v>69.053725</v>
      </c>
      <c r="G19" s="144">
        <v>64.265021</v>
      </c>
      <c r="H19" s="136">
        <v>83.17521507</v>
      </c>
      <c r="I19" s="144">
        <v>48.413384</v>
      </c>
    </row>
    <row r="20" spans="1:9" ht="12.75">
      <c r="A20" s="215" t="s">
        <v>83</v>
      </c>
      <c r="B20" s="216"/>
      <c r="C20" s="217" t="e">
        <f>SUM(#REF!)</f>
        <v>#REF!</v>
      </c>
      <c r="D20" s="218">
        <v>163.62861789</v>
      </c>
      <c r="E20" s="218">
        <v>155.39111277</v>
      </c>
      <c r="F20" s="218">
        <v>136.067951</v>
      </c>
      <c r="G20" s="218">
        <v>131.117947</v>
      </c>
      <c r="H20" s="219">
        <v>127.194515</v>
      </c>
      <c r="I20" s="220">
        <v>113.58828751</v>
      </c>
    </row>
    <row r="21" spans="1:9" ht="12.75">
      <c r="A21" s="130"/>
      <c r="B21" s="132"/>
      <c r="C21" s="145"/>
      <c r="D21" s="206"/>
      <c r="E21" s="212"/>
      <c r="F21" s="206"/>
      <c r="G21" s="206"/>
      <c r="H21" s="139"/>
      <c r="I21" s="140"/>
    </row>
    <row r="22" spans="1:9" ht="12.75">
      <c r="A22" s="125" t="s">
        <v>84</v>
      </c>
      <c r="B22" s="126"/>
      <c r="C22" s="127" t="e">
        <f aca="true" t="shared" si="4" ref="C22:I22">C23+C30+C38+C41+C42</f>
        <v>#REF!</v>
      </c>
      <c r="D22" s="129">
        <f t="shared" si="4"/>
        <v>6356.128734758</v>
      </c>
      <c r="E22" s="129">
        <f t="shared" si="4"/>
        <v>6480.419144113891</v>
      </c>
      <c r="F22" s="129">
        <f t="shared" si="4"/>
        <v>6304.169083431</v>
      </c>
      <c r="G22" s="129">
        <f t="shared" si="4"/>
        <v>6112.14586685026</v>
      </c>
      <c r="H22" s="128">
        <f t="shared" si="4"/>
        <v>6018.314320599413</v>
      </c>
      <c r="I22" s="129">
        <f t="shared" si="4"/>
        <v>6173.03163962946</v>
      </c>
    </row>
    <row r="23" spans="1:9" ht="12.75">
      <c r="A23" s="130" t="s">
        <v>85</v>
      </c>
      <c r="B23" s="132"/>
      <c r="C23" s="127">
        <f>SUM(C24:C28)</f>
        <v>1841.8445292463998</v>
      </c>
      <c r="D23" s="129">
        <f aca="true" t="shared" si="5" ref="D23:I23">SUM(D24:D29)</f>
        <v>2194.18419973</v>
      </c>
      <c r="E23" s="129">
        <f t="shared" si="5"/>
        <v>2440.7427313220005</v>
      </c>
      <c r="F23" s="129">
        <f t="shared" si="5"/>
        <v>2408.8786662400003</v>
      </c>
      <c r="G23" s="129">
        <f t="shared" si="5"/>
        <v>2525.6817577399997</v>
      </c>
      <c r="H23" s="128">
        <f t="shared" si="5"/>
        <v>2488.16737051</v>
      </c>
      <c r="I23" s="129">
        <f t="shared" si="5"/>
        <v>2573.2283843534</v>
      </c>
    </row>
    <row r="24" spans="1:9" ht="12.75">
      <c r="A24" s="146"/>
      <c r="B24" s="132" t="s">
        <v>86</v>
      </c>
      <c r="C24" s="137">
        <f>'[3]par mesure'!P$59/1000000</f>
        <v>0</v>
      </c>
      <c r="D24" s="148">
        <v>978.1762679099999</v>
      </c>
      <c r="E24" s="148">
        <v>922.1463034</v>
      </c>
      <c r="F24" s="148">
        <v>787.6243003799999</v>
      </c>
      <c r="G24" s="148">
        <v>787.0405281000001</v>
      </c>
      <c r="H24" s="139">
        <v>793.43741</v>
      </c>
      <c r="I24" s="140">
        <v>820.89044377</v>
      </c>
    </row>
    <row r="25" spans="1:9" ht="12.75">
      <c r="A25" s="146"/>
      <c r="B25" s="132" t="s">
        <v>160</v>
      </c>
      <c r="C25" s="137">
        <f>'[3]par mesure'!P$61/1000000</f>
        <v>894.5785292463999</v>
      </c>
      <c r="D25" s="148">
        <v>952.029771</v>
      </c>
      <c r="E25" s="148">
        <v>1048.805982</v>
      </c>
      <c r="F25" s="148">
        <v>1063.431168</v>
      </c>
      <c r="G25" s="148">
        <v>1058.503122</v>
      </c>
      <c r="H25" s="139">
        <v>1055.42217976</v>
      </c>
      <c r="I25" s="140">
        <v>1069.479928</v>
      </c>
    </row>
    <row r="26" spans="1:9" ht="12.75">
      <c r="A26" s="146"/>
      <c r="B26" s="132" t="s">
        <v>168</v>
      </c>
      <c r="C26" s="143" t="s">
        <v>77</v>
      </c>
      <c r="D26" s="148">
        <v>39.421282</v>
      </c>
      <c r="E26" s="148">
        <v>121.207488</v>
      </c>
      <c r="F26" s="148">
        <v>230.570829</v>
      </c>
      <c r="G26" s="148">
        <v>271.77416</v>
      </c>
      <c r="H26" s="147">
        <v>190.936396</v>
      </c>
      <c r="I26" s="148">
        <v>218.91680821</v>
      </c>
    </row>
    <row r="27" spans="1:9" ht="12.75">
      <c r="A27" s="146"/>
      <c r="B27" s="132" t="s">
        <v>87</v>
      </c>
      <c r="C27" s="143" t="s">
        <v>77</v>
      </c>
      <c r="D27" s="148">
        <v>27.692744</v>
      </c>
      <c r="E27" s="148">
        <v>58.451783</v>
      </c>
      <c r="F27" s="148">
        <v>78.791574</v>
      </c>
      <c r="G27" s="148">
        <v>103.673293</v>
      </c>
      <c r="H27" s="147">
        <v>97.671846</v>
      </c>
      <c r="I27" s="148">
        <v>131.69187952</v>
      </c>
    </row>
    <row r="28" spans="1:9" ht="12.75">
      <c r="A28" s="149"/>
      <c r="B28" s="132" t="s">
        <v>140</v>
      </c>
      <c r="C28" s="136">
        <f>('[3]par mesure'!P$63+'[3]par mesure'!P$64+'[3]par mesure'!P$56)/1000000</f>
        <v>947.266</v>
      </c>
      <c r="D28" s="144">
        <v>166.46126182</v>
      </c>
      <c r="E28" s="144">
        <v>237.11589192200003</v>
      </c>
      <c r="F28" s="144">
        <v>189.84517986</v>
      </c>
      <c r="G28" s="148">
        <v>232.22259564</v>
      </c>
      <c r="H28" s="147">
        <v>277.6548518800001</v>
      </c>
      <c r="I28" s="148">
        <v>281.81356662340005</v>
      </c>
    </row>
    <row r="29" spans="1:9" ht="12.75">
      <c r="A29" s="149"/>
      <c r="B29" s="132" t="s">
        <v>177</v>
      </c>
      <c r="C29" s="136"/>
      <c r="D29" s="144">
        <v>30.402873</v>
      </c>
      <c r="E29" s="144">
        <v>53.015283</v>
      </c>
      <c r="F29" s="144">
        <v>58.615615</v>
      </c>
      <c r="G29" s="144">
        <v>72.468059</v>
      </c>
      <c r="H29" s="136">
        <v>73.04468687</v>
      </c>
      <c r="I29" s="144">
        <v>50.43575823</v>
      </c>
    </row>
    <row r="30" spans="1:9" ht="12.75">
      <c r="A30" s="141" t="s">
        <v>88</v>
      </c>
      <c r="B30" s="132"/>
      <c r="C30" s="127">
        <f>SUM(C31:C36)</f>
        <v>1930.8817764864</v>
      </c>
      <c r="D30" s="129">
        <f aca="true" t="shared" si="6" ref="D30:I30">SUM(D31:D37)</f>
        <v>1965.2847069999998</v>
      </c>
      <c r="E30" s="129">
        <f t="shared" si="6"/>
        <v>1967.3684022400003</v>
      </c>
      <c r="F30" s="129">
        <f t="shared" si="6"/>
        <v>1933.930521</v>
      </c>
      <c r="G30" s="129">
        <f t="shared" si="6"/>
        <v>1877.789953</v>
      </c>
      <c r="H30" s="128">
        <f t="shared" si="6"/>
        <v>1862.0677213200001</v>
      </c>
      <c r="I30" s="129">
        <f t="shared" si="6"/>
        <v>1975.2773051700003</v>
      </c>
    </row>
    <row r="31" spans="1:9" ht="12.75">
      <c r="A31" s="146"/>
      <c r="B31" s="150" t="s">
        <v>89</v>
      </c>
      <c r="C31" s="137">
        <f>'[3]par mesure'!P$80/1000000</f>
        <v>0</v>
      </c>
      <c r="D31" s="148">
        <v>1268.317</v>
      </c>
      <c r="E31" s="148">
        <v>1282.493</v>
      </c>
      <c r="F31" s="148">
        <v>1324.1309999999999</v>
      </c>
      <c r="G31" s="148">
        <v>1271.69</v>
      </c>
      <c r="H31" s="147">
        <v>1293.075</v>
      </c>
      <c r="I31" s="148">
        <v>1330.896</v>
      </c>
    </row>
    <row r="32" spans="1:9" ht="12.75">
      <c r="A32" s="146"/>
      <c r="B32" s="132" t="s">
        <v>169</v>
      </c>
      <c r="C32" s="143">
        <f>'[3]par mesure'!P$71/1000000</f>
        <v>24.341558</v>
      </c>
      <c r="D32" s="144">
        <v>14.465999999999998</v>
      </c>
      <c r="E32" s="144">
        <v>20.900000000000002</v>
      </c>
      <c r="F32" s="144">
        <v>25.4</v>
      </c>
      <c r="G32" s="144">
        <v>27.899999999999995</v>
      </c>
      <c r="H32" s="151">
        <v>31.31</v>
      </c>
      <c r="I32" s="144">
        <v>32.65</v>
      </c>
    </row>
    <row r="33" spans="1:9" ht="12.75">
      <c r="A33" s="146"/>
      <c r="B33" s="132" t="s">
        <v>170</v>
      </c>
      <c r="C33" s="143" t="s">
        <v>77</v>
      </c>
      <c r="D33" s="144" t="s">
        <v>77</v>
      </c>
      <c r="E33" s="148">
        <v>52.962848</v>
      </c>
      <c r="F33" s="148">
        <v>93.812953</v>
      </c>
      <c r="G33" s="148">
        <v>43.598986</v>
      </c>
      <c r="H33" s="147">
        <v>20.08152432</v>
      </c>
      <c r="I33" s="148">
        <v>24.76433547</v>
      </c>
    </row>
    <row r="34" spans="1:9" ht="12.75">
      <c r="A34" s="146"/>
      <c r="B34" s="132" t="s">
        <v>142</v>
      </c>
      <c r="C34" s="137">
        <f>'[3]par mesure'!$P$79/1000000</f>
        <v>0</v>
      </c>
      <c r="D34" s="148">
        <v>282.530793</v>
      </c>
      <c r="E34" s="148">
        <v>178.814777</v>
      </c>
      <c r="F34" s="148">
        <v>182.082471</v>
      </c>
      <c r="G34" s="148">
        <v>209.581769</v>
      </c>
      <c r="H34" s="147">
        <v>175.838285</v>
      </c>
      <c r="I34" s="148">
        <v>255.09912218</v>
      </c>
    </row>
    <row r="35" spans="1:9" ht="12.75">
      <c r="A35" s="130"/>
      <c r="B35" s="132" t="s">
        <v>90</v>
      </c>
      <c r="C35" s="137">
        <f>'[3]par mesure'!P$67/1000000</f>
        <v>1906.5402184864</v>
      </c>
      <c r="D35" s="148">
        <v>48.498128</v>
      </c>
      <c r="E35" s="148">
        <v>48.512562</v>
      </c>
      <c r="F35" s="148">
        <v>48.941814</v>
      </c>
      <c r="G35" s="148">
        <v>46.666667</v>
      </c>
      <c r="H35" s="147">
        <v>46</v>
      </c>
      <c r="I35" s="148">
        <v>46</v>
      </c>
    </row>
    <row r="36" spans="1:9" ht="12.75">
      <c r="A36" s="130"/>
      <c r="B36" s="132" t="s">
        <v>118</v>
      </c>
      <c r="C36" s="137">
        <f>'[3]par mesure'!P$72/1000000</f>
        <v>0</v>
      </c>
      <c r="D36" s="148">
        <v>228.439281</v>
      </c>
      <c r="E36" s="148">
        <v>239.670953</v>
      </c>
      <c r="F36" s="148">
        <v>210.402831</v>
      </c>
      <c r="G36" s="148">
        <v>211.629729</v>
      </c>
      <c r="H36" s="147">
        <v>230.365631</v>
      </c>
      <c r="I36" s="148">
        <v>224.16842100000002</v>
      </c>
    </row>
    <row r="37" spans="1:9" ht="12.75">
      <c r="A37" s="130"/>
      <c r="B37" s="132" t="s">
        <v>177</v>
      </c>
      <c r="C37" s="137"/>
      <c r="D37" s="148">
        <v>123.033505</v>
      </c>
      <c r="E37" s="148">
        <v>144.01426224</v>
      </c>
      <c r="F37" s="148">
        <v>49.159452</v>
      </c>
      <c r="G37" s="148">
        <v>66.722802</v>
      </c>
      <c r="H37" s="138">
        <v>65.39728099999999</v>
      </c>
      <c r="I37" s="148">
        <v>61.69942651999999</v>
      </c>
    </row>
    <row r="38" spans="1:9" ht="12.75">
      <c r="A38" s="141" t="s">
        <v>91</v>
      </c>
      <c r="B38" s="132"/>
      <c r="C38" s="127">
        <f>SUM(C39:C39)</f>
        <v>0</v>
      </c>
      <c r="D38" s="129">
        <f aca="true" t="shared" si="7" ref="D38:I38">SUM(D39:D40)</f>
        <v>84.3739572</v>
      </c>
      <c r="E38" s="129">
        <f t="shared" si="7"/>
        <v>127.93193681000001</v>
      </c>
      <c r="F38" s="129">
        <f t="shared" si="7"/>
        <v>97.124454</v>
      </c>
      <c r="G38" s="129">
        <f t="shared" si="7"/>
        <v>140.722582</v>
      </c>
      <c r="H38" s="128">
        <f t="shared" si="7"/>
        <v>154.6089676934129</v>
      </c>
      <c r="I38" s="129">
        <f t="shared" si="7"/>
        <v>210.77214453</v>
      </c>
    </row>
    <row r="39" spans="1:9" ht="12.75">
      <c r="A39" s="146"/>
      <c r="B39" s="132" t="s">
        <v>92</v>
      </c>
      <c r="C39" s="152" t="s">
        <v>77</v>
      </c>
      <c r="D39" s="154" t="s">
        <v>77</v>
      </c>
      <c r="E39" s="154" t="s">
        <v>77</v>
      </c>
      <c r="F39" s="148">
        <v>12.891463</v>
      </c>
      <c r="G39" s="148">
        <v>73.615787</v>
      </c>
      <c r="H39" s="147">
        <v>82.453077</v>
      </c>
      <c r="I39" s="148">
        <v>149.31657837</v>
      </c>
    </row>
    <row r="40" spans="1:9" ht="12.75">
      <c r="A40" s="146"/>
      <c r="B40" s="132" t="s">
        <v>177</v>
      </c>
      <c r="C40" s="152"/>
      <c r="D40" s="154">
        <v>84.3739572</v>
      </c>
      <c r="E40" s="154">
        <v>127.93193681000001</v>
      </c>
      <c r="F40" s="154">
        <v>84.232991</v>
      </c>
      <c r="G40" s="154">
        <v>67.106795</v>
      </c>
      <c r="H40" s="153">
        <v>72.1558906934129</v>
      </c>
      <c r="I40" s="154">
        <v>61.45556615999999</v>
      </c>
    </row>
    <row r="41" spans="1:9" ht="12.75">
      <c r="A41" s="130" t="s">
        <v>93</v>
      </c>
      <c r="B41" s="132"/>
      <c r="C41" s="155" t="e">
        <f>SUM(#REF!)</f>
        <v>#REF!</v>
      </c>
      <c r="D41" s="161">
        <v>10.693772000000001</v>
      </c>
      <c r="E41" s="161">
        <v>84.028924</v>
      </c>
      <c r="F41" s="161">
        <v>73.4728217</v>
      </c>
      <c r="G41" s="161">
        <v>7.672361</v>
      </c>
      <c r="H41" s="157">
        <v>0</v>
      </c>
      <c r="I41" s="158">
        <v>0</v>
      </c>
    </row>
    <row r="42" spans="1:9" ht="12.75">
      <c r="A42" s="130" t="s">
        <v>94</v>
      </c>
      <c r="B42" s="126"/>
      <c r="C42" s="127">
        <f aca="true" t="shared" si="8" ref="C42:I42">C43</f>
        <v>0</v>
      </c>
      <c r="D42" s="129">
        <f t="shared" si="8"/>
        <v>2101.5920988280004</v>
      </c>
      <c r="E42" s="129">
        <f t="shared" si="8"/>
        <v>1860.3471497418902</v>
      </c>
      <c r="F42" s="129">
        <f t="shared" si="8"/>
        <v>1790.7626204910002</v>
      </c>
      <c r="G42" s="129">
        <f t="shared" si="8"/>
        <v>1560.2792131102601</v>
      </c>
      <c r="H42" s="131">
        <f t="shared" si="8"/>
        <v>1513.470261076</v>
      </c>
      <c r="I42" s="159">
        <f t="shared" si="8"/>
        <v>1413.7538055760601</v>
      </c>
    </row>
    <row r="43" spans="1:9" ht="12.75">
      <c r="A43" s="221"/>
      <c r="B43" s="216" t="s">
        <v>95</v>
      </c>
      <c r="C43" s="222">
        <f>'[3]par mesure'!P$92/1000000</f>
        <v>0</v>
      </c>
      <c r="D43" s="223">
        <v>2101.5920988280004</v>
      </c>
      <c r="E43" s="223">
        <v>1860.3471497418902</v>
      </c>
      <c r="F43" s="223">
        <v>1790.7626204910002</v>
      </c>
      <c r="G43" s="223">
        <v>1560.2792131102601</v>
      </c>
      <c r="H43" s="224">
        <v>1513.470261076</v>
      </c>
      <c r="I43" s="223">
        <v>1413.7538055760601</v>
      </c>
    </row>
    <row r="44" spans="1:9" ht="12.75">
      <c r="A44" s="146"/>
      <c r="B44" s="132"/>
      <c r="C44" s="145"/>
      <c r="D44" s="206"/>
      <c r="E44" s="206"/>
      <c r="F44" s="206"/>
      <c r="G44" s="206"/>
      <c r="H44" s="139"/>
      <c r="I44" s="140"/>
    </row>
    <row r="45" spans="1:9" ht="12.75">
      <c r="A45" s="125" t="s">
        <v>96</v>
      </c>
      <c r="B45" s="126"/>
      <c r="C45" s="127" t="e">
        <f>C46+#REF!</f>
        <v>#REF!</v>
      </c>
      <c r="D45" s="129">
        <f aca="true" t="shared" si="9" ref="D45:I45">D46</f>
        <v>1157.9335289</v>
      </c>
      <c r="E45" s="129">
        <f t="shared" si="9"/>
        <v>1308.3060099900001</v>
      </c>
      <c r="F45" s="129">
        <f t="shared" si="9"/>
        <v>617.666445</v>
      </c>
      <c r="G45" s="129">
        <f t="shared" si="9"/>
        <v>557.32855872</v>
      </c>
      <c r="H45" s="131">
        <f t="shared" si="9"/>
        <v>586.60207095</v>
      </c>
      <c r="I45" s="159">
        <f t="shared" si="9"/>
        <v>864.35537113</v>
      </c>
    </row>
    <row r="46" spans="1:9" ht="12.75">
      <c r="A46" s="130" t="s">
        <v>97</v>
      </c>
      <c r="B46" s="126"/>
      <c r="C46" s="156">
        <f>SUM(C47:C55)</f>
        <v>162.772911</v>
      </c>
      <c r="D46" s="161">
        <f aca="true" t="shared" si="10" ref="D46:I46">SUM(D47:D56)</f>
        <v>1157.9335289</v>
      </c>
      <c r="E46" s="161">
        <f t="shared" si="10"/>
        <v>1308.3060099900001</v>
      </c>
      <c r="F46" s="161">
        <f t="shared" si="10"/>
        <v>617.666445</v>
      </c>
      <c r="G46" s="161">
        <f t="shared" si="10"/>
        <v>557.32855872</v>
      </c>
      <c r="H46" s="160">
        <f t="shared" si="10"/>
        <v>586.60207095</v>
      </c>
      <c r="I46" s="161">
        <f t="shared" si="10"/>
        <v>864.35537113</v>
      </c>
    </row>
    <row r="47" spans="1:9" ht="12.75">
      <c r="A47" s="162"/>
      <c r="B47" s="132" t="s">
        <v>98</v>
      </c>
      <c r="C47" s="143">
        <f>'[3]par mesure'!P$121/1000000</f>
        <v>0</v>
      </c>
      <c r="D47" s="144">
        <v>219.6165747</v>
      </c>
      <c r="E47" s="144">
        <v>101.333546</v>
      </c>
      <c r="F47" s="144">
        <v>75.34421</v>
      </c>
      <c r="G47" s="144">
        <v>14.012297</v>
      </c>
      <c r="H47" s="151">
        <v>27.057694</v>
      </c>
      <c r="I47" s="144">
        <v>29.671987350000002</v>
      </c>
    </row>
    <row r="48" spans="1:9" ht="12.75">
      <c r="A48" s="162"/>
      <c r="B48" s="132" t="s">
        <v>161</v>
      </c>
      <c r="C48" s="137">
        <f>'[3]par mesure'!P$117/1000000</f>
        <v>0</v>
      </c>
      <c r="D48" s="148">
        <v>137.285062</v>
      </c>
      <c r="E48" s="148">
        <v>156.311618</v>
      </c>
      <c r="F48" s="148">
        <v>118.35783</v>
      </c>
      <c r="G48" s="148">
        <v>120.671956</v>
      </c>
      <c r="H48" s="147">
        <v>113.59689</v>
      </c>
      <c r="I48" s="148">
        <v>148.00048938</v>
      </c>
    </row>
    <row r="49" spans="1:9" ht="12.75">
      <c r="A49" s="162"/>
      <c r="B49" s="132" t="s">
        <v>162</v>
      </c>
      <c r="C49" s="137">
        <f>'[3]par mesure'!P$118/1000000</f>
        <v>0</v>
      </c>
      <c r="D49" s="148">
        <v>161.73208</v>
      </c>
      <c r="E49" s="148">
        <v>169.607217</v>
      </c>
      <c r="F49" s="148">
        <v>153.578745</v>
      </c>
      <c r="G49" s="148">
        <v>151.938399</v>
      </c>
      <c r="H49" s="147">
        <v>151.720374</v>
      </c>
      <c r="I49" s="148">
        <v>157.90466193</v>
      </c>
    </row>
    <row r="50" spans="1:9" ht="12.75">
      <c r="A50" s="162"/>
      <c r="B50" s="132" t="s">
        <v>163</v>
      </c>
      <c r="C50" s="137">
        <f>'[3]par mesure'!P$120/1000000</f>
        <v>162.772911</v>
      </c>
      <c r="D50" s="148">
        <v>24.368103</v>
      </c>
      <c r="E50" s="148">
        <v>23.33189596</v>
      </c>
      <c r="F50" s="148">
        <v>29.625338</v>
      </c>
      <c r="G50" s="148">
        <v>31.085237</v>
      </c>
      <c r="H50" s="147">
        <v>31.612792</v>
      </c>
      <c r="I50" s="148">
        <v>34.84359534</v>
      </c>
    </row>
    <row r="51" spans="1:9" ht="13.5">
      <c r="A51" s="163"/>
      <c r="B51" s="150" t="s">
        <v>99</v>
      </c>
      <c r="C51" s="164" t="s">
        <v>77</v>
      </c>
      <c r="D51" s="207" t="s">
        <v>77</v>
      </c>
      <c r="E51" s="148">
        <v>423.892601</v>
      </c>
      <c r="F51" s="148">
        <v>151.353636</v>
      </c>
      <c r="G51" s="148">
        <v>164.923582</v>
      </c>
      <c r="H51" s="147">
        <v>107.10143</v>
      </c>
      <c r="I51" s="148">
        <v>139.24325107</v>
      </c>
    </row>
    <row r="52" spans="1:9" ht="13.5">
      <c r="A52" s="163"/>
      <c r="B52" s="150" t="s">
        <v>115</v>
      </c>
      <c r="C52" s="164"/>
      <c r="D52" s="227" t="s">
        <v>77</v>
      </c>
      <c r="E52" s="227" t="s">
        <v>77</v>
      </c>
      <c r="F52" s="227" t="s">
        <v>77</v>
      </c>
      <c r="G52" s="140">
        <v>0.00128072</v>
      </c>
      <c r="H52" s="139">
        <v>22.1209212</v>
      </c>
      <c r="I52" s="140">
        <v>110.25207627000002</v>
      </c>
    </row>
    <row r="53" spans="1:9" ht="13.5">
      <c r="A53" s="163"/>
      <c r="B53" s="150" t="s">
        <v>116</v>
      </c>
      <c r="C53" s="164"/>
      <c r="D53" s="227" t="s">
        <v>77</v>
      </c>
      <c r="E53" s="227" t="s">
        <v>77</v>
      </c>
      <c r="F53" s="227" t="s">
        <v>77</v>
      </c>
      <c r="G53" s="227" t="s">
        <v>77</v>
      </c>
      <c r="H53" s="139">
        <v>45.512313750000004</v>
      </c>
      <c r="I53" s="140">
        <v>86.14828289</v>
      </c>
    </row>
    <row r="54" spans="1:9" ht="13.5">
      <c r="A54" s="163"/>
      <c r="B54" s="150" t="s">
        <v>138</v>
      </c>
      <c r="C54" s="164"/>
      <c r="D54" s="227" t="s">
        <v>77</v>
      </c>
      <c r="E54" s="227" t="s">
        <v>77</v>
      </c>
      <c r="F54" s="227" t="s">
        <v>77</v>
      </c>
      <c r="G54" s="227" t="s">
        <v>77</v>
      </c>
      <c r="H54" s="139">
        <v>16.018799</v>
      </c>
      <c r="I54" s="140">
        <v>70.883809</v>
      </c>
    </row>
    <row r="55" spans="1:9" ht="12.75">
      <c r="A55" s="162"/>
      <c r="B55" s="132" t="s">
        <v>100</v>
      </c>
      <c r="C55" s="137">
        <f>'[3]par mesure'!P$101/1000000</f>
        <v>0</v>
      </c>
      <c r="D55" s="148">
        <v>75.4916442</v>
      </c>
      <c r="E55" s="148">
        <v>106.71478433</v>
      </c>
      <c r="F55" s="148">
        <v>63.771229</v>
      </c>
      <c r="G55" s="148">
        <v>66.291623</v>
      </c>
      <c r="H55" s="147">
        <v>66.489838</v>
      </c>
      <c r="I55" s="148">
        <v>82.35892100000001</v>
      </c>
    </row>
    <row r="56" spans="1:9" ht="12.75">
      <c r="A56" s="225"/>
      <c r="B56" s="216" t="s">
        <v>177</v>
      </c>
      <c r="C56" s="222"/>
      <c r="D56" s="223">
        <v>539.440065</v>
      </c>
      <c r="E56" s="223">
        <v>327.11434770000005</v>
      </c>
      <c r="F56" s="223">
        <v>25.635457000000002</v>
      </c>
      <c r="G56" s="223">
        <v>8.404184</v>
      </c>
      <c r="H56" s="226">
        <v>5.371019</v>
      </c>
      <c r="I56" s="223">
        <v>5.0482968999999995</v>
      </c>
    </row>
    <row r="57" spans="1:9" ht="12.75">
      <c r="A57" s="149"/>
      <c r="B57" s="132"/>
      <c r="C57" s="145"/>
      <c r="D57" s="206"/>
      <c r="E57" s="213"/>
      <c r="F57" s="213"/>
      <c r="G57" s="213"/>
      <c r="H57" s="165"/>
      <c r="I57" s="166"/>
    </row>
    <row r="58" spans="1:9" ht="12.75">
      <c r="A58" s="125" t="s">
        <v>101</v>
      </c>
      <c r="B58" s="126"/>
      <c r="C58" s="127">
        <f aca="true" t="shared" si="11" ref="C58:H58">SUM(C59:C61)</f>
        <v>270.8087</v>
      </c>
      <c r="D58" s="129">
        <f t="shared" si="11"/>
        <v>2093.4776279400003</v>
      </c>
      <c r="E58" s="129">
        <f t="shared" si="11"/>
        <v>2112.4249924299997</v>
      </c>
      <c r="F58" s="129">
        <f t="shared" si="11"/>
        <v>1868.12010728</v>
      </c>
      <c r="G58" s="129">
        <f t="shared" si="11"/>
        <v>1900.4710284799999</v>
      </c>
      <c r="H58" s="128">
        <f t="shared" si="11"/>
        <v>1997.5565133500002</v>
      </c>
      <c r="I58" s="129">
        <f>SUM(I59:I61)</f>
        <v>2017.4260435800002</v>
      </c>
    </row>
    <row r="59" spans="1:9" ht="12.75">
      <c r="A59" s="130"/>
      <c r="B59" s="132" t="s">
        <v>164</v>
      </c>
      <c r="C59" s="137">
        <f>'[3]par mesure'!P$130/1000000</f>
        <v>0</v>
      </c>
      <c r="D59" s="148">
        <v>1173.23984894</v>
      </c>
      <c r="E59" s="148">
        <v>1149.34388922</v>
      </c>
      <c r="F59" s="148">
        <v>1160.22382312</v>
      </c>
      <c r="G59" s="148">
        <v>1201.36457725</v>
      </c>
      <c r="H59" s="147">
        <v>1243.69289129</v>
      </c>
      <c r="I59" s="148">
        <v>1259.96365074</v>
      </c>
    </row>
    <row r="60" spans="1:9" ht="12.75">
      <c r="A60" s="130"/>
      <c r="B60" s="132" t="s">
        <v>102</v>
      </c>
      <c r="C60" s="137">
        <f>'[3]par mesure'!P$131/1000000</f>
        <v>0</v>
      </c>
      <c r="D60" s="148">
        <v>284.237779</v>
      </c>
      <c r="E60" s="148">
        <v>287.98110321</v>
      </c>
      <c r="F60" s="148">
        <v>291.79628416</v>
      </c>
      <c r="G60" s="148">
        <v>308.00645123</v>
      </c>
      <c r="H60" s="147">
        <v>324.6636220600001</v>
      </c>
      <c r="I60" s="148">
        <v>336.36239284000004</v>
      </c>
    </row>
    <row r="61" spans="1:9" ht="12.75">
      <c r="A61" s="225"/>
      <c r="B61" s="216" t="s">
        <v>171</v>
      </c>
      <c r="C61" s="222">
        <f>'[3]par mesure'!P$133/1000000</f>
        <v>270.8087</v>
      </c>
      <c r="D61" s="223">
        <v>636</v>
      </c>
      <c r="E61" s="223">
        <v>675.1</v>
      </c>
      <c r="F61" s="223">
        <v>416.1</v>
      </c>
      <c r="G61" s="223">
        <v>391.1</v>
      </c>
      <c r="H61" s="224">
        <v>429.2</v>
      </c>
      <c r="I61" s="223">
        <v>421.1</v>
      </c>
    </row>
    <row r="62" spans="1:9" ht="12.75">
      <c r="A62" s="130"/>
      <c r="B62" s="132"/>
      <c r="C62" s="145"/>
      <c r="D62" s="206"/>
      <c r="E62" s="213"/>
      <c r="F62" s="213"/>
      <c r="G62" s="213"/>
      <c r="H62" s="165"/>
      <c r="I62" s="166"/>
    </row>
    <row r="63" spans="1:9" ht="12.75">
      <c r="A63" s="125" t="s">
        <v>103</v>
      </c>
      <c r="B63" s="126"/>
      <c r="C63" s="127">
        <f>SUM(C64:C65)</f>
        <v>0</v>
      </c>
      <c r="D63" s="129">
        <f aca="true" t="shared" si="12" ref="D63:I63">SUM(D64:D67)</f>
        <v>2957.900544</v>
      </c>
      <c r="E63" s="129">
        <f t="shared" si="12"/>
        <v>3901.945667157799</v>
      </c>
      <c r="F63" s="129">
        <f t="shared" si="12"/>
        <v>2801.5990656070635</v>
      </c>
      <c r="G63" s="129">
        <f t="shared" si="12"/>
        <v>2660.157303533968</v>
      </c>
      <c r="H63" s="128">
        <f t="shared" si="12"/>
        <v>3116.886145017</v>
      </c>
      <c r="I63" s="129">
        <f t="shared" si="12"/>
        <v>4287.044214030833</v>
      </c>
    </row>
    <row r="64" spans="1:9" ht="13.5">
      <c r="A64" s="163"/>
      <c r="B64" s="132" t="s">
        <v>104</v>
      </c>
      <c r="C64" s="164" t="s">
        <v>77</v>
      </c>
      <c r="D64" s="207" t="s">
        <v>77</v>
      </c>
      <c r="E64" s="148">
        <v>2247.993633077799</v>
      </c>
      <c r="F64" s="148">
        <v>2593.5946056070634</v>
      </c>
      <c r="G64" s="148">
        <v>2659.5982485339678</v>
      </c>
      <c r="H64" s="147">
        <v>2645.80122474</v>
      </c>
      <c r="I64" s="148">
        <v>2796.705478034297</v>
      </c>
    </row>
    <row r="65" spans="1:9" ht="13.5">
      <c r="A65" s="163"/>
      <c r="B65" s="132" t="s">
        <v>105</v>
      </c>
      <c r="C65" s="153" t="s">
        <v>77</v>
      </c>
      <c r="D65" s="154" t="s">
        <v>77</v>
      </c>
      <c r="E65" s="154" t="s">
        <v>77</v>
      </c>
      <c r="F65" s="154" t="s">
        <v>77</v>
      </c>
      <c r="G65" s="148">
        <v>0.559055</v>
      </c>
      <c r="H65" s="147">
        <v>471.0849202769999</v>
      </c>
      <c r="I65" s="148">
        <v>1320.1650553092506</v>
      </c>
    </row>
    <row r="66" spans="1:9" ht="13.5">
      <c r="A66" s="163"/>
      <c r="B66" s="132" t="s">
        <v>172</v>
      </c>
      <c r="C66" s="153"/>
      <c r="D66" s="154"/>
      <c r="E66" s="154"/>
      <c r="F66" s="154"/>
      <c r="G66" s="148"/>
      <c r="H66" s="147"/>
      <c r="I66" s="148">
        <v>170.17368068728575</v>
      </c>
    </row>
    <row r="67" spans="1:9" ht="13.5">
      <c r="A67" s="229"/>
      <c r="B67" s="216" t="s">
        <v>177</v>
      </c>
      <c r="C67" s="230"/>
      <c r="D67" s="231">
        <v>2957.900544</v>
      </c>
      <c r="E67" s="231">
        <v>1653.95203408</v>
      </c>
      <c r="F67" s="231">
        <v>208.00446</v>
      </c>
      <c r="G67" s="231">
        <v>0</v>
      </c>
      <c r="H67" s="230">
        <v>0</v>
      </c>
      <c r="I67" s="231">
        <v>0</v>
      </c>
    </row>
    <row r="68" spans="1:9" ht="12.75">
      <c r="A68" s="130"/>
      <c r="B68" s="132"/>
      <c r="C68" s="145"/>
      <c r="D68" s="206"/>
      <c r="E68" s="213"/>
      <c r="F68" s="213"/>
      <c r="G68" s="213"/>
      <c r="H68" s="165"/>
      <c r="I68" s="166"/>
    </row>
    <row r="69" spans="1:9" ht="12.75">
      <c r="A69" s="232" t="s">
        <v>106</v>
      </c>
      <c r="B69" s="233"/>
      <c r="C69" s="234">
        <f aca="true" t="shared" si="13" ref="C69:I69">SUM(C70:C71)</f>
        <v>4555.567550559999</v>
      </c>
      <c r="D69" s="235">
        <f t="shared" si="13"/>
        <v>737.532369</v>
      </c>
      <c r="E69" s="235">
        <f t="shared" si="13"/>
        <v>1056.077422</v>
      </c>
      <c r="F69" s="235">
        <f t="shared" si="13"/>
        <v>1051.935464</v>
      </c>
      <c r="G69" s="235">
        <f t="shared" si="13"/>
        <v>909.108559</v>
      </c>
      <c r="H69" s="236">
        <f t="shared" si="13"/>
        <v>952.3735924</v>
      </c>
      <c r="I69" s="237">
        <f t="shared" si="13"/>
        <v>794.6108950800001</v>
      </c>
    </row>
    <row r="70" spans="1:9" ht="12.75" hidden="1">
      <c r="A70" s="125"/>
      <c r="B70" s="132" t="s">
        <v>107</v>
      </c>
      <c r="C70" s="137">
        <f>('[3]par mesure'!P$147+'[3]par mesure'!P$149)/1000000</f>
        <v>4555.567550559999</v>
      </c>
      <c r="D70" s="148">
        <v>735.471369</v>
      </c>
      <c r="E70" s="148">
        <v>1056.077422</v>
      </c>
      <c r="F70" s="148">
        <v>1051.935464</v>
      </c>
      <c r="G70" s="148">
        <v>909.108559</v>
      </c>
      <c r="H70" s="147">
        <v>952.3735924</v>
      </c>
      <c r="I70" s="148">
        <v>794.6108950800001</v>
      </c>
    </row>
    <row r="71" spans="1:9" ht="12.75" hidden="1">
      <c r="A71" s="130"/>
      <c r="B71" s="132" t="s">
        <v>177</v>
      </c>
      <c r="C71" s="137">
        <f>'[3]par mesure'!P$151/1000000</f>
        <v>0</v>
      </c>
      <c r="D71" s="148">
        <v>2.061</v>
      </c>
      <c r="E71" s="144" t="s">
        <v>77</v>
      </c>
      <c r="F71" s="144" t="s">
        <v>77</v>
      </c>
      <c r="G71" s="144" t="s">
        <v>77</v>
      </c>
      <c r="H71" s="167" t="s">
        <v>77</v>
      </c>
      <c r="I71" s="168" t="s">
        <v>77</v>
      </c>
    </row>
    <row r="72" spans="1:9" ht="12.75">
      <c r="A72" s="130"/>
      <c r="B72" s="132"/>
      <c r="C72" s="145"/>
      <c r="D72" s="206"/>
      <c r="E72" s="213"/>
      <c r="F72" s="213"/>
      <c r="G72" s="213"/>
      <c r="H72" s="165"/>
      <c r="I72" s="166"/>
    </row>
    <row r="73" spans="1:9" ht="12.75">
      <c r="A73" s="125" t="s">
        <v>108</v>
      </c>
      <c r="B73" s="126"/>
      <c r="C73" s="127">
        <f aca="true" t="shared" si="14" ref="C73:I73">C74+C82</f>
        <v>1423.077065</v>
      </c>
      <c r="D73" s="129">
        <f t="shared" si="14"/>
        <v>27769.05495466</v>
      </c>
      <c r="E73" s="129">
        <f t="shared" si="14"/>
        <v>29398.521644268</v>
      </c>
      <c r="F73" s="129">
        <f t="shared" si="14"/>
        <v>29087.737924869998</v>
      </c>
      <c r="G73" s="129">
        <f t="shared" si="14"/>
        <v>30870.42256015</v>
      </c>
      <c r="H73" s="128">
        <f t="shared" si="14"/>
        <v>32633.07406605</v>
      </c>
      <c r="I73" s="129">
        <f t="shared" si="14"/>
        <v>33257.0916525066</v>
      </c>
    </row>
    <row r="74" spans="1:9" ht="12.75">
      <c r="A74" s="130" t="s">
        <v>109</v>
      </c>
      <c r="B74" s="126"/>
      <c r="C74" s="127">
        <f>SUM(C75:C79)</f>
        <v>644.05472</v>
      </c>
      <c r="D74" s="129">
        <f aca="true" t="shared" si="15" ref="D74:I74">SUM(D75:D81)</f>
        <v>27449.952956020003</v>
      </c>
      <c r="E74" s="129">
        <f t="shared" si="15"/>
        <v>29116.361805378</v>
      </c>
      <c r="F74" s="129">
        <f t="shared" si="15"/>
        <v>29021.12881345</v>
      </c>
      <c r="G74" s="129">
        <f t="shared" si="15"/>
        <v>30767.09587783</v>
      </c>
      <c r="H74" s="128">
        <f t="shared" si="15"/>
        <v>32447.29890212</v>
      </c>
      <c r="I74" s="129">
        <f t="shared" si="15"/>
        <v>33044.7433514066</v>
      </c>
    </row>
    <row r="75" spans="1:9" ht="12.75">
      <c r="A75" s="130"/>
      <c r="B75" s="132" t="s">
        <v>151</v>
      </c>
      <c r="C75" s="137">
        <f>'[3]par mesure'!P$156/1000000</f>
        <v>0</v>
      </c>
      <c r="D75" s="148">
        <v>23761.683548560002</v>
      </c>
      <c r="E75" s="148">
        <v>24948.63458</v>
      </c>
      <c r="F75" s="148">
        <v>25129.27837681</v>
      </c>
      <c r="G75" s="148">
        <v>26616.228059</v>
      </c>
      <c r="H75" s="147">
        <v>27801.76924</v>
      </c>
      <c r="I75" s="148">
        <v>28191.568708380004</v>
      </c>
    </row>
    <row r="76" spans="1:9" ht="12.75">
      <c r="A76" s="130"/>
      <c r="B76" s="132" t="s">
        <v>173</v>
      </c>
      <c r="C76" s="169">
        <f>'[3]par mesure'!P$163/1000000</f>
        <v>0</v>
      </c>
      <c r="D76" s="172">
        <v>1832.07306728</v>
      </c>
      <c r="E76" s="172">
        <v>1929.412047</v>
      </c>
      <c r="F76" s="172">
        <v>1997.465522</v>
      </c>
      <c r="G76" s="172">
        <v>2180.98398847</v>
      </c>
      <c r="H76" s="171">
        <v>2405.439002</v>
      </c>
      <c r="I76" s="172">
        <v>2619.2894859999997</v>
      </c>
    </row>
    <row r="77" spans="1:9" ht="12.75">
      <c r="A77" s="130"/>
      <c r="B77" s="132" t="s">
        <v>174</v>
      </c>
      <c r="C77" s="169">
        <f>'[3]par mesure'!P$164/1000000</f>
        <v>0</v>
      </c>
      <c r="D77" s="172">
        <v>703.01179</v>
      </c>
      <c r="E77" s="172">
        <v>616.174067</v>
      </c>
      <c r="F77" s="172">
        <v>509.207533</v>
      </c>
      <c r="G77" s="172">
        <v>353.281874</v>
      </c>
      <c r="H77" s="171">
        <v>340.681988</v>
      </c>
      <c r="I77" s="172">
        <v>275.40129492999995</v>
      </c>
    </row>
    <row r="78" spans="1:9" ht="12.75">
      <c r="A78" s="130"/>
      <c r="B78" s="132" t="s">
        <v>152</v>
      </c>
      <c r="C78" s="169">
        <f>'[3]par mesure'!P$165/1000000</f>
        <v>0</v>
      </c>
      <c r="D78" s="172">
        <v>111.080064</v>
      </c>
      <c r="E78" s="172">
        <v>144.884781</v>
      </c>
      <c r="F78" s="172">
        <v>201.281967</v>
      </c>
      <c r="G78" s="172">
        <v>190.091726</v>
      </c>
      <c r="H78" s="171">
        <v>193.787129</v>
      </c>
      <c r="I78" s="172">
        <v>213.33014699999998</v>
      </c>
    </row>
    <row r="79" spans="1:9" ht="13.5">
      <c r="A79" s="163"/>
      <c r="B79" s="132" t="s">
        <v>141</v>
      </c>
      <c r="C79" s="169">
        <f>'[3]par mesure'!P$158/1000000</f>
        <v>644.05472</v>
      </c>
      <c r="D79" s="172">
        <v>1022.54775118</v>
      </c>
      <c r="E79" s="172">
        <v>1456.569050378</v>
      </c>
      <c r="F79" s="172">
        <v>1166.1918191399998</v>
      </c>
      <c r="G79" s="172">
        <v>1426.51023036</v>
      </c>
      <c r="H79" s="171">
        <v>1705.5940901200001</v>
      </c>
      <c r="I79" s="172">
        <v>1731.1404806865999</v>
      </c>
    </row>
    <row r="80" spans="1:9" ht="13.5">
      <c r="A80" s="163"/>
      <c r="B80" s="132" t="s">
        <v>175</v>
      </c>
      <c r="C80" s="169"/>
      <c r="D80" s="154" t="s">
        <v>77</v>
      </c>
      <c r="E80" s="154" t="s">
        <v>77</v>
      </c>
      <c r="F80" s="154" t="s">
        <v>77</v>
      </c>
      <c r="G80" s="154" t="s">
        <v>77</v>
      </c>
      <c r="H80" s="171">
        <v>0.027453</v>
      </c>
      <c r="I80" s="172">
        <v>14.01323441</v>
      </c>
    </row>
    <row r="81" spans="1:9" ht="13.5">
      <c r="A81" s="163"/>
      <c r="B81" s="132" t="s">
        <v>177</v>
      </c>
      <c r="C81" s="169"/>
      <c r="D81" s="154">
        <v>19.556735</v>
      </c>
      <c r="E81" s="154">
        <v>20.68728</v>
      </c>
      <c r="F81" s="154">
        <v>17.7035955</v>
      </c>
      <c r="G81" s="154">
        <v>0</v>
      </c>
      <c r="H81" s="153">
        <v>0</v>
      </c>
      <c r="I81" s="154">
        <v>0</v>
      </c>
    </row>
    <row r="82" spans="1:9" ht="12.75">
      <c r="A82" s="215" t="s">
        <v>183</v>
      </c>
      <c r="B82" s="233"/>
      <c r="C82" s="234">
        <f aca="true" t="shared" si="16" ref="C82:I82">C83</f>
        <v>779.022345</v>
      </c>
      <c r="D82" s="235">
        <f t="shared" si="16"/>
        <v>319.10199864</v>
      </c>
      <c r="E82" s="235">
        <f t="shared" si="16"/>
        <v>282.15983889</v>
      </c>
      <c r="F82" s="235">
        <f t="shared" si="16"/>
        <v>66.60911142</v>
      </c>
      <c r="G82" s="235">
        <f t="shared" si="16"/>
        <v>103.32668232</v>
      </c>
      <c r="H82" s="236">
        <f t="shared" si="16"/>
        <v>185.77516393</v>
      </c>
      <c r="I82" s="237">
        <f t="shared" si="16"/>
        <v>212.34830110000001</v>
      </c>
    </row>
    <row r="83" spans="1:9" ht="12.75" hidden="1">
      <c r="A83" s="130"/>
      <c r="B83" s="132" t="s">
        <v>153</v>
      </c>
      <c r="C83" s="169">
        <f>'[3]par mesure'!P$167/1000000</f>
        <v>779.022345</v>
      </c>
      <c r="D83" s="172">
        <v>319.10199864</v>
      </c>
      <c r="E83" s="172">
        <v>282.15983889</v>
      </c>
      <c r="F83" s="172">
        <v>66.60911142</v>
      </c>
      <c r="G83" s="172">
        <v>103.32668232</v>
      </c>
      <c r="H83" s="171">
        <v>185.77516393</v>
      </c>
      <c r="I83" s="172">
        <v>212.34830110000001</v>
      </c>
    </row>
    <row r="84" spans="1:9" ht="12.75">
      <c r="A84" s="149"/>
      <c r="B84" s="132"/>
      <c r="C84" s="145"/>
      <c r="D84" s="206"/>
      <c r="E84" s="213"/>
      <c r="F84" s="213"/>
      <c r="G84" s="213"/>
      <c r="H84" s="165"/>
      <c r="I84" s="166"/>
    </row>
    <row r="85" spans="1:9" ht="12.75">
      <c r="A85" s="125" t="s">
        <v>73</v>
      </c>
      <c r="B85" s="126"/>
      <c r="C85" s="127">
        <f>SUM(C86:C86)</f>
        <v>1.042662</v>
      </c>
      <c r="D85" s="129">
        <f aca="true" t="shared" si="17" ref="D85:I85">SUM(D86:D87)</f>
        <v>296.18109335</v>
      </c>
      <c r="E85" s="129">
        <f t="shared" si="17"/>
        <v>197.737771</v>
      </c>
      <c r="F85" s="129">
        <f t="shared" si="17"/>
        <v>130.135032</v>
      </c>
      <c r="G85" s="129">
        <f t="shared" si="17"/>
        <v>107.843199</v>
      </c>
      <c r="H85" s="131">
        <f t="shared" si="17"/>
        <v>69.31583544</v>
      </c>
      <c r="I85" s="159">
        <f t="shared" si="17"/>
        <v>40.091757369999996</v>
      </c>
    </row>
    <row r="86" spans="1:9" ht="12.75" hidden="1">
      <c r="A86" s="130"/>
      <c r="B86" s="132" t="s">
        <v>165</v>
      </c>
      <c r="C86" s="169">
        <f>'[3]par mesure'!P$174/1000000</f>
        <v>1.042662</v>
      </c>
      <c r="D86" s="172">
        <v>175.017505</v>
      </c>
      <c r="E86" s="172">
        <v>138.529761</v>
      </c>
      <c r="F86" s="172">
        <v>105.677548</v>
      </c>
      <c r="G86" s="172">
        <v>83.314004</v>
      </c>
      <c r="H86" s="171">
        <v>56.864202</v>
      </c>
      <c r="I86" s="172">
        <v>34.400726</v>
      </c>
    </row>
    <row r="87" spans="1:9" ht="12.75" hidden="1">
      <c r="A87" s="130"/>
      <c r="B87" s="132" t="s">
        <v>177</v>
      </c>
      <c r="C87" s="169"/>
      <c r="D87" s="172">
        <v>121.16358835000001</v>
      </c>
      <c r="E87" s="172">
        <v>59.20801</v>
      </c>
      <c r="F87" s="172">
        <v>24.457483999999997</v>
      </c>
      <c r="G87" s="172">
        <v>24.529195</v>
      </c>
      <c r="H87" s="170">
        <v>12.451633439999998</v>
      </c>
      <c r="I87" s="172">
        <v>5.69103137</v>
      </c>
    </row>
    <row r="88" spans="1:9" ht="12.75">
      <c r="A88" s="149"/>
      <c r="B88" s="173"/>
      <c r="C88" s="145"/>
      <c r="D88" s="206"/>
      <c r="E88" s="213"/>
      <c r="F88" s="213"/>
      <c r="G88" s="214"/>
      <c r="H88" s="174"/>
      <c r="I88" s="175"/>
    </row>
    <row r="89" spans="1:9" ht="13.5" thickBot="1">
      <c r="A89" s="176" t="s">
        <v>42</v>
      </c>
      <c r="B89" s="177"/>
      <c r="C89" s="178" t="e">
        <f aca="true" t="shared" si="18" ref="C89:I89">C5+C22+C45+C58+C63+C69+C73+C85</f>
        <v>#REF!</v>
      </c>
      <c r="D89" s="180">
        <f t="shared" si="18"/>
        <v>46344.546571698</v>
      </c>
      <c r="E89" s="180">
        <f t="shared" si="18"/>
        <v>50440.26308822969</v>
      </c>
      <c r="F89" s="180">
        <f t="shared" si="18"/>
        <v>47121.06372518806</v>
      </c>
      <c r="G89" s="180">
        <f t="shared" si="18"/>
        <v>48516.76413321423</v>
      </c>
      <c r="H89" s="179">
        <f t="shared" si="18"/>
        <v>50936.003701083006</v>
      </c>
      <c r="I89" s="180">
        <f t="shared" si="18"/>
        <v>53014.16291826689</v>
      </c>
    </row>
    <row r="90" spans="1:9" ht="14.25" thickBot="1" thickTop="1">
      <c r="A90" s="181" t="s">
        <v>176</v>
      </c>
      <c r="B90" s="132"/>
      <c r="C90" s="127"/>
      <c r="D90" s="183">
        <v>0.023901278625560272</v>
      </c>
      <c r="E90" s="183">
        <v>0.025239300793067177</v>
      </c>
      <c r="F90" s="183">
        <v>0.02288225602937141</v>
      </c>
      <c r="G90" s="183">
        <v>0.023247922729146143</v>
      </c>
      <c r="H90" s="182">
        <v>0.02406539140254968</v>
      </c>
      <c r="I90" s="183">
        <v>0.024860692071007783</v>
      </c>
    </row>
    <row r="91" spans="1:9" ht="13.5" thickTop="1">
      <c r="A91" s="181" t="s">
        <v>182</v>
      </c>
      <c r="B91" s="184"/>
      <c r="C91" s="185">
        <f>'[3]BASE 2000-2013'!J$41/1000000</f>
        <v>49022.11653244361</v>
      </c>
      <c r="D91" s="187">
        <v>49662.27814919822</v>
      </c>
      <c r="E91" s="187">
        <v>53238.56712482594</v>
      </c>
      <c r="F91" s="187">
        <v>48701.92398759331</v>
      </c>
      <c r="G91" s="187">
        <v>49182.27318768981</v>
      </c>
      <c r="H91" s="186">
        <v>51192.237743238824</v>
      </c>
      <c r="I91" s="187">
        <v>53014.1629182669</v>
      </c>
    </row>
    <row r="92" spans="1:9" ht="13.5" thickBot="1">
      <c r="A92" s="238" t="s">
        <v>3</v>
      </c>
      <c r="B92" s="239"/>
      <c r="C92" s="242">
        <f>'[3]BASE 2000-2013'!J$56</f>
        <v>-0.0474778405885596</v>
      </c>
      <c r="D92" s="240">
        <v>0.18181167875376905</v>
      </c>
      <c r="E92" s="240">
        <v>0.07201218125523011</v>
      </c>
      <c r="F92" s="240">
        <v>-0.08521347177875334</v>
      </c>
      <c r="G92" s="240">
        <v>0.009863043608274372</v>
      </c>
      <c r="H92" s="241">
        <v>0.04086766278326679</v>
      </c>
      <c r="I92" s="240">
        <v>0.03558987173340954</v>
      </c>
    </row>
    <row r="93" spans="1:9" ht="13.5" thickTop="1">
      <c r="A93" s="188" t="s">
        <v>226</v>
      </c>
      <c r="B93" s="132"/>
      <c r="C93" s="189"/>
      <c r="D93" s="208"/>
      <c r="E93" s="208"/>
      <c r="F93" s="213"/>
      <c r="G93" s="213"/>
      <c r="H93" s="165"/>
      <c r="I93" s="166"/>
    </row>
    <row r="94" spans="1:9" ht="12.75">
      <c r="A94" s="190" t="s">
        <v>110</v>
      </c>
      <c r="B94" s="132"/>
      <c r="C94" s="191" t="e">
        <f aca="true" t="shared" si="19" ref="C94:I94">C22+C45+C58+C63+C69</f>
        <v>#REF!</v>
      </c>
      <c r="D94" s="209">
        <f t="shared" si="19"/>
        <v>13302.972804598001</v>
      </c>
      <c r="E94" s="209">
        <f t="shared" si="19"/>
        <v>14859.173235691691</v>
      </c>
      <c r="F94" s="209">
        <f t="shared" si="19"/>
        <v>12643.490165318062</v>
      </c>
      <c r="G94" s="209">
        <f t="shared" si="19"/>
        <v>12139.211316584227</v>
      </c>
      <c r="H94" s="192">
        <f t="shared" si="19"/>
        <v>12671.732642316412</v>
      </c>
      <c r="I94" s="193">
        <f t="shared" si="19"/>
        <v>14136.468163450294</v>
      </c>
    </row>
    <row r="95" spans="1:9" ht="13.5" thickBot="1">
      <c r="A95" s="190" t="s">
        <v>111</v>
      </c>
      <c r="B95" s="132"/>
      <c r="C95" s="194">
        <f aca="true" t="shared" si="20" ref="C95:I95">C73+C85</f>
        <v>1424.119727</v>
      </c>
      <c r="D95" s="210">
        <f t="shared" si="20"/>
        <v>28065.23604801</v>
      </c>
      <c r="E95" s="210">
        <f t="shared" si="20"/>
        <v>29596.259415268</v>
      </c>
      <c r="F95" s="210">
        <f t="shared" si="20"/>
        <v>29217.872956869996</v>
      </c>
      <c r="G95" s="210">
        <f t="shared" si="20"/>
        <v>30978.26575915</v>
      </c>
      <c r="H95" s="195">
        <f t="shared" si="20"/>
        <v>32702.38990149</v>
      </c>
      <c r="I95" s="196">
        <f t="shared" si="20"/>
        <v>33297.1834098766</v>
      </c>
    </row>
    <row r="96" spans="1:9" ht="13.5" thickTop="1">
      <c r="A96" s="188" t="s">
        <v>227</v>
      </c>
      <c r="B96" s="197"/>
      <c r="C96" s="189"/>
      <c r="D96" s="208"/>
      <c r="E96" s="213"/>
      <c r="F96" s="213"/>
      <c r="G96" s="213"/>
      <c r="H96" s="165"/>
      <c r="I96" s="166"/>
    </row>
    <row r="97" spans="1:9" ht="12.75">
      <c r="A97" s="190" t="s">
        <v>112</v>
      </c>
      <c r="B97" s="132"/>
      <c r="C97" s="198">
        <f>'[4]gr3'!K46</f>
        <v>0.6695344069503717</v>
      </c>
      <c r="D97" s="200">
        <v>0.6734734415088525</v>
      </c>
      <c r="E97" s="200">
        <v>0.6638684428104906</v>
      </c>
      <c r="F97" s="200">
        <v>0.700631990581015</v>
      </c>
      <c r="G97" s="200">
        <v>0.7151355646436353</v>
      </c>
      <c r="H97" s="199">
        <v>0.7122026780323277</v>
      </c>
      <c r="I97" s="200">
        <v>0.6953262710683072</v>
      </c>
    </row>
    <row r="98" spans="1:9" ht="12.75">
      <c r="A98" s="190" t="s">
        <v>113</v>
      </c>
      <c r="B98" s="132"/>
      <c r="C98" s="198">
        <f>'[4]gr3'!K47</f>
        <v>0.186907046114958</v>
      </c>
      <c r="D98" s="200">
        <v>0.17503521302908698</v>
      </c>
      <c r="E98" s="200">
        <v>0.17741779474103062</v>
      </c>
      <c r="F98" s="200">
        <v>0.1439193164756519</v>
      </c>
      <c r="G98" s="200">
        <v>0.1325383825764605</v>
      </c>
      <c r="H98" s="199">
        <v>0.1369856120299992</v>
      </c>
      <c r="I98" s="200">
        <v>0.16186375109613726</v>
      </c>
    </row>
    <row r="99" spans="1:9" ht="12.75">
      <c r="A99" s="201" t="s">
        <v>114</v>
      </c>
      <c r="B99" s="202"/>
      <c r="C99" s="198">
        <f>'[4]gr3'!K48</f>
        <v>0.14355854693467024</v>
      </c>
      <c r="D99" s="204">
        <v>0.1514913454620606</v>
      </c>
      <c r="E99" s="204">
        <v>0.15871376244847885</v>
      </c>
      <c r="F99" s="204">
        <v>0.1554486929433332</v>
      </c>
      <c r="G99" s="204">
        <v>0.1523260527799044</v>
      </c>
      <c r="H99" s="203">
        <v>0.15081170993767298</v>
      </c>
      <c r="I99" s="204">
        <v>0.14280997783555544</v>
      </c>
    </row>
    <row r="100" ht="12.75">
      <c r="H100" s="60"/>
    </row>
    <row r="101" spans="1:8" ht="12.75">
      <c r="A101" s="243" t="s">
        <v>215</v>
      </c>
      <c r="B101" s="40"/>
      <c r="C101" s="40"/>
      <c r="D101" s="40"/>
      <c r="E101" s="40"/>
      <c r="F101" s="40"/>
      <c r="G101" s="40"/>
      <c r="H101" s="60"/>
    </row>
    <row r="102" spans="1:7" ht="12.75">
      <c r="A102" s="351" t="s">
        <v>228</v>
      </c>
      <c r="B102" s="352"/>
      <c r="C102" s="352"/>
      <c r="D102" s="352"/>
      <c r="E102" s="352"/>
      <c r="F102" s="352"/>
      <c r="G102" s="352"/>
    </row>
  </sheetData>
  <sheetProtection/>
  <mergeCells count="4">
    <mergeCell ref="A1:G1"/>
    <mergeCell ref="C2:I2"/>
    <mergeCell ref="A102:G102"/>
    <mergeCell ref="A3:B3"/>
  </mergeCells>
  <printOptions/>
  <pageMargins left="0.787401575" right="0.787401575" top="0.984251969" bottom="0.984251969" header="0.4921259845" footer="0.4921259845"/>
  <pageSetup horizontalDpi="90" verticalDpi="90" orientation="portrait" r:id="rId1"/>
  <ignoredErrors>
    <ignoredError sqref="H12 F38:I38" formulaRange="1"/>
  </ignoredErrors>
</worksheet>
</file>

<file path=xl/worksheets/sheet3.xml><?xml version="1.0" encoding="utf-8"?>
<worksheet xmlns="http://schemas.openxmlformats.org/spreadsheetml/2006/main" xmlns:r="http://schemas.openxmlformats.org/officeDocument/2006/relationships">
  <dimension ref="A3:P13"/>
  <sheetViews>
    <sheetView zoomScalePageLayoutView="0" workbookViewId="0" topLeftCell="A1">
      <selection activeCell="E37" sqref="E37"/>
    </sheetView>
  </sheetViews>
  <sheetFormatPr defaultColWidth="11.421875" defaultRowHeight="12.75"/>
  <cols>
    <col min="1" max="1" width="10.140625" style="0" customWidth="1"/>
  </cols>
  <sheetData>
    <row r="3" ht="12.75">
      <c r="A3" s="45" t="s">
        <v>157</v>
      </c>
    </row>
    <row r="4" ht="12.75">
      <c r="P4" s="115" t="s">
        <v>229</v>
      </c>
    </row>
    <row r="5" spans="1:16" ht="12.75">
      <c r="A5" s="51"/>
      <c r="B5" s="47">
        <v>2000</v>
      </c>
      <c r="C5" s="50">
        <v>2001</v>
      </c>
      <c r="D5" s="47">
        <v>2002</v>
      </c>
      <c r="E5" s="50">
        <v>2003</v>
      </c>
      <c r="F5" s="47">
        <v>2004</v>
      </c>
      <c r="G5" s="50">
        <v>2005</v>
      </c>
      <c r="H5" s="47">
        <v>2006</v>
      </c>
      <c r="I5" s="50">
        <v>2007</v>
      </c>
      <c r="J5" s="47">
        <v>2008</v>
      </c>
      <c r="K5" s="50">
        <v>2009</v>
      </c>
      <c r="L5" s="47">
        <v>2010</v>
      </c>
      <c r="M5" s="50">
        <v>2011</v>
      </c>
      <c r="N5" s="47">
        <v>2012</v>
      </c>
      <c r="O5" s="46">
        <v>2013</v>
      </c>
      <c r="P5" s="47">
        <v>2014</v>
      </c>
    </row>
    <row r="6" spans="1:16" ht="12.75">
      <c r="A6" s="48" t="s">
        <v>146</v>
      </c>
      <c r="B6" s="106">
        <v>6.825332827131409</v>
      </c>
      <c r="C6" s="107">
        <v>6.18915582445996</v>
      </c>
      <c r="D6" s="106">
        <v>5.657705994080292</v>
      </c>
      <c r="E6" s="107">
        <v>5.875339973738463</v>
      </c>
      <c r="F6" s="106">
        <v>6.056366914610184</v>
      </c>
      <c r="G6" s="107">
        <v>5.9213383850366155</v>
      </c>
      <c r="H6" s="106">
        <v>5.762383161872564</v>
      </c>
      <c r="I6" s="107">
        <v>5.81089844955229</v>
      </c>
      <c r="J6" s="106">
        <v>5.378058516366819</v>
      </c>
      <c r="K6" s="107">
        <v>6.811089252693072</v>
      </c>
      <c r="L6" s="106">
        <v>6.839937154915882</v>
      </c>
      <c r="M6" s="107">
        <v>6.515667076124926</v>
      </c>
      <c r="N6" s="106">
        <v>6.195986751322595</v>
      </c>
      <c r="O6" s="110">
        <v>6.048592766988719</v>
      </c>
      <c r="P6" s="110">
        <v>6.17303163962946</v>
      </c>
    </row>
    <row r="7" spans="1:16" ht="12.75">
      <c r="A7" s="48" t="s">
        <v>147</v>
      </c>
      <c r="B7" s="106">
        <v>2.6706609249043542</v>
      </c>
      <c r="C7" s="107">
        <v>2.448757497572762</v>
      </c>
      <c r="D7" s="106">
        <v>2.003151821644995</v>
      </c>
      <c r="E7" s="107">
        <v>1.547519112002544</v>
      </c>
      <c r="F7" s="106">
        <v>1.8852116388174815</v>
      </c>
      <c r="G7" s="107">
        <v>2.024857340735765</v>
      </c>
      <c r="H7" s="106">
        <v>2.0743136237885156</v>
      </c>
      <c r="I7" s="107">
        <v>1.85281447135044</v>
      </c>
      <c r="J7" s="106">
        <v>1.5409921252068792</v>
      </c>
      <c r="K7" s="107">
        <v>1.2408163747369458</v>
      </c>
      <c r="L7" s="106">
        <v>1.3808876692579997</v>
      </c>
      <c r="M7" s="107">
        <v>0.6383884801394503</v>
      </c>
      <c r="N7" s="106">
        <v>0.564973487411608</v>
      </c>
      <c r="O7" s="110">
        <v>0.589553295896215</v>
      </c>
      <c r="P7" s="110">
        <v>0.8643553711300002</v>
      </c>
    </row>
    <row r="8" spans="1:16" ht="12.75">
      <c r="A8" s="48" t="s">
        <v>148</v>
      </c>
      <c r="B8" s="106">
        <v>1.5685761845284245</v>
      </c>
      <c r="C8" s="107">
        <v>1.6324224639263232</v>
      </c>
      <c r="D8" s="106">
        <v>1.6680170096465532</v>
      </c>
      <c r="E8" s="107">
        <v>1.6352637455642922</v>
      </c>
      <c r="F8" s="106">
        <v>1.6262874135235506</v>
      </c>
      <c r="G8" s="107">
        <v>1.6547343540701958</v>
      </c>
      <c r="H8" s="106">
        <v>1.7339943095531338</v>
      </c>
      <c r="I8" s="107">
        <v>1.8320305161411075</v>
      </c>
      <c r="J8" s="106">
        <v>1.99940951985953</v>
      </c>
      <c r="K8" s="107">
        <v>2.2433250752839577</v>
      </c>
      <c r="L8" s="106">
        <v>2.2296172317524605</v>
      </c>
      <c r="M8" s="107">
        <v>1.9307934981062893</v>
      </c>
      <c r="N8" s="106">
        <v>1.9265399697999366</v>
      </c>
      <c r="O8" s="110">
        <v>2.0076063220800053</v>
      </c>
      <c r="P8" s="110">
        <v>2.01742604358</v>
      </c>
    </row>
    <row r="9" spans="1:16" ht="12.75">
      <c r="A9" s="48" t="s">
        <v>149</v>
      </c>
      <c r="B9" s="106">
        <v>7.2265547494313145</v>
      </c>
      <c r="C9" s="107">
        <v>7.548977529619489</v>
      </c>
      <c r="D9" s="106">
        <v>7.53948690795845</v>
      </c>
      <c r="E9" s="107">
        <v>6.444775718397317</v>
      </c>
      <c r="F9" s="106">
        <v>4.566834091137481</v>
      </c>
      <c r="G9" s="107">
        <v>3.5153441142495545</v>
      </c>
      <c r="H9" s="106">
        <v>3.9705758029548406</v>
      </c>
      <c r="I9" s="107">
        <v>4.280368248331464</v>
      </c>
      <c r="J9" s="106">
        <v>3.2007737722484095</v>
      </c>
      <c r="K9" s="107">
        <v>3.169621863635906</v>
      </c>
      <c r="L9" s="106">
        <v>4.1184161937267785</v>
      </c>
      <c r="M9" s="107">
        <v>2.895589656732927</v>
      </c>
      <c r="N9" s="106">
        <v>2.696646933530112</v>
      </c>
      <c r="O9" s="110">
        <v>3.132567358229884</v>
      </c>
      <c r="P9" s="110">
        <v>4.287044214030834</v>
      </c>
    </row>
    <row r="10" spans="1:16" ht="12.75">
      <c r="A10" s="49" t="s">
        <v>150</v>
      </c>
      <c r="B10" s="108">
        <v>0.04801638881565557</v>
      </c>
      <c r="C10" s="109">
        <v>0.04897184599244465</v>
      </c>
      <c r="D10" s="108">
        <v>0.06428116064258735</v>
      </c>
      <c r="E10" s="109">
        <v>0.10038333046623497</v>
      </c>
      <c r="F10" s="108">
        <v>0.0755714320566123</v>
      </c>
      <c r="G10" s="109">
        <v>0.07314769406583628</v>
      </c>
      <c r="H10" s="108">
        <v>0.2065343110906863</v>
      </c>
      <c r="I10" s="109">
        <v>0.7190153126767639</v>
      </c>
      <c r="J10" s="108">
        <v>0.6907919123489933</v>
      </c>
      <c r="K10" s="109">
        <v>0.7903236390633642</v>
      </c>
      <c r="L10" s="108">
        <v>1.1146660480698423</v>
      </c>
      <c r="M10" s="109">
        <v>1.0872267507873887</v>
      </c>
      <c r="N10" s="108">
        <v>0.9215788873148588</v>
      </c>
      <c r="O10" s="111">
        <v>0.9571650325315619</v>
      </c>
      <c r="P10" s="111">
        <v>0.79461089508</v>
      </c>
    </row>
    <row r="11" ht="12.75">
      <c r="A11" s="244" t="s">
        <v>219</v>
      </c>
    </row>
    <row r="12" ht="12.75">
      <c r="A12" s="121" t="s">
        <v>210</v>
      </c>
    </row>
    <row r="13" ht="12.75">
      <c r="A13" s="121" t="s">
        <v>156</v>
      </c>
    </row>
  </sheetData>
  <sheetProtection/>
  <printOptions/>
  <pageMargins left="0.787401575" right="0.787401575" top="0.984251969" bottom="0.984251969"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dimension ref="A2:C10"/>
  <sheetViews>
    <sheetView showGridLines="0" zoomScalePageLayoutView="0" workbookViewId="0" topLeftCell="A1">
      <selection activeCell="A2" sqref="A2:C2"/>
    </sheetView>
  </sheetViews>
  <sheetFormatPr defaultColWidth="11.421875" defaultRowHeight="12.75"/>
  <cols>
    <col min="1" max="1" width="15.00390625" style="0" customWidth="1"/>
    <col min="2" max="2" width="40.8515625" style="0" customWidth="1"/>
    <col min="3" max="3" width="78.421875" style="0" customWidth="1"/>
  </cols>
  <sheetData>
    <row r="2" ht="13.5" thickBot="1">
      <c r="A2" s="34" t="s">
        <v>154</v>
      </c>
    </row>
    <row r="3" spans="1:3" ht="62.25" customHeight="1">
      <c r="A3" s="52" t="s">
        <v>119</v>
      </c>
      <c r="B3" s="53" t="s">
        <v>127</v>
      </c>
      <c r="C3" s="54" t="s">
        <v>120</v>
      </c>
    </row>
    <row r="4" spans="1:3" ht="25.5">
      <c r="A4" s="355" t="s">
        <v>137</v>
      </c>
      <c r="B4" s="55" t="s">
        <v>128</v>
      </c>
      <c r="C4" s="56" t="s">
        <v>121</v>
      </c>
    </row>
    <row r="5" spans="1:3" ht="25.5">
      <c r="A5" s="356"/>
      <c r="B5" s="55" t="s">
        <v>129</v>
      </c>
      <c r="C5" s="56" t="s">
        <v>122</v>
      </c>
    </row>
    <row r="6" spans="1:3" ht="25.5">
      <c r="A6" s="356"/>
      <c r="B6" s="55" t="s">
        <v>130</v>
      </c>
      <c r="C6" s="56" t="s">
        <v>123</v>
      </c>
    </row>
    <row r="7" spans="1:3" ht="38.25">
      <c r="A7" s="356"/>
      <c r="B7" s="55" t="s">
        <v>131</v>
      </c>
      <c r="C7" s="56" t="s">
        <v>124</v>
      </c>
    </row>
    <row r="8" spans="1:3" ht="25.5">
      <c r="A8" s="357"/>
      <c r="B8" s="55" t="s">
        <v>134</v>
      </c>
      <c r="C8" s="57" t="s">
        <v>135</v>
      </c>
    </row>
    <row r="9" spans="1:3" ht="89.25">
      <c r="A9" s="355" t="s">
        <v>136</v>
      </c>
      <c r="B9" s="55" t="s">
        <v>132</v>
      </c>
      <c r="C9" s="57" t="s">
        <v>125</v>
      </c>
    </row>
    <row r="10" spans="1:3" ht="39" thickBot="1">
      <c r="A10" s="358"/>
      <c r="B10" s="58" t="s">
        <v>133</v>
      </c>
      <c r="C10" s="59" t="s">
        <v>126</v>
      </c>
    </row>
  </sheetData>
  <sheetProtection/>
  <mergeCells count="2">
    <mergeCell ref="A4:A8"/>
    <mergeCell ref="A9:A10"/>
  </mergeCells>
  <printOptions/>
  <pageMargins left="0.787401575" right="0.787401575" top="0.984251969" bottom="0.984251969" header="0.4921259845" footer="0.4921259845"/>
  <pageSetup orientation="portrait" paperSize="9"/>
</worksheet>
</file>

<file path=xl/worksheets/sheet5.xml><?xml version="1.0" encoding="utf-8"?>
<worksheet xmlns="http://schemas.openxmlformats.org/spreadsheetml/2006/main" xmlns:r="http://schemas.openxmlformats.org/officeDocument/2006/relationships">
  <dimension ref="A3:AF29"/>
  <sheetViews>
    <sheetView zoomScalePageLayoutView="0" workbookViewId="0" topLeftCell="A1">
      <selection activeCell="F39" sqref="F39"/>
    </sheetView>
  </sheetViews>
  <sheetFormatPr defaultColWidth="11.421875" defaultRowHeight="12.75"/>
  <cols>
    <col min="2" max="2" width="33.28125" style="0" customWidth="1"/>
  </cols>
  <sheetData>
    <row r="3" ht="12.75">
      <c r="B3" s="45" t="s">
        <v>230</v>
      </c>
    </row>
    <row r="4" spans="2:32" ht="12.75">
      <c r="B4" s="99"/>
      <c r="C4" s="359" t="s">
        <v>197</v>
      </c>
      <c r="D4" s="359"/>
      <c r="E4" s="359"/>
      <c r="F4" s="359" t="s">
        <v>185</v>
      </c>
      <c r="G4" s="359"/>
      <c r="H4" s="359"/>
      <c r="I4" s="359" t="s">
        <v>198</v>
      </c>
      <c r="J4" s="359"/>
      <c r="K4" s="359"/>
      <c r="L4" s="359" t="s">
        <v>187</v>
      </c>
      <c r="M4" s="359"/>
      <c r="N4" s="359"/>
      <c r="O4" s="359" t="s">
        <v>188</v>
      </c>
      <c r="P4" s="359"/>
      <c r="Q4" s="361"/>
      <c r="R4" s="359" t="s">
        <v>189</v>
      </c>
      <c r="S4" s="359"/>
      <c r="T4" s="359"/>
      <c r="U4" s="359" t="s">
        <v>190</v>
      </c>
      <c r="V4" s="359"/>
      <c r="W4" s="359"/>
      <c r="X4" s="359" t="s">
        <v>192</v>
      </c>
      <c r="Y4" s="359"/>
      <c r="Z4" s="359"/>
      <c r="AA4" s="359" t="s">
        <v>191</v>
      </c>
      <c r="AB4" s="359"/>
      <c r="AC4" s="359"/>
      <c r="AD4" s="360" t="s">
        <v>193</v>
      </c>
      <c r="AE4" s="359"/>
      <c r="AF4" s="359"/>
    </row>
    <row r="5" spans="2:32" ht="12.75">
      <c r="B5" s="21"/>
      <c r="C5" s="113">
        <v>2007</v>
      </c>
      <c r="D5" s="246">
        <v>2010</v>
      </c>
      <c r="E5" s="114">
        <v>2012</v>
      </c>
      <c r="F5" s="113">
        <v>2007</v>
      </c>
      <c r="G5" s="246">
        <v>2010</v>
      </c>
      <c r="H5" s="114">
        <v>2013</v>
      </c>
      <c r="I5" s="113">
        <v>2007</v>
      </c>
      <c r="J5" s="246">
        <v>2010</v>
      </c>
      <c r="K5" s="114">
        <v>2013</v>
      </c>
      <c r="L5" s="113">
        <v>2007</v>
      </c>
      <c r="M5" s="246">
        <v>2010</v>
      </c>
      <c r="N5" s="114">
        <v>2013</v>
      </c>
      <c r="O5" s="113">
        <v>2007</v>
      </c>
      <c r="P5" s="246">
        <v>2010</v>
      </c>
      <c r="Q5" s="246">
        <v>2013</v>
      </c>
      <c r="R5" s="113">
        <v>2007</v>
      </c>
      <c r="S5" s="246">
        <v>2010</v>
      </c>
      <c r="T5" s="114">
        <v>2013</v>
      </c>
      <c r="U5" s="113">
        <v>2007</v>
      </c>
      <c r="V5" s="246">
        <v>2010</v>
      </c>
      <c r="W5" s="114">
        <v>2013</v>
      </c>
      <c r="X5" s="113">
        <v>2007</v>
      </c>
      <c r="Y5" s="246">
        <v>2010</v>
      </c>
      <c r="Z5" s="114">
        <v>2013</v>
      </c>
      <c r="AA5" s="113">
        <v>2007</v>
      </c>
      <c r="AB5" s="246">
        <v>2010</v>
      </c>
      <c r="AC5" s="114">
        <v>2013</v>
      </c>
      <c r="AD5" s="246">
        <v>2007</v>
      </c>
      <c r="AE5" s="246">
        <v>2010</v>
      </c>
      <c r="AF5" s="114">
        <v>2013</v>
      </c>
    </row>
    <row r="6" spans="2:32" ht="15">
      <c r="B6" s="21" t="s">
        <v>199</v>
      </c>
      <c r="C6" s="100">
        <v>0.02089025071266193</v>
      </c>
      <c r="D6" s="94">
        <v>0.03815116894596513</v>
      </c>
      <c r="E6" s="95">
        <v>0.035646498685148055</v>
      </c>
      <c r="F6" s="100">
        <v>0.025923526961232703</v>
      </c>
      <c r="G6" s="94">
        <v>0.035707519133485396</v>
      </c>
      <c r="H6" s="95">
        <v>0.033359695200980144</v>
      </c>
      <c r="I6" s="100">
        <v>0.030987416590032867</v>
      </c>
      <c r="J6" s="94">
        <v>0.03634012587212854</v>
      </c>
      <c r="K6" s="95">
        <v>0.028994462878642418</v>
      </c>
      <c r="L6" s="100">
        <v>0.021735629995069245</v>
      </c>
      <c r="M6" s="94">
        <v>0.026668688184927843</v>
      </c>
      <c r="N6" s="95">
        <v>0.02583538999768179</v>
      </c>
      <c r="O6" s="100">
        <v>0.021210361151312765</v>
      </c>
      <c r="P6" s="94">
        <v>0.025239300793067177</v>
      </c>
      <c r="Q6" s="94">
        <v>0.02406539664413</v>
      </c>
      <c r="R6" s="100">
        <v>0.01899214188582044</v>
      </c>
      <c r="S6" s="94">
        <v>0.023901586910102496</v>
      </c>
      <c r="T6" s="95">
        <v>0.021795417678353045</v>
      </c>
      <c r="U6" s="100">
        <v>0.016258762393636755</v>
      </c>
      <c r="V6" s="94">
        <v>0.018253296257214436</v>
      </c>
      <c r="W6" s="95">
        <v>0.019912809344352855</v>
      </c>
      <c r="X6" s="100">
        <v>0.021738170722341375</v>
      </c>
      <c r="Y6" s="94">
        <v>0.021289523222886287</v>
      </c>
      <c r="Z6" s="95">
        <v>0.016400467028144298</v>
      </c>
      <c r="AA6" s="100">
        <v>0.015599432613568625</v>
      </c>
      <c r="AB6" s="94">
        <v>0.01841190308100907</v>
      </c>
      <c r="AC6" s="95">
        <v>0.01739891408375849</v>
      </c>
      <c r="AD6" s="94">
        <v>0.008126206611195183</v>
      </c>
      <c r="AE6" s="94">
        <v>0.012018279797407277</v>
      </c>
      <c r="AF6" s="95">
        <v>0.013500670139617088</v>
      </c>
    </row>
    <row r="7" spans="2:32" ht="15">
      <c r="B7" s="24" t="s">
        <v>195</v>
      </c>
      <c r="C7" s="101">
        <v>0.083</v>
      </c>
      <c r="D7" s="96">
        <v>0.2</v>
      </c>
      <c r="E7" s="97">
        <v>0.262</v>
      </c>
      <c r="F7" s="101">
        <v>0.038</v>
      </c>
      <c r="G7" s="96">
        <v>0.076</v>
      </c>
      <c r="H7" s="97">
        <v>0.07200000000000001</v>
      </c>
      <c r="I7" s="101">
        <v>0.075</v>
      </c>
      <c r="J7" s="96">
        <v>0.084</v>
      </c>
      <c r="K7" s="97">
        <v>0.085</v>
      </c>
      <c r="L7" s="101">
        <v>0.069</v>
      </c>
      <c r="M7" s="96">
        <v>0.085</v>
      </c>
      <c r="N7" s="97">
        <v>0.083</v>
      </c>
      <c r="O7" s="101">
        <v>0.077</v>
      </c>
      <c r="P7" s="96">
        <v>0.08900000000000001</v>
      </c>
      <c r="Q7" s="96">
        <v>0.099</v>
      </c>
      <c r="R7" s="101">
        <v>0.07334470760115092</v>
      </c>
      <c r="S7" s="96">
        <v>0.09786295468363088</v>
      </c>
      <c r="T7" s="97">
        <v>0.11194601242718497</v>
      </c>
      <c r="U7" s="101">
        <v>0.062</v>
      </c>
      <c r="V7" s="96">
        <v>0.08800000000000001</v>
      </c>
      <c r="W7" s="97">
        <v>0.08199999999999999</v>
      </c>
      <c r="X7" s="101">
        <v>0.08800000000000001</v>
      </c>
      <c r="Y7" s="96">
        <v>0.071</v>
      </c>
      <c r="Z7" s="97">
        <v>0.053</v>
      </c>
      <c r="AA7" s="101">
        <v>0.049</v>
      </c>
      <c r="AB7" s="96">
        <v>0.049</v>
      </c>
      <c r="AC7" s="97">
        <v>0.054000000000000006</v>
      </c>
      <c r="AD7" s="96">
        <v>0.062</v>
      </c>
      <c r="AE7" s="96">
        <v>0.085</v>
      </c>
      <c r="AF7" s="97">
        <v>0.12300000000000001</v>
      </c>
    </row>
    <row r="8" ht="12.75">
      <c r="B8" s="244" t="s">
        <v>211</v>
      </c>
    </row>
    <row r="12" spans="1:2" ht="12.75">
      <c r="A12" s="45"/>
      <c r="B12" s="45" t="s">
        <v>231</v>
      </c>
    </row>
    <row r="13" spans="1:12" ht="12.75">
      <c r="A13" s="44"/>
      <c r="B13" s="51"/>
      <c r="C13" s="247" t="s">
        <v>184</v>
      </c>
      <c r="D13" s="248" t="s">
        <v>185</v>
      </c>
      <c r="E13" s="247" t="s">
        <v>186</v>
      </c>
      <c r="F13" s="248" t="s">
        <v>187</v>
      </c>
      <c r="G13" s="247" t="s">
        <v>188</v>
      </c>
      <c r="H13" s="248" t="s">
        <v>189</v>
      </c>
      <c r="I13" s="247" t="s">
        <v>190</v>
      </c>
      <c r="J13" s="248" t="s">
        <v>191</v>
      </c>
      <c r="K13" s="247" t="s">
        <v>192</v>
      </c>
      <c r="L13" s="249" t="s">
        <v>193</v>
      </c>
    </row>
    <row r="14" spans="1:12" ht="12.75">
      <c r="A14" s="44"/>
      <c r="B14" s="48" t="s">
        <v>136</v>
      </c>
      <c r="C14" s="68">
        <v>0.029325228737258454</v>
      </c>
      <c r="D14" s="68">
        <v>0.016468541713998565</v>
      </c>
      <c r="E14" s="68">
        <v>0.020537825144856494</v>
      </c>
      <c r="F14" s="68">
        <v>0.016058577538312052</v>
      </c>
      <c r="G14" s="68">
        <v>0.015450677134172586</v>
      </c>
      <c r="H14" s="68">
        <v>0.013619511563908532</v>
      </c>
      <c r="I14" s="68">
        <v>0.006780132627181219</v>
      </c>
      <c r="J14" s="68">
        <v>0.009800244293902688</v>
      </c>
      <c r="K14" s="68">
        <v>0.0067340509139186475</v>
      </c>
      <c r="L14" s="68">
        <v>0.009987344365997778</v>
      </c>
    </row>
    <row r="15" spans="2:12" ht="12.75">
      <c r="B15" s="48" t="s">
        <v>137</v>
      </c>
      <c r="C15" s="68">
        <v>0.005479381257883467</v>
      </c>
      <c r="D15" s="68">
        <v>0.01289354608512895</v>
      </c>
      <c r="E15" s="68">
        <v>0.0063514049848357144</v>
      </c>
      <c r="F15" s="68">
        <v>0.008651543902674814</v>
      </c>
      <c r="G15" s="68">
        <v>0.005986932904170868</v>
      </c>
      <c r="H15" s="68">
        <v>0.005083292495428943</v>
      </c>
      <c r="I15" s="68">
        <v>0.010678506263571851</v>
      </c>
      <c r="J15" s="68">
        <v>0.005858534017770783</v>
      </c>
      <c r="K15" s="68">
        <v>0.002969822063750966</v>
      </c>
      <c r="L15" s="68">
        <v>0.0032259554090341936</v>
      </c>
    </row>
    <row r="16" spans="2:12" ht="12.75">
      <c r="B16" s="48" t="s">
        <v>194</v>
      </c>
      <c r="C16" s="68">
        <v>0.0008418886900061284</v>
      </c>
      <c r="D16" s="68">
        <v>0.003980166030899761</v>
      </c>
      <c r="E16" s="68">
        <v>0.0021052327489502138</v>
      </c>
      <c r="F16" s="68">
        <v>0.0010446485353378416</v>
      </c>
      <c r="G16" s="68">
        <v>0.0026277866057865394</v>
      </c>
      <c r="H16" s="68">
        <v>0.002172874856336264</v>
      </c>
      <c r="I16" s="68">
        <v>0.0024541704535997904</v>
      </c>
      <c r="J16" s="68">
        <v>0.001740135772085024</v>
      </c>
      <c r="K16" s="68">
        <v>0.003458212204415737</v>
      </c>
      <c r="L16" s="68">
        <v>0.000287370364585116</v>
      </c>
    </row>
    <row r="17" spans="2:12" ht="12.75">
      <c r="B17" s="48" t="s">
        <v>177</v>
      </c>
      <c r="C17" s="245" t="s">
        <v>196</v>
      </c>
      <c r="D17" s="93">
        <v>1.744137095286978E-05</v>
      </c>
      <c r="E17" s="245" t="s">
        <v>196</v>
      </c>
      <c r="F17" s="245" t="s">
        <v>196</v>
      </c>
      <c r="G17" s="245" t="s">
        <v>196</v>
      </c>
      <c r="H17" s="93">
        <v>0.0009197387626793048</v>
      </c>
      <c r="I17" s="245" t="s">
        <v>196</v>
      </c>
      <c r="J17" s="245" t="s">
        <v>196</v>
      </c>
      <c r="K17" s="93">
        <v>0.00323838184605895</v>
      </c>
      <c r="L17" s="245" t="s">
        <v>196</v>
      </c>
    </row>
    <row r="18" ht="12.75">
      <c r="B18" s="251" t="s">
        <v>233</v>
      </c>
    </row>
    <row r="19" ht="12.75">
      <c r="B19" s="244" t="s">
        <v>211</v>
      </c>
    </row>
    <row r="22" ht="12.75">
      <c r="B22" s="45" t="s">
        <v>232</v>
      </c>
    </row>
    <row r="23" spans="2:12" ht="12.75">
      <c r="B23" s="43"/>
      <c r="C23" s="98" t="s">
        <v>188</v>
      </c>
      <c r="D23" s="98" t="s">
        <v>192</v>
      </c>
      <c r="E23" s="98" t="s">
        <v>193</v>
      </c>
      <c r="F23" s="98" t="s">
        <v>185</v>
      </c>
      <c r="G23" s="98" t="s">
        <v>190</v>
      </c>
      <c r="H23" s="98" t="s">
        <v>191</v>
      </c>
      <c r="I23" s="43" t="s">
        <v>187</v>
      </c>
      <c r="J23" s="98" t="s">
        <v>198</v>
      </c>
      <c r="K23" s="43" t="s">
        <v>197</v>
      </c>
      <c r="L23" s="98" t="s">
        <v>200</v>
      </c>
    </row>
    <row r="24" spans="2:12" ht="15">
      <c r="B24" s="21" t="s">
        <v>201</v>
      </c>
      <c r="C24" s="102">
        <v>0.0028434346786417675</v>
      </c>
      <c r="D24" s="102">
        <v>0.0021858134511914974</v>
      </c>
      <c r="E24" s="102">
        <v>0.0014710432741405007</v>
      </c>
      <c r="F24" s="102">
        <v>0.0032618641819057623</v>
      </c>
      <c r="G24" s="102">
        <v>0.001327618149618131</v>
      </c>
      <c r="H24" s="102">
        <v>0.004696132939717535</v>
      </c>
      <c r="I24" s="100">
        <v>0.004855857691757545</v>
      </c>
      <c r="J24" s="102">
        <v>0.0015437763686436685</v>
      </c>
      <c r="K24" s="102">
        <v>0.0015044531348470628</v>
      </c>
      <c r="L24" s="95">
        <v>0.0021880943686685564</v>
      </c>
    </row>
    <row r="25" spans="2:12" ht="15">
      <c r="B25" s="21" t="s">
        <v>202</v>
      </c>
      <c r="C25" s="102">
        <v>0.0002771481485094954</v>
      </c>
      <c r="D25" s="102">
        <v>0.00021421843754652903</v>
      </c>
      <c r="E25" s="102">
        <v>0.001577364639880017</v>
      </c>
      <c r="F25" s="102">
        <v>0.003934710245867592</v>
      </c>
      <c r="G25" s="102">
        <v>0.006448696270802475</v>
      </c>
      <c r="H25" s="102">
        <v>0.0004014567284329731</v>
      </c>
      <c r="I25" s="100">
        <v>0.0015746473713025852</v>
      </c>
      <c r="J25" s="102">
        <v>0.0014770739584261741</v>
      </c>
      <c r="K25" s="102">
        <v>0.0021689023148791006</v>
      </c>
      <c r="L25" s="95">
        <v>0.0011461833643564214</v>
      </c>
    </row>
    <row r="26" spans="2:12" ht="15">
      <c r="B26" s="21" t="s">
        <v>203</v>
      </c>
      <c r="C26" s="102">
        <v>0.0009437728174424125</v>
      </c>
      <c r="D26" s="102">
        <v>0.0002647040158535461</v>
      </c>
      <c r="E26" s="104"/>
      <c r="F26" s="102">
        <v>0.005696971657355594</v>
      </c>
      <c r="G26" s="102">
        <v>0.002765318523430373</v>
      </c>
      <c r="H26" s="102">
        <v>0.0002287270621779166</v>
      </c>
      <c r="I26" s="100">
        <v>0.0010411690711886476</v>
      </c>
      <c r="J26" s="102">
        <v>0.0014098329416932561</v>
      </c>
      <c r="K26" s="102">
        <v>0.00034624971629211305</v>
      </c>
      <c r="L26" s="95">
        <v>0.0009195830606530809</v>
      </c>
    </row>
    <row r="27" spans="2:12" ht="15">
      <c r="B27" s="21" t="s">
        <v>204</v>
      </c>
      <c r="C27" s="102">
        <v>0.001472615367360322</v>
      </c>
      <c r="D27" s="102">
        <v>0.00021369414797115733</v>
      </c>
      <c r="E27" s="102">
        <v>4.6019194160166034E-05</v>
      </c>
      <c r="F27" s="104"/>
      <c r="G27" s="104"/>
      <c r="H27" s="102">
        <v>0.00047954280296941607</v>
      </c>
      <c r="I27" s="100">
        <v>0.0010392439169786378</v>
      </c>
      <c r="J27" s="102">
        <v>0.0019006131273061554</v>
      </c>
      <c r="K27" s="102">
        <v>0.00033606784288723056</v>
      </c>
      <c r="L27" s="95">
        <v>0.000566063840816009</v>
      </c>
    </row>
    <row r="28" spans="2:12" ht="15">
      <c r="B28" s="24" t="s">
        <v>205</v>
      </c>
      <c r="C28" s="103">
        <v>0.0004499618922168703</v>
      </c>
      <c r="D28" s="103">
        <v>9.139201118823604E-05</v>
      </c>
      <c r="E28" s="103">
        <v>0.0001315283008535094</v>
      </c>
      <c r="F28" s="105"/>
      <c r="G28" s="103">
        <v>0.00013687331972087028</v>
      </c>
      <c r="H28" s="103">
        <v>5.2674484472942284E-05</v>
      </c>
      <c r="I28" s="101">
        <v>0.00014062585144739893</v>
      </c>
      <c r="J28" s="103">
        <v>2.0108588766459805E-05</v>
      </c>
      <c r="K28" s="103">
        <v>0.0011237082489779615</v>
      </c>
      <c r="L28" s="97">
        <v>0.0002633678609348759</v>
      </c>
    </row>
    <row r="29" ht="12.75">
      <c r="B29" s="244" t="s">
        <v>211</v>
      </c>
    </row>
  </sheetData>
  <sheetProtection/>
  <mergeCells count="10">
    <mergeCell ref="AA4:AC4"/>
    <mergeCell ref="AD4:AF4"/>
    <mergeCell ref="O4:Q4"/>
    <mergeCell ref="R4:T4"/>
    <mergeCell ref="C4:E4"/>
    <mergeCell ref="F4:H4"/>
    <mergeCell ref="I4:K4"/>
    <mergeCell ref="L4:N4"/>
    <mergeCell ref="U4:W4"/>
    <mergeCell ref="X4:Z4"/>
  </mergeCells>
  <printOptions/>
  <pageMargins left="0.787401575" right="0.787401575" top="0.984251969" bottom="0.984251969" header="0.4921259845" footer="0.4921259845"/>
  <pageSetup orientation="portrait" paperSize="9"/>
</worksheet>
</file>

<file path=xl/worksheets/sheet6.xml><?xml version="1.0" encoding="utf-8"?>
<worksheet xmlns="http://schemas.openxmlformats.org/spreadsheetml/2006/main" xmlns:r="http://schemas.openxmlformats.org/officeDocument/2006/relationships">
  <dimension ref="A2:J35"/>
  <sheetViews>
    <sheetView zoomScalePageLayoutView="0" workbookViewId="0" topLeftCell="A1">
      <selection activeCell="A17" sqref="A17"/>
    </sheetView>
  </sheetViews>
  <sheetFormatPr defaultColWidth="11.421875" defaultRowHeight="12.75"/>
  <cols>
    <col min="1" max="1" width="23.28125" style="0" customWidth="1"/>
  </cols>
  <sheetData>
    <row r="2" ht="12.75">
      <c r="A2" s="45" t="s">
        <v>217</v>
      </c>
    </row>
    <row r="4" spans="1:8" ht="12.75">
      <c r="A4" s="45"/>
      <c r="H4" s="115" t="s">
        <v>229</v>
      </c>
    </row>
    <row r="5" spans="1:8" ht="12.75">
      <c r="A5" s="51"/>
      <c r="B5" s="47">
        <v>2008</v>
      </c>
      <c r="C5" s="47">
        <v>2009</v>
      </c>
      <c r="D5" s="47">
        <v>2010</v>
      </c>
      <c r="E5" s="47">
        <v>2011</v>
      </c>
      <c r="F5" s="47">
        <v>2012</v>
      </c>
      <c r="G5" s="47">
        <v>2013</v>
      </c>
      <c r="H5" s="47">
        <v>2014</v>
      </c>
    </row>
    <row r="6" spans="1:8" ht="12.75">
      <c r="A6" s="250" t="s">
        <v>234</v>
      </c>
      <c r="B6" s="112">
        <v>42.022158895542084</v>
      </c>
      <c r="C6" s="112">
        <v>49.66227814919822</v>
      </c>
      <c r="D6" s="112">
        <v>53.238567124825934</v>
      </c>
      <c r="E6" s="112">
        <v>48.70192398759332</v>
      </c>
      <c r="F6" s="112">
        <v>49.18227318768981</v>
      </c>
      <c r="G6" s="112">
        <v>51.19223774323882</v>
      </c>
      <c r="H6" s="112">
        <v>53.0141629182669</v>
      </c>
    </row>
    <row r="7" spans="1:8" ht="12.75">
      <c r="A7" s="250" t="s">
        <v>235</v>
      </c>
      <c r="B7" s="112">
        <v>42.349641724781286</v>
      </c>
      <c r="C7" s="112">
        <v>42.8334089257767</v>
      </c>
      <c r="D7" s="112">
        <v>42.27596594690024</v>
      </c>
      <c r="E7" s="112">
        <v>38.99897344015089</v>
      </c>
      <c r="F7" s="112">
        <v>37.50447934022462</v>
      </c>
      <c r="G7" s="112">
        <v>45.30937055635671</v>
      </c>
      <c r="H7" s="112">
        <v>50.801851724</v>
      </c>
    </row>
    <row r="8" spans="1:9" ht="12.75">
      <c r="A8" s="252" t="s">
        <v>236</v>
      </c>
      <c r="B8" s="112">
        <v>13.471067708287022</v>
      </c>
      <c r="C8" s="112">
        <v>15.140200385550246</v>
      </c>
      <c r="D8" s="112">
        <v>15.05031876909106</v>
      </c>
      <c r="E8" s="112">
        <v>15.675712271624898</v>
      </c>
      <c r="F8" s="112">
        <v>16.419074413257214</v>
      </c>
      <c r="G8" s="112">
        <v>17.44741442300134</v>
      </c>
      <c r="H8" s="112">
        <v>18.450319</v>
      </c>
      <c r="I8" s="1"/>
    </row>
    <row r="9" spans="1:10" ht="12.75">
      <c r="A9" s="244" t="s">
        <v>213</v>
      </c>
      <c r="D9" s="107"/>
      <c r="E9" s="107"/>
      <c r="F9" s="107"/>
      <c r="G9" s="107"/>
      <c r="H9" s="107"/>
      <c r="I9" s="107"/>
      <c r="J9" s="107"/>
    </row>
    <row r="10" spans="1:10" ht="12.75">
      <c r="A10" s="116" t="s">
        <v>212</v>
      </c>
      <c r="D10" s="107"/>
      <c r="E10" s="107"/>
      <c r="F10" s="107"/>
      <c r="G10" s="107"/>
      <c r="H10" s="107"/>
      <c r="I10" s="107"/>
      <c r="J10" s="107"/>
    </row>
    <row r="11" ht="12.75">
      <c r="J11" s="107"/>
    </row>
    <row r="14" ht="12.75">
      <c r="J14" s="1"/>
    </row>
    <row r="18" ht="12.75">
      <c r="H18" s="1"/>
    </row>
    <row r="34" ht="12.75">
      <c r="E34" s="117"/>
    </row>
    <row r="35" ht="12.75">
      <c r="D35" s="116"/>
    </row>
  </sheetData>
  <sheetProtection/>
  <printOptions/>
  <pageMargins left="0.787401575" right="0.787401575" top="0.984251969" bottom="0.984251969"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Q77"/>
  <sheetViews>
    <sheetView zoomScalePageLayoutView="0" workbookViewId="0" topLeftCell="A1">
      <selection activeCell="P17" sqref="P17"/>
    </sheetView>
  </sheetViews>
  <sheetFormatPr defaultColWidth="11.421875" defaultRowHeight="12.75"/>
  <cols>
    <col min="1" max="1" width="23.00390625" style="0" customWidth="1"/>
    <col min="2" max="2" width="0.13671875" style="0" customWidth="1"/>
    <col min="3" max="3" width="6.421875" style="0" customWidth="1"/>
    <col min="4" max="4" width="4.8515625" style="0" customWidth="1"/>
    <col min="5" max="5" width="55.57421875" style="0" customWidth="1"/>
    <col min="6" max="6" width="9.28125" style="0" customWidth="1"/>
    <col min="7" max="8" width="9.28125" style="3" customWidth="1"/>
    <col min="9" max="9" width="9.28125" style="0" customWidth="1"/>
    <col min="10" max="10" width="8.57421875" style="0" bestFit="1" customWidth="1"/>
    <col min="11" max="11" width="11.421875" style="0" hidden="1" customWidth="1"/>
    <col min="12" max="12" width="9.57421875" style="0" customWidth="1"/>
    <col min="13" max="13" width="12.28125" style="0" bestFit="1" customWidth="1"/>
  </cols>
  <sheetData>
    <row r="1" spans="3:17" ht="12.75">
      <c r="C1" s="255"/>
      <c r="D1" s="1"/>
      <c r="E1" s="1"/>
      <c r="F1" s="3"/>
      <c r="H1"/>
      <c r="M1" s="1"/>
      <c r="N1" s="1"/>
      <c r="O1" s="1"/>
      <c r="P1" s="1"/>
      <c r="Q1" s="1"/>
    </row>
    <row r="2" spans="1:17" ht="24.75" customHeight="1">
      <c r="A2" s="1"/>
      <c r="B2" s="255" t="s">
        <v>208</v>
      </c>
      <c r="C2" s="34"/>
      <c r="D2" s="258"/>
      <c r="E2" s="258"/>
      <c r="F2" s="256"/>
      <c r="G2" s="256"/>
      <c r="H2" s="1"/>
      <c r="I2" s="1"/>
      <c r="J2" s="261" t="s">
        <v>238</v>
      </c>
      <c r="K2" s="1"/>
      <c r="M2" s="1"/>
      <c r="N2" s="1"/>
      <c r="O2" s="1"/>
      <c r="P2" s="1"/>
      <c r="Q2" s="1"/>
    </row>
    <row r="3" spans="1:14" ht="30.75" customHeight="1">
      <c r="A3" s="1"/>
      <c r="B3" s="257"/>
      <c r="C3" s="257"/>
      <c r="D3" s="257"/>
      <c r="E3" s="271"/>
      <c r="F3" s="259">
        <v>2009</v>
      </c>
      <c r="G3" s="259">
        <v>2010</v>
      </c>
      <c r="H3" s="260">
        <v>2011</v>
      </c>
      <c r="I3" s="260">
        <v>2012</v>
      </c>
      <c r="J3" s="260">
        <v>2013</v>
      </c>
      <c r="K3" s="260">
        <v>2013</v>
      </c>
      <c r="L3" s="323">
        <v>2014</v>
      </c>
      <c r="N3" s="1"/>
    </row>
    <row r="4" spans="2:12" ht="12.75">
      <c r="B4" s="374" t="s">
        <v>22</v>
      </c>
      <c r="C4" s="375"/>
      <c r="D4" s="375"/>
      <c r="E4" s="376"/>
      <c r="F4" s="275">
        <f>F5+F8+F11</f>
        <v>26729.0095002</v>
      </c>
      <c r="G4" s="277">
        <f>G5+G8+G11</f>
        <v>26883.20022036</v>
      </c>
      <c r="H4" s="276">
        <f>H5+H8+H11</f>
        <v>25159.013417689992</v>
      </c>
      <c r="I4" s="276">
        <f>I5+I8+I11</f>
        <v>24636.115193397956</v>
      </c>
      <c r="J4" s="276">
        <f>J5+J8+J11+J12</f>
        <v>32770.78623006205</v>
      </c>
      <c r="K4" s="277">
        <f>K5+K8+K11+K12</f>
        <v>32770.78623006205</v>
      </c>
      <c r="L4" s="276">
        <f>L5+L8+L11+L12</f>
        <v>38625.251724</v>
      </c>
    </row>
    <row r="5" spans="2:12" ht="26.25" customHeight="1">
      <c r="B5" s="270"/>
      <c r="C5" s="366" t="s">
        <v>23</v>
      </c>
      <c r="D5" s="366"/>
      <c r="E5" s="370"/>
      <c r="F5" s="324">
        <f>F6+F7</f>
        <v>21849.0095002</v>
      </c>
      <c r="G5" s="277">
        <f aca="true" t="shared" si="0" ref="G5:L5">G6</f>
        <v>21742.57731787</v>
      </c>
      <c r="H5" s="295">
        <f t="shared" si="0"/>
        <v>19998.213417689993</v>
      </c>
      <c r="I5" s="295">
        <f t="shared" si="0"/>
        <v>20797.915193397956</v>
      </c>
      <c r="J5" s="295">
        <f t="shared" si="0"/>
        <v>20796.116230062045</v>
      </c>
      <c r="K5" s="277">
        <f t="shared" si="0"/>
        <v>20796.116230062045</v>
      </c>
      <c r="L5" s="295">
        <f t="shared" si="0"/>
        <v>20788.661723999998</v>
      </c>
    </row>
    <row r="6" spans="2:12" ht="12.75" customHeight="1">
      <c r="B6" s="270"/>
      <c r="C6" s="262" t="s">
        <v>0</v>
      </c>
      <c r="D6" s="367" t="s">
        <v>24</v>
      </c>
      <c r="E6" s="371"/>
      <c r="F6" s="325">
        <v>21847.0095002</v>
      </c>
      <c r="G6" s="278">
        <v>21742.57731787</v>
      </c>
      <c r="H6" s="296">
        <v>19998.213417689993</v>
      </c>
      <c r="I6" s="296">
        <v>20797.915193397956</v>
      </c>
      <c r="J6" s="296">
        <v>20796.116230062045</v>
      </c>
      <c r="K6" s="278">
        <v>20796.116230062045</v>
      </c>
      <c r="L6" s="311">
        <v>20788.661723999998</v>
      </c>
    </row>
    <row r="7" spans="2:12" ht="12.75" customHeight="1">
      <c r="B7" s="270"/>
      <c r="C7" s="262"/>
      <c r="D7" s="367" t="s">
        <v>25</v>
      </c>
      <c r="E7" s="371"/>
      <c r="F7" s="325">
        <v>2</v>
      </c>
      <c r="G7" s="278">
        <v>0</v>
      </c>
      <c r="H7" s="296">
        <v>0</v>
      </c>
      <c r="I7" s="296">
        <v>0</v>
      </c>
      <c r="J7" s="296">
        <v>0</v>
      </c>
      <c r="K7" s="278">
        <v>0</v>
      </c>
      <c r="L7" s="315"/>
    </row>
    <row r="8" spans="2:12" ht="12.75">
      <c r="B8" s="270"/>
      <c r="C8" s="366" t="s">
        <v>20</v>
      </c>
      <c r="D8" s="366"/>
      <c r="E8" s="370"/>
      <c r="F8" s="324">
        <f>F9+F10</f>
        <v>4512</v>
      </c>
      <c r="G8" s="277">
        <f>G9+G10</f>
        <v>4720</v>
      </c>
      <c r="H8" s="295">
        <f>H9+H10</f>
        <v>5120</v>
      </c>
      <c r="I8" s="295">
        <f>I9+I10</f>
        <v>3760</v>
      </c>
      <c r="J8" s="295">
        <f>(J9+J10)</f>
        <v>570</v>
      </c>
      <c r="K8" s="277">
        <f>(K9+K10)</f>
        <v>570</v>
      </c>
      <c r="L8" s="295">
        <f>(L9+L10)</f>
        <v>489</v>
      </c>
    </row>
    <row r="9" spans="2:12" ht="12.75">
      <c r="B9" s="270"/>
      <c r="C9" s="262"/>
      <c r="D9" s="367" t="s">
        <v>26</v>
      </c>
      <c r="E9" s="371"/>
      <c r="F9" s="325">
        <v>3122</v>
      </c>
      <c r="G9" s="278">
        <v>3200</v>
      </c>
      <c r="H9" s="296">
        <v>3440</v>
      </c>
      <c r="I9" s="296">
        <v>2545</v>
      </c>
      <c r="J9" s="307">
        <v>570</v>
      </c>
      <c r="K9" s="280">
        <v>570</v>
      </c>
      <c r="L9" s="316">
        <v>489</v>
      </c>
    </row>
    <row r="10" spans="2:12" ht="26.25" customHeight="1">
      <c r="B10" s="270"/>
      <c r="C10" s="262"/>
      <c r="D10" s="372" t="s">
        <v>53</v>
      </c>
      <c r="E10" s="373"/>
      <c r="F10" s="325">
        <v>1390</v>
      </c>
      <c r="G10" s="278">
        <v>1520</v>
      </c>
      <c r="H10" s="296">
        <v>1680</v>
      </c>
      <c r="I10" s="296">
        <v>1215</v>
      </c>
      <c r="J10" s="296">
        <v>0</v>
      </c>
      <c r="K10" s="278">
        <v>0</v>
      </c>
      <c r="L10" s="295">
        <v>0</v>
      </c>
    </row>
    <row r="11" spans="2:12" ht="25.5" customHeight="1">
      <c r="B11" s="272"/>
      <c r="C11" s="366" t="s">
        <v>27</v>
      </c>
      <c r="D11" s="366"/>
      <c r="E11" s="370"/>
      <c r="F11" s="324">
        <v>368</v>
      </c>
      <c r="G11" s="277">
        <v>420.62290249</v>
      </c>
      <c r="H11" s="295">
        <v>40.8</v>
      </c>
      <c r="I11" s="295">
        <v>78.2</v>
      </c>
      <c r="J11" s="308">
        <v>32.67</v>
      </c>
      <c r="K11" s="281">
        <v>32.67</v>
      </c>
      <c r="L11" s="295">
        <v>1.59</v>
      </c>
    </row>
    <row r="12" spans="2:12" ht="17.25" customHeight="1">
      <c r="B12" s="328"/>
      <c r="C12" s="364" t="s">
        <v>54</v>
      </c>
      <c r="D12" s="364"/>
      <c r="E12" s="329"/>
      <c r="F12" s="326">
        <v>0</v>
      </c>
      <c r="G12" s="327">
        <v>0</v>
      </c>
      <c r="H12" s="320">
        <v>0</v>
      </c>
      <c r="I12" s="320">
        <v>0</v>
      </c>
      <c r="J12" s="321">
        <v>11372</v>
      </c>
      <c r="K12" s="322">
        <v>11372</v>
      </c>
      <c r="L12" s="321">
        <v>17346</v>
      </c>
    </row>
    <row r="13" spans="2:12" ht="12.75">
      <c r="B13" s="365" t="s">
        <v>28</v>
      </c>
      <c r="C13" s="366"/>
      <c r="D13" s="366"/>
      <c r="E13" s="366"/>
      <c r="F13" s="295">
        <f>F14+F15+F16+F17+F18+F19</f>
        <v>4731.1900000000005</v>
      </c>
      <c r="G13" s="295">
        <f>G14+G15+G16+G17+G18+G19</f>
        <v>4676.72</v>
      </c>
      <c r="H13" s="295">
        <f>+H14+H15+H16+H17+H18+H19</f>
        <v>4613.79</v>
      </c>
      <c r="I13" s="295">
        <f>I14+I15+I16+I17+I18+I19</f>
        <v>4232.56</v>
      </c>
      <c r="J13" s="295">
        <f>J14+J18+J19</f>
        <v>4045.05</v>
      </c>
      <c r="K13" s="277">
        <f>K14+K18+K19</f>
        <v>4045.05</v>
      </c>
      <c r="L13" s="295">
        <f>L14+L18+L19</f>
        <v>4039</v>
      </c>
    </row>
    <row r="14" spans="2:12" ht="12.75">
      <c r="B14" s="272"/>
      <c r="C14" s="367" t="s">
        <v>55</v>
      </c>
      <c r="D14" s="367"/>
      <c r="E14" s="367"/>
      <c r="F14" s="296">
        <v>3610</v>
      </c>
      <c r="G14" s="296">
        <v>3105</v>
      </c>
      <c r="H14" s="296">
        <v>2900</v>
      </c>
      <c r="I14" s="296">
        <v>2460</v>
      </c>
      <c r="J14" s="296">
        <v>2234</v>
      </c>
      <c r="K14" s="278">
        <v>2234</v>
      </c>
      <c r="L14" s="296">
        <v>2104</v>
      </c>
    </row>
    <row r="15" spans="2:12" ht="12.75">
      <c r="B15" s="272"/>
      <c r="C15" s="367" t="s">
        <v>56</v>
      </c>
      <c r="D15" s="367"/>
      <c r="E15" s="367"/>
      <c r="F15" s="296">
        <v>132</v>
      </c>
      <c r="G15" s="296">
        <v>16</v>
      </c>
      <c r="H15" s="296">
        <v>0</v>
      </c>
      <c r="I15" s="296">
        <v>0</v>
      </c>
      <c r="J15" s="296">
        <v>0</v>
      </c>
      <c r="K15" s="278">
        <v>0</v>
      </c>
      <c r="L15" s="296">
        <v>0</v>
      </c>
    </row>
    <row r="16" spans="2:12" ht="12.75">
      <c r="B16" s="272"/>
      <c r="C16" s="367" t="s">
        <v>57</v>
      </c>
      <c r="D16" s="367"/>
      <c r="E16" s="367"/>
      <c r="F16" s="296">
        <v>124.57</v>
      </c>
      <c r="G16" s="296">
        <v>21.84</v>
      </c>
      <c r="H16" s="296">
        <v>5.41</v>
      </c>
      <c r="I16" s="296">
        <v>0</v>
      </c>
      <c r="J16" s="296">
        <v>0</v>
      </c>
      <c r="K16" s="278">
        <v>0</v>
      </c>
      <c r="L16" s="296">
        <v>0</v>
      </c>
    </row>
    <row r="17" spans="2:12" ht="12.75">
      <c r="B17" s="272"/>
      <c r="C17" s="367" t="s">
        <v>58</v>
      </c>
      <c r="D17" s="367"/>
      <c r="E17" s="367"/>
      <c r="F17" s="296">
        <v>14</v>
      </c>
      <c r="G17" s="296">
        <v>2.26</v>
      </c>
      <c r="H17" s="296">
        <v>0</v>
      </c>
      <c r="I17" s="296">
        <v>0</v>
      </c>
      <c r="J17" s="296">
        <v>0</v>
      </c>
      <c r="K17" s="278">
        <v>0</v>
      </c>
      <c r="L17" s="296">
        <v>0</v>
      </c>
    </row>
    <row r="18" spans="2:12" ht="12.75">
      <c r="B18" s="272"/>
      <c r="C18" s="367" t="s">
        <v>239</v>
      </c>
      <c r="D18" s="367"/>
      <c r="E18" s="367"/>
      <c r="F18" s="296">
        <v>646.62</v>
      </c>
      <c r="G18" s="296">
        <v>1409.62</v>
      </c>
      <c r="H18" s="296">
        <v>1589.38</v>
      </c>
      <c r="I18" s="296">
        <v>1675.26</v>
      </c>
      <c r="J18" s="307">
        <v>1759</v>
      </c>
      <c r="K18" s="280">
        <v>1759</v>
      </c>
      <c r="L18" s="296">
        <v>1935</v>
      </c>
    </row>
    <row r="19" spans="2:12" ht="27.75" customHeight="1">
      <c r="B19" s="272"/>
      <c r="C19" s="368" t="s">
        <v>240</v>
      </c>
      <c r="D19" s="368"/>
      <c r="E19" s="368"/>
      <c r="F19" s="330">
        <v>204</v>
      </c>
      <c r="G19" s="330">
        <v>122</v>
      </c>
      <c r="H19" s="330">
        <v>119</v>
      </c>
      <c r="I19" s="330">
        <v>97.3</v>
      </c>
      <c r="J19" s="331">
        <v>52.05</v>
      </c>
      <c r="K19" s="332">
        <v>52.05</v>
      </c>
      <c r="L19" s="333"/>
    </row>
    <row r="20" spans="2:12" ht="12.75">
      <c r="B20" s="272"/>
      <c r="C20" s="263"/>
      <c r="D20" s="263"/>
      <c r="E20" s="263"/>
      <c r="F20" s="296"/>
      <c r="G20" s="296"/>
      <c r="H20" s="302"/>
      <c r="I20" s="302"/>
      <c r="J20" s="302"/>
      <c r="K20" s="282"/>
      <c r="L20" s="74" t="s">
        <v>41</v>
      </c>
    </row>
    <row r="21" spans="2:12" ht="24.75" customHeight="1">
      <c r="B21" s="365" t="s">
        <v>49</v>
      </c>
      <c r="C21" s="377"/>
      <c r="D21" s="377"/>
      <c r="E21" s="377"/>
      <c r="F21" s="295">
        <f aca="true" t="shared" si="1" ref="F21:L21">F22+F29</f>
        <v>1731.0975022100001</v>
      </c>
      <c r="G21" s="295">
        <f t="shared" si="1"/>
        <v>1635.5987</v>
      </c>
      <c r="H21" s="297">
        <f t="shared" si="1"/>
        <v>1535.441</v>
      </c>
      <c r="I21" s="297">
        <f t="shared" si="1"/>
        <v>1593.365952</v>
      </c>
      <c r="J21" s="301">
        <f t="shared" si="1"/>
        <v>1574.0822996</v>
      </c>
      <c r="K21" s="284">
        <f t="shared" si="1"/>
        <v>1574.0822996</v>
      </c>
      <c r="L21" s="301">
        <f t="shared" si="1"/>
        <v>1483</v>
      </c>
    </row>
    <row r="22" spans="2:12" ht="12.75">
      <c r="B22" s="272"/>
      <c r="C22" s="366" t="s">
        <v>29</v>
      </c>
      <c r="D22" s="366"/>
      <c r="E22" s="366"/>
      <c r="F22" s="295">
        <f aca="true" t="shared" si="2" ref="F22:L22">SUM(F23:F27)</f>
        <v>749.04850221</v>
      </c>
      <c r="G22" s="295">
        <f t="shared" si="2"/>
        <v>614.1</v>
      </c>
      <c r="H22" s="297">
        <f t="shared" si="2"/>
        <v>583.55</v>
      </c>
      <c r="I22" s="297">
        <f t="shared" si="2"/>
        <v>568.859</v>
      </c>
      <c r="J22" s="297">
        <f t="shared" si="2"/>
        <v>539</v>
      </c>
      <c r="K22" s="283">
        <f t="shared" si="2"/>
        <v>539</v>
      </c>
      <c r="L22" s="297">
        <f t="shared" si="2"/>
        <v>508</v>
      </c>
    </row>
    <row r="23" spans="2:12" ht="12.75" customHeight="1">
      <c r="B23" s="272"/>
      <c r="C23" s="264"/>
      <c r="D23" s="367" t="s">
        <v>30</v>
      </c>
      <c r="E23" s="367"/>
      <c r="F23" s="296">
        <v>243</v>
      </c>
      <c r="G23" s="296">
        <v>197</v>
      </c>
      <c r="H23" s="296">
        <v>199</v>
      </c>
      <c r="I23" s="296">
        <v>178</v>
      </c>
      <c r="J23" s="307">
        <v>175</v>
      </c>
      <c r="K23" s="280">
        <v>175</v>
      </c>
      <c r="L23" s="296">
        <v>142</v>
      </c>
    </row>
    <row r="24" spans="2:12" ht="12.75">
      <c r="B24" s="272"/>
      <c r="C24" s="264"/>
      <c r="D24" s="367" t="s">
        <v>50</v>
      </c>
      <c r="E24" s="367"/>
      <c r="F24" s="296">
        <v>494</v>
      </c>
      <c r="G24" s="296">
        <v>407</v>
      </c>
      <c r="H24" s="296">
        <v>364</v>
      </c>
      <c r="I24" s="296">
        <v>368</v>
      </c>
      <c r="J24" s="307">
        <v>342</v>
      </c>
      <c r="K24" s="280">
        <v>342</v>
      </c>
      <c r="L24" s="296">
        <v>340</v>
      </c>
    </row>
    <row r="25" spans="2:12" ht="12.75">
      <c r="B25" s="272"/>
      <c r="C25" s="264"/>
      <c r="D25" s="367"/>
      <c r="E25" s="367"/>
      <c r="F25" s="296"/>
      <c r="G25" s="296"/>
      <c r="H25" s="303"/>
      <c r="I25" s="303"/>
      <c r="J25" s="303"/>
      <c r="K25" s="285"/>
      <c r="L25" s="74"/>
    </row>
    <row r="26" spans="2:12" ht="12.75">
      <c r="B26" s="272"/>
      <c r="C26" s="264"/>
      <c r="D26" s="367" t="s">
        <v>51</v>
      </c>
      <c r="E26" s="367"/>
      <c r="F26" s="296">
        <v>2.1</v>
      </c>
      <c r="G26" s="296">
        <v>1.1</v>
      </c>
      <c r="H26" s="296">
        <v>0</v>
      </c>
      <c r="I26" s="296">
        <v>0</v>
      </c>
      <c r="J26" s="296">
        <v>0</v>
      </c>
      <c r="K26" s="278">
        <v>0</v>
      </c>
      <c r="L26" s="74"/>
    </row>
    <row r="27" spans="2:12" ht="12.75">
      <c r="B27" s="272"/>
      <c r="C27" s="264"/>
      <c r="D27" s="367" t="s">
        <v>52</v>
      </c>
      <c r="E27" s="367"/>
      <c r="F27" s="296">
        <v>9.948502210000001</v>
      </c>
      <c r="G27" s="296">
        <v>9</v>
      </c>
      <c r="H27" s="303">
        <v>20.55</v>
      </c>
      <c r="I27" s="303">
        <v>22.859</v>
      </c>
      <c r="J27" s="309">
        <v>22</v>
      </c>
      <c r="K27" s="286">
        <v>22</v>
      </c>
      <c r="L27" s="303">
        <v>26</v>
      </c>
    </row>
    <row r="28" spans="2:12" ht="1.5" customHeight="1">
      <c r="B28" s="272"/>
      <c r="C28" s="263"/>
      <c r="D28" s="265"/>
      <c r="E28" s="266"/>
      <c r="F28" s="296"/>
      <c r="G28" s="296"/>
      <c r="H28" s="302"/>
      <c r="I28" s="302"/>
      <c r="J28" s="302"/>
      <c r="K28" s="282"/>
      <c r="L28" s="74"/>
    </row>
    <row r="29" spans="2:12" ht="12.75">
      <c r="B29" s="272"/>
      <c r="C29" s="364" t="s">
        <v>241</v>
      </c>
      <c r="D29" s="364"/>
      <c r="E29" s="364"/>
      <c r="F29" s="334">
        <v>982.049</v>
      </c>
      <c r="G29" s="334">
        <v>1021.4987</v>
      </c>
      <c r="H29" s="334">
        <v>951.8910000000001</v>
      </c>
      <c r="I29" s="334">
        <v>1024.506952</v>
      </c>
      <c r="J29" s="334">
        <v>1035.0822996</v>
      </c>
      <c r="K29" s="335">
        <v>1035.0822996</v>
      </c>
      <c r="L29" s="334">
        <v>975</v>
      </c>
    </row>
    <row r="30" spans="2:12" ht="12.75">
      <c r="B30" s="272"/>
      <c r="C30" s="263"/>
      <c r="D30" s="263"/>
      <c r="E30" s="263"/>
      <c r="F30" s="295"/>
      <c r="G30" s="295"/>
      <c r="H30" s="302"/>
      <c r="I30" s="302"/>
      <c r="J30" s="302"/>
      <c r="K30" s="282"/>
      <c r="L30" s="74"/>
    </row>
    <row r="31" spans="2:12" ht="12.75">
      <c r="B31" s="365" t="s">
        <v>31</v>
      </c>
      <c r="C31" s="366"/>
      <c r="D31" s="366"/>
      <c r="E31" s="366"/>
      <c r="F31" s="295">
        <f aca="true" t="shared" si="3" ref="F31:L31">F32+F50+F57</f>
        <v>6780.9675179999995</v>
      </c>
      <c r="G31" s="295">
        <f t="shared" si="3"/>
        <v>6858.3548</v>
      </c>
      <c r="H31" s="297">
        <f t="shared" si="3"/>
        <v>6424.825699999999</v>
      </c>
      <c r="I31" s="297">
        <f t="shared" si="3"/>
        <v>6534.947000000001</v>
      </c>
      <c r="J31" s="297">
        <f t="shared" si="3"/>
        <v>6692.639377840001</v>
      </c>
      <c r="K31" s="283">
        <f t="shared" si="3"/>
        <v>6692.639377840001</v>
      </c>
      <c r="L31" s="297">
        <f t="shared" si="3"/>
        <v>6654.6</v>
      </c>
    </row>
    <row r="32" spans="2:12" ht="12.75">
      <c r="B32" s="273"/>
      <c r="C32" s="366" t="s">
        <v>40</v>
      </c>
      <c r="D32" s="366"/>
      <c r="E32" s="366"/>
      <c r="F32" s="295">
        <f aca="true" t="shared" si="4" ref="F32:L32">F33+F41+F47+F48</f>
        <v>5937.07304</v>
      </c>
      <c r="G32" s="295">
        <f t="shared" si="4"/>
        <v>6084.31</v>
      </c>
      <c r="H32" s="297">
        <f t="shared" si="4"/>
        <v>5786.928</v>
      </c>
      <c r="I32" s="297">
        <f t="shared" si="4"/>
        <v>5956.354</v>
      </c>
      <c r="J32" s="297">
        <f t="shared" si="4"/>
        <v>6175.27637784</v>
      </c>
      <c r="K32" s="283">
        <f t="shared" si="4"/>
        <v>6175.27637784</v>
      </c>
      <c r="L32" s="297">
        <f t="shared" si="4"/>
        <v>6136.6</v>
      </c>
    </row>
    <row r="33" spans="2:12" ht="12.75">
      <c r="B33" s="273"/>
      <c r="C33" s="267"/>
      <c r="D33" s="367" t="s">
        <v>1</v>
      </c>
      <c r="E33" s="367"/>
      <c r="F33" s="295">
        <f aca="true" t="shared" si="5" ref="F33:L33">SUM(F34:F40)</f>
        <v>4418</v>
      </c>
      <c r="G33" s="295">
        <f t="shared" si="5"/>
        <v>4430</v>
      </c>
      <c r="H33" s="295">
        <f t="shared" si="5"/>
        <v>4304.7</v>
      </c>
      <c r="I33" s="295">
        <f t="shared" si="5"/>
        <v>4425.4</v>
      </c>
      <c r="J33" s="295">
        <f t="shared" si="5"/>
        <v>4623.02637784</v>
      </c>
      <c r="K33" s="277">
        <f t="shared" si="5"/>
        <v>4623.02637784</v>
      </c>
      <c r="L33" s="295">
        <f t="shared" si="5"/>
        <v>4595</v>
      </c>
    </row>
    <row r="34" spans="2:12" ht="25.5">
      <c r="B34" s="272"/>
      <c r="C34" s="263"/>
      <c r="D34" s="268"/>
      <c r="E34" s="269" t="s">
        <v>59</v>
      </c>
      <c r="F34" s="296">
        <v>1250</v>
      </c>
      <c r="G34" s="296">
        <v>1270</v>
      </c>
      <c r="H34" s="296">
        <v>1380</v>
      </c>
      <c r="I34" s="296">
        <v>1485</v>
      </c>
      <c r="J34" s="296">
        <v>1550</v>
      </c>
      <c r="K34" s="278">
        <v>1550</v>
      </c>
      <c r="L34" s="296">
        <v>1510</v>
      </c>
    </row>
    <row r="35" spans="2:12" ht="25.5">
      <c r="B35" s="272"/>
      <c r="C35" s="263"/>
      <c r="D35" s="268"/>
      <c r="E35" s="269" t="s">
        <v>60</v>
      </c>
      <c r="F35" s="296">
        <v>1785</v>
      </c>
      <c r="G35" s="296">
        <v>1900</v>
      </c>
      <c r="H35" s="296">
        <v>2000</v>
      </c>
      <c r="I35" s="296">
        <v>2035</v>
      </c>
      <c r="J35" s="296">
        <v>1990</v>
      </c>
      <c r="K35" s="278">
        <v>1990</v>
      </c>
      <c r="L35" s="296">
        <v>1990</v>
      </c>
    </row>
    <row r="36" spans="2:12" ht="12.75">
      <c r="B36" s="272"/>
      <c r="C36" s="263"/>
      <c r="D36" s="268"/>
      <c r="E36" s="269" t="s">
        <v>61</v>
      </c>
      <c r="F36" s="296">
        <v>846</v>
      </c>
      <c r="G36" s="296">
        <v>856</v>
      </c>
      <c r="H36" s="296">
        <v>855</v>
      </c>
      <c r="I36" s="296">
        <v>860.4</v>
      </c>
      <c r="J36" s="310">
        <v>886.7496</v>
      </c>
      <c r="K36" s="287">
        <v>886.7496</v>
      </c>
      <c r="L36" s="296">
        <v>876</v>
      </c>
    </row>
    <row r="37" spans="2:12" ht="12.75">
      <c r="B37" s="272"/>
      <c r="C37" s="263"/>
      <c r="D37" s="268"/>
      <c r="E37" s="269" t="s">
        <v>32</v>
      </c>
      <c r="F37" s="296">
        <v>278</v>
      </c>
      <c r="G37" s="296">
        <v>334</v>
      </c>
      <c r="H37" s="296">
        <v>29.7</v>
      </c>
      <c r="I37" s="296">
        <v>0</v>
      </c>
      <c r="J37" s="296">
        <v>0</v>
      </c>
      <c r="K37" s="278">
        <v>0</v>
      </c>
      <c r="L37" s="74"/>
    </row>
    <row r="38" spans="2:12" ht="12.75" customHeight="1">
      <c r="B38" s="272"/>
      <c r="C38" s="263"/>
      <c r="D38" s="268"/>
      <c r="E38" s="269" t="s">
        <v>63</v>
      </c>
      <c r="F38" s="296">
        <v>20</v>
      </c>
      <c r="G38" s="296">
        <v>70</v>
      </c>
      <c r="H38" s="296">
        <v>40</v>
      </c>
      <c r="I38" s="296">
        <v>45</v>
      </c>
      <c r="J38" s="311">
        <v>50</v>
      </c>
      <c r="K38" s="279">
        <v>50</v>
      </c>
      <c r="L38" s="296">
        <v>50</v>
      </c>
    </row>
    <row r="39" spans="2:12" ht="25.5">
      <c r="B39" s="272"/>
      <c r="C39" s="263"/>
      <c r="D39" s="268"/>
      <c r="E39" s="269" t="s">
        <v>64</v>
      </c>
      <c r="F39" s="296">
        <v>239</v>
      </c>
      <c r="G39" s="296">
        <v>0</v>
      </c>
      <c r="H39" s="296">
        <v>0</v>
      </c>
      <c r="I39" s="296">
        <v>0</v>
      </c>
      <c r="J39" s="296">
        <v>0</v>
      </c>
      <c r="K39" s="278">
        <v>0</v>
      </c>
      <c r="L39" s="296">
        <v>0</v>
      </c>
    </row>
    <row r="40" spans="2:12" ht="12.75">
      <c r="B40" s="272"/>
      <c r="C40" s="263"/>
      <c r="D40" s="268"/>
      <c r="E40" s="269" t="s">
        <v>62</v>
      </c>
      <c r="F40" s="296">
        <v>0</v>
      </c>
      <c r="G40" s="296">
        <v>0</v>
      </c>
      <c r="H40" s="296">
        <v>0</v>
      </c>
      <c r="I40" s="296">
        <v>0</v>
      </c>
      <c r="J40" s="307">
        <v>146.27677784</v>
      </c>
      <c r="K40" s="280">
        <v>146.27677784</v>
      </c>
      <c r="L40" s="296">
        <v>169</v>
      </c>
    </row>
    <row r="41" spans="2:12" ht="12.75">
      <c r="B41" s="272"/>
      <c r="C41" s="263"/>
      <c r="D41" s="367" t="s">
        <v>2</v>
      </c>
      <c r="E41" s="367"/>
      <c r="F41" s="295">
        <f aca="true" t="shared" si="6" ref="F41:L41">SUM(F42:F46)</f>
        <v>1432</v>
      </c>
      <c r="G41" s="295">
        <f t="shared" si="6"/>
        <v>1540.51</v>
      </c>
      <c r="H41" s="295">
        <f t="shared" si="6"/>
        <v>1353</v>
      </c>
      <c r="I41" s="295">
        <f t="shared" si="6"/>
        <v>1401.27</v>
      </c>
      <c r="J41" s="295">
        <f t="shared" si="6"/>
        <v>1515</v>
      </c>
      <c r="K41" s="277">
        <f t="shared" si="6"/>
        <v>1515</v>
      </c>
      <c r="L41" s="295">
        <f t="shared" si="6"/>
        <v>1507</v>
      </c>
    </row>
    <row r="42" spans="2:12" ht="12.75" customHeight="1">
      <c r="B42" s="272"/>
      <c r="C42" s="263"/>
      <c r="D42" s="268"/>
      <c r="E42" s="269" t="s">
        <v>180</v>
      </c>
      <c r="F42" s="296">
        <v>433</v>
      </c>
      <c r="G42" s="296">
        <v>505</v>
      </c>
      <c r="H42" s="296">
        <v>433</v>
      </c>
      <c r="I42" s="296">
        <v>411</v>
      </c>
      <c r="J42" s="296">
        <v>408</v>
      </c>
      <c r="K42" s="278">
        <v>408</v>
      </c>
      <c r="L42" s="296">
        <v>415</v>
      </c>
    </row>
    <row r="43" spans="2:12" ht="12.75">
      <c r="B43" s="272"/>
      <c r="C43" s="263"/>
      <c r="D43" s="268"/>
      <c r="E43" s="269" t="s">
        <v>179</v>
      </c>
      <c r="F43" s="296">
        <v>110</v>
      </c>
      <c r="G43" s="296">
        <v>100</v>
      </c>
      <c r="H43" s="296">
        <v>210</v>
      </c>
      <c r="I43" s="296">
        <v>200</v>
      </c>
      <c r="J43" s="296">
        <v>195</v>
      </c>
      <c r="K43" s="278">
        <v>195</v>
      </c>
      <c r="L43" s="296">
        <v>163</v>
      </c>
    </row>
    <row r="44" spans="2:12" ht="12.75">
      <c r="B44" s="272"/>
      <c r="C44" s="263"/>
      <c r="D44" s="268"/>
      <c r="E44" s="269" t="s">
        <v>65</v>
      </c>
      <c r="F44" s="296">
        <v>638</v>
      </c>
      <c r="G44" s="296">
        <v>662</v>
      </c>
      <c r="H44" s="296">
        <v>692</v>
      </c>
      <c r="I44" s="296">
        <v>774</v>
      </c>
      <c r="J44" s="307">
        <v>862</v>
      </c>
      <c r="K44" s="280">
        <v>862</v>
      </c>
      <c r="L44" s="296">
        <v>879</v>
      </c>
    </row>
    <row r="45" spans="2:12" ht="12.75" customHeight="1">
      <c r="B45" s="272"/>
      <c r="C45" s="263"/>
      <c r="D45" s="263"/>
      <c r="E45" s="269" t="s">
        <v>33</v>
      </c>
      <c r="F45" s="296">
        <v>239</v>
      </c>
      <c r="G45" s="296">
        <v>261.51</v>
      </c>
      <c r="H45" s="296">
        <v>6</v>
      </c>
      <c r="I45" s="296">
        <v>0.27</v>
      </c>
      <c r="J45" s="296">
        <v>0</v>
      </c>
      <c r="K45" s="278">
        <v>0</v>
      </c>
      <c r="L45" s="296">
        <v>0</v>
      </c>
    </row>
    <row r="46" spans="2:12" ht="12.75" customHeight="1">
      <c r="B46" s="272"/>
      <c r="C46" s="263"/>
      <c r="D46" s="263"/>
      <c r="E46" s="269" t="s">
        <v>71</v>
      </c>
      <c r="F46" s="296">
        <v>12</v>
      </c>
      <c r="G46" s="296">
        <v>12</v>
      </c>
      <c r="H46" s="304">
        <v>12</v>
      </c>
      <c r="I46" s="304">
        <v>16</v>
      </c>
      <c r="J46" s="312">
        <v>50</v>
      </c>
      <c r="K46" s="288">
        <v>50</v>
      </c>
      <c r="L46" s="312">
        <v>50</v>
      </c>
    </row>
    <row r="47" spans="2:12" ht="25.5" customHeight="1">
      <c r="B47" s="272"/>
      <c r="C47" s="263"/>
      <c r="D47" s="367" t="s">
        <v>66</v>
      </c>
      <c r="E47" s="367"/>
      <c r="F47" s="295">
        <v>68</v>
      </c>
      <c r="G47" s="295">
        <v>95</v>
      </c>
      <c r="H47" s="295">
        <v>111</v>
      </c>
      <c r="I47" s="295">
        <v>118</v>
      </c>
      <c r="J47" s="308">
        <v>37</v>
      </c>
      <c r="K47" s="281">
        <v>37</v>
      </c>
      <c r="L47" s="308">
        <v>34.6</v>
      </c>
    </row>
    <row r="48" spans="2:12" ht="12.75" customHeight="1">
      <c r="B48" s="272"/>
      <c r="C48" s="263"/>
      <c r="D48" s="367" t="s">
        <v>67</v>
      </c>
      <c r="E48" s="367"/>
      <c r="F48" s="295">
        <v>19.07304</v>
      </c>
      <c r="G48" s="295">
        <v>18.8</v>
      </c>
      <c r="H48" s="295">
        <v>18.228</v>
      </c>
      <c r="I48" s="295">
        <v>11.684</v>
      </c>
      <c r="J48" s="308">
        <v>0.25</v>
      </c>
      <c r="K48" s="281">
        <v>0.25</v>
      </c>
      <c r="L48" s="296">
        <v>0</v>
      </c>
    </row>
    <row r="49" spans="2:12" ht="12.75">
      <c r="B49" s="272"/>
      <c r="C49" s="263"/>
      <c r="D49" s="263"/>
      <c r="E49" s="263"/>
      <c r="F49" s="296"/>
      <c r="G49" s="296"/>
      <c r="H49" s="302"/>
      <c r="I49" s="302"/>
      <c r="J49" s="302"/>
      <c r="K49" s="282"/>
      <c r="L49" s="317"/>
    </row>
    <row r="50" spans="2:12" ht="12.75">
      <c r="B50" s="272"/>
      <c r="C50" s="366" t="s">
        <v>34</v>
      </c>
      <c r="D50" s="366"/>
      <c r="E50" s="366"/>
      <c r="F50" s="295">
        <f aca="true" t="shared" si="7" ref="F50:L50">SUM(F51:F55)</f>
        <v>206.27229200000002</v>
      </c>
      <c r="G50" s="295">
        <f t="shared" si="7"/>
        <v>525.0447999999999</v>
      </c>
      <c r="H50" s="305">
        <f t="shared" si="7"/>
        <v>631.8977</v>
      </c>
      <c r="I50" s="305">
        <f t="shared" si="7"/>
        <v>578.073</v>
      </c>
      <c r="J50" s="313">
        <f t="shared" si="7"/>
        <v>517.363</v>
      </c>
      <c r="K50" s="290">
        <f t="shared" si="7"/>
        <v>517.363</v>
      </c>
      <c r="L50" s="313">
        <f t="shared" si="7"/>
        <v>518</v>
      </c>
    </row>
    <row r="51" spans="2:12" ht="26.25" customHeight="1">
      <c r="B51" s="272"/>
      <c r="C51" s="263" t="s">
        <v>0</v>
      </c>
      <c r="D51" s="369" t="s">
        <v>68</v>
      </c>
      <c r="E51" s="369"/>
      <c r="F51" s="296">
        <v>56.245</v>
      </c>
      <c r="G51" s="296">
        <v>44.591</v>
      </c>
      <c r="H51" s="303">
        <v>43</v>
      </c>
      <c r="I51" s="303">
        <v>38.024</v>
      </c>
      <c r="J51" s="303">
        <v>42.633</v>
      </c>
      <c r="K51" s="285">
        <v>42.633</v>
      </c>
      <c r="L51" s="318">
        <v>41</v>
      </c>
    </row>
    <row r="52" spans="2:12" ht="25.5" customHeight="1">
      <c r="B52" s="272"/>
      <c r="C52" s="263"/>
      <c r="D52" s="367" t="s">
        <v>69</v>
      </c>
      <c r="E52" s="367"/>
      <c r="F52" s="296">
        <v>101.973292</v>
      </c>
      <c r="G52" s="296">
        <v>0</v>
      </c>
      <c r="H52" s="303">
        <v>0</v>
      </c>
      <c r="I52" s="303">
        <v>0</v>
      </c>
      <c r="J52" s="303">
        <v>0</v>
      </c>
      <c r="K52" s="285">
        <v>0</v>
      </c>
      <c r="L52" s="303">
        <v>0</v>
      </c>
    </row>
    <row r="53" spans="2:12" ht="12.75" customHeight="1">
      <c r="B53" s="272"/>
      <c r="C53" s="263"/>
      <c r="D53" s="369" t="s">
        <v>35</v>
      </c>
      <c r="E53" s="369"/>
      <c r="F53" s="296">
        <v>22.805</v>
      </c>
      <c r="G53" s="296">
        <v>452.5521</v>
      </c>
      <c r="H53" s="303">
        <v>570.5797</v>
      </c>
      <c r="I53" s="303">
        <v>526.999</v>
      </c>
      <c r="J53" s="303">
        <v>466.73</v>
      </c>
      <c r="K53" s="285">
        <v>466.73</v>
      </c>
      <c r="L53" s="319">
        <v>450</v>
      </c>
    </row>
    <row r="54" spans="2:12" ht="27.75" customHeight="1">
      <c r="B54" s="272"/>
      <c r="C54" s="263"/>
      <c r="D54" s="369" t="s">
        <v>206</v>
      </c>
      <c r="E54" s="369"/>
      <c r="F54" s="296">
        <v>14.846</v>
      </c>
      <c r="G54" s="296">
        <v>19.8802</v>
      </c>
      <c r="H54" s="303">
        <v>18</v>
      </c>
      <c r="I54" s="303">
        <v>12.732</v>
      </c>
      <c r="J54" s="303">
        <v>8</v>
      </c>
      <c r="K54" s="285">
        <v>8</v>
      </c>
      <c r="L54" s="307">
        <v>27</v>
      </c>
    </row>
    <row r="55" spans="2:12" ht="12.75" customHeight="1">
      <c r="B55" s="272"/>
      <c r="C55" s="263"/>
      <c r="D55" s="362" t="s">
        <v>36</v>
      </c>
      <c r="E55" s="362"/>
      <c r="F55" s="296">
        <v>10.40300000000002</v>
      </c>
      <c r="G55" s="296">
        <v>8.021500000000003</v>
      </c>
      <c r="H55" s="303">
        <v>0.31799999999998363</v>
      </c>
      <c r="I55" s="303">
        <v>0.31799999999998363</v>
      </c>
      <c r="J55" s="303">
        <v>0</v>
      </c>
      <c r="K55" s="285">
        <v>0</v>
      </c>
      <c r="L55" s="303">
        <v>0</v>
      </c>
    </row>
    <row r="56" spans="2:12" ht="12.75" customHeight="1">
      <c r="B56" s="272"/>
      <c r="C56" s="263"/>
      <c r="D56" s="263"/>
      <c r="E56" s="263"/>
      <c r="F56" s="296"/>
      <c r="G56" s="296"/>
      <c r="H56" s="302"/>
      <c r="I56" s="302"/>
      <c r="J56" s="302"/>
      <c r="K56" s="282"/>
      <c r="L56" s="307"/>
    </row>
    <row r="57" spans="2:12" ht="12.75">
      <c r="B57" s="272"/>
      <c r="C57" s="366" t="s">
        <v>37</v>
      </c>
      <c r="D57" s="366"/>
      <c r="E57" s="366"/>
      <c r="F57" s="295">
        <v>637.622186</v>
      </c>
      <c r="G57" s="295">
        <v>249</v>
      </c>
      <c r="H57" s="305">
        <v>6</v>
      </c>
      <c r="I57" s="305">
        <v>0.52</v>
      </c>
      <c r="J57" s="305">
        <v>0</v>
      </c>
      <c r="K57" s="289">
        <v>0</v>
      </c>
      <c r="L57" s="303">
        <v>0</v>
      </c>
    </row>
    <row r="58" spans="2:12" ht="12.75">
      <c r="B58" s="272"/>
      <c r="C58" s="263"/>
      <c r="D58" s="367" t="s">
        <v>38</v>
      </c>
      <c r="E58" s="367"/>
      <c r="F58" s="296">
        <v>158.399338</v>
      </c>
      <c r="G58" s="296">
        <v>164</v>
      </c>
      <c r="H58" s="296">
        <v>0</v>
      </c>
      <c r="I58" s="296">
        <v>0</v>
      </c>
      <c r="J58" s="296">
        <v>0</v>
      </c>
      <c r="K58" s="278">
        <v>0</v>
      </c>
      <c r="L58" s="303">
        <v>0</v>
      </c>
    </row>
    <row r="59" spans="2:12" ht="12.75">
      <c r="B59" s="272"/>
      <c r="C59" s="336"/>
      <c r="D59" s="368" t="s">
        <v>70</v>
      </c>
      <c r="E59" s="368"/>
      <c r="F59" s="330">
        <v>479.222848</v>
      </c>
      <c r="G59" s="330">
        <v>85</v>
      </c>
      <c r="H59" s="330">
        <v>6</v>
      </c>
      <c r="I59" s="330">
        <v>0.52</v>
      </c>
      <c r="J59" s="331">
        <v>0</v>
      </c>
      <c r="K59" s="332">
        <v>0</v>
      </c>
      <c r="L59" s="337">
        <v>0</v>
      </c>
    </row>
    <row r="60" spans="2:12" ht="12.75">
      <c r="B60" s="272"/>
      <c r="C60" s="263"/>
      <c r="D60" s="263"/>
      <c r="E60" s="263"/>
      <c r="F60" s="296"/>
      <c r="G60" s="296"/>
      <c r="H60" s="306"/>
      <c r="I60" s="306"/>
      <c r="J60" s="306"/>
      <c r="K60" s="291"/>
      <c r="L60" s="74"/>
    </row>
    <row r="61" spans="2:12" ht="12.75">
      <c r="B61" s="270"/>
      <c r="C61" s="366" t="s">
        <v>46</v>
      </c>
      <c r="D61" s="367"/>
      <c r="E61" s="367"/>
      <c r="F61" s="297">
        <f>SUM(F5,F9,F11,F21,F36,F37,F44,F45,F47,F50,F58)</f>
        <v>29503.77863241</v>
      </c>
      <c r="G61" s="297">
        <f>SUM(G5,G9,G11,G21,G36,G37,G45,G44,G47,G50,G58)</f>
        <v>29896.353720359995</v>
      </c>
      <c r="H61" s="297">
        <f>SUM(H5,H9,H11,H21,H36,H37,H44,H45,H47,H50)</f>
        <v>27340.052117689993</v>
      </c>
      <c r="I61" s="297">
        <f>SUM(I5,I9,I11,I21,I36,I44,I45,I47,I50)</f>
        <v>27345.22414539796</v>
      </c>
      <c r="J61" s="297">
        <f>SUM(J5,J9,J11,J21,J36,J40,J44,J45,J47,J50)</f>
        <v>25422.257907502044</v>
      </c>
      <c r="K61" s="283">
        <f>SUM(K5,K9,K11,K21,K36,K40,K44,K45,K47,K50)</f>
        <v>25422.257907502044</v>
      </c>
      <c r="L61" s="297">
        <f>SUM(L5,L9,L11,L21,L36,L40,L44,L47,L50)</f>
        <v>25238.851723999996</v>
      </c>
    </row>
    <row r="62" spans="2:12" ht="12.75">
      <c r="B62" s="274"/>
      <c r="C62" s="366" t="s">
        <v>47</v>
      </c>
      <c r="D62" s="366"/>
      <c r="E62" s="366"/>
      <c r="F62" s="297">
        <f>SUM(F10,F14,F34,F35,F38,F43,F42,F46)</f>
        <v>8610</v>
      </c>
      <c r="G62" s="297">
        <f>SUM(G10,G14,G34,G35,G38,G42,G43,G46)</f>
        <v>8482</v>
      </c>
      <c r="H62" s="297">
        <f>SUM(H10,H14,H34,H35,H38,H42,H43,H46)</f>
        <v>8655</v>
      </c>
      <c r="I62" s="297">
        <f>SUM(I10,I14,I34,I35,I38,I42,I43,I46)</f>
        <v>7867</v>
      </c>
      <c r="J62" s="297">
        <f>SUM(J12,J14,J34,J35,J38,J43,J42,J46)</f>
        <v>17849</v>
      </c>
      <c r="K62" s="283">
        <f>SUM(K12,K14,K34,K35,K38,K43,K42,K46)</f>
        <v>17849</v>
      </c>
      <c r="L62" s="297">
        <f>SUM(L12,L14,L34,L35,L38,L43,L42,L46)</f>
        <v>23628</v>
      </c>
    </row>
    <row r="63" spans="2:12" ht="12.75" customHeight="1">
      <c r="B63" s="365" t="s">
        <v>48</v>
      </c>
      <c r="C63" s="366"/>
      <c r="D63" s="366"/>
      <c r="E63" s="366"/>
      <c r="F63" s="297">
        <f>SUM(F15,F16,F17,F18,F19,F39,F48,F59)</f>
        <v>1858.4858880000002</v>
      </c>
      <c r="G63" s="297">
        <f>SUM(G15,G17,G16,G18,G19,G48,G59)</f>
        <v>1675.5199999999998</v>
      </c>
      <c r="H63" s="297">
        <f>SUM(H16,H18,H19,H48,H59)</f>
        <v>1738.0180000000003</v>
      </c>
      <c r="I63" s="297">
        <f>SUM(I18,I19,I48,I59)</f>
        <v>1784.764</v>
      </c>
      <c r="J63" s="297">
        <f>SUM(J18,J19,J48)</f>
        <v>1811.3</v>
      </c>
      <c r="K63" s="283">
        <f>SUM(K18,K19,K48)</f>
        <v>1811.3</v>
      </c>
      <c r="L63" s="297">
        <f>SUM(L18,L19,L48)</f>
        <v>1935</v>
      </c>
    </row>
    <row r="64" spans="2:12" ht="12.75" customHeight="1">
      <c r="B64" s="365" t="s">
        <v>209</v>
      </c>
      <c r="C64" s="366"/>
      <c r="D64" s="366"/>
      <c r="E64" s="366"/>
      <c r="F64" s="297">
        <f aca="true" t="shared" si="8" ref="F64:L64">F4+F13+F21+F31</f>
        <v>39972.264520410004</v>
      </c>
      <c r="G64" s="301">
        <f t="shared" si="8"/>
        <v>40053.87372036</v>
      </c>
      <c r="H64" s="297">
        <f t="shared" si="8"/>
        <v>37733.07011768999</v>
      </c>
      <c r="I64" s="301">
        <f t="shared" si="8"/>
        <v>36996.98814539796</v>
      </c>
      <c r="J64" s="301">
        <f t="shared" si="8"/>
        <v>45082.55790750205</v>
      </c>
      <c r="K64" s="284">
        <f t="shared" si="8"/>
        <v>45082.55790750205</v>
      </c>
      <c r="L64" s="301">
        <f t="shared" si="8"/>
        <v>50801.851724</v>
      </c>
    </row>
    <row r="65" spans="2:12" ht="12.75" customHeight="1">
      <c r="B65" s="365" t="s">
        <v>13</v>
      </c>
      <c r="C65" s="366"/>
      <c r="D65" s="366"/>
      <c r="E65" s="366"/>
      <c r="F65" s="298">
        <v>2.0614705554623813</v>
      </c>
      <c r="G65" s="298">
        <v>2.0042158879849246</v>
      </c>
      <c r="H65" s="298">
        <v>1.8323393042285565</v>
      </c>
      <c r="I65" s="298">
        <v>1.7727957273773072</v>
      </c>
      <c r="J65" s="314">
        <v>2.1596571780919773</v>
      </c>
      <c r="K65" s="292">
        <v>2.1596571780919773</v>
      </c>
      <c r="L65" s="314">
        <v>2.422371971346375</v>
      </c>
    </row>
    <row r="66" spans="2:12" ht="12.75" customHeight="1">
      <c r="B66" s="365" t="s">
        <v>178</v>
      </c>
      <c r="C66" s="366"/>
      <c r="D66" s="366"/>
      <c r="E66" s="366"/>
      <c r="F66" s="299">
        <v>42833.408925776705</v>
      </c>
      <c r="G66" s="299">
        <v>42275.96594690024</v>
      </c>
      <c r="H66" s="299">
        <v>38998.97344015089</v>
      </c>
      <c r="I66" s="299">
        <v>37504.47934022462</v>
      </c>
      <c r="J66" s="299">
        <v>45309.37055635671</v>
      </c>
      <c r="K66" s="293">
        <v>45309.37055635671</v>
      </c>
      <c r="L66" s="299">
        <v>50801.851724</v>
      </c>
    </row>
    <row r="67" spans="2:12" ht="12.75">
      <c r="B67" s="363" t="s">
        <v>3</v>
      </c>
      <c r="C67" s="364"/>
      <c r="D67" s="364"/>
      <c r="E67" s="364"/>
      <c r="F67" s="300">
        <v>0.011</v>
      </c>
      <c r="G67" s="300">
        <f>(G66-F66)/F66</f>
        <v>-0.013014210002346966</v>
      </c>
      <c r="H67" s="300">
        <f>(H66-G66)/G66</f>
        <v>-0.07751431418185321</v>
      </c>
      <c r="I67" s="300">
        <f>(I66-H66)/H66</f>
        <v>-0.03832137023349522</v>
      </c>
      <c r="J67" s="300">
        <f>(J66-H66)/H66</f>
        <v>0.16180931341410731</v>
      </c>
      <c r="K67" s="294">
        <f>(K66-I66)/I66</f>
        <v>0.2081055744123109</v>
      </c>
      <c r="L67" s="300">
        <f>(L66-K66)/K66</f>
        <v>0.12122174950127873</v>
      </c>
    </row>
    <row r="68" spans="2:12" ht="12.75">
      <c r="B68" s="366"/>
      <c r="C68" s="366"/>
      <c r="D68" s="366"/>
      <c r="E68" s="366"/>
      <c r="L68" t="s">
        <v>41</v>
      </c>
    </row>
    <row r="69" spans="5:12" ht="92.25" customHeight="1">
      <c r="E69" s="378" t="s">
        <v>21</v>
      </c>
      <c r="F69" s="378"/>
      <c r="G69" s="378"/>
      <c r="H69" s="378"/>
      <c r="I69" s="378"/>
      <c r="J69" s="378"/>
      <c r="K69" s="378"/>
      <c r="L69" s="378"/>
    </row>
    <row r="70" spans="5:12" ht="12.75">
      <c r="E70" s="115" t="s">
        <v>237</v>
      </c>
      <c r="F70" s="254"/>
      <c r="G70" s="254"/>
      <c r="H70" s="254"/>
      <c r="I70" s="254"/>
      <c r="J70" s="254"/>
      <c r="K70" s="254"/>
      <c r="L70" s="254"/>
    </row>
    <row r="71" spans="5:12" ht="12.75">
      <c r="E71" s="253" t="s">
        <v>14</v>
      </c>
      <c r="F71" s="254"/>
      <c r="G71" s="254"/>
      <c r="H71" s="254"/>
      <c r="I71" s="254"/>
      <c r="J71" s="254"/>
      <c r="K71" s="254"/>
      <c r="L71" s="254"/>
    </row>
    <row r="72" spans="5:6" ht="12.75">
      <c r="E72" s="253" t="s">
        <v>15</v>
      </c>
      <c r="F72" s="1"/>
    </row>
    <row r="73" spans="5:6" ht="12.75">
      <c r="E73" s="42" t="s">
        <v>44</v>
      </c>
      <c r="F73" s="1"/>
    </row>
    <row r="74" ht="12.75">
      <c r="E74" t="s">
        <v>72</v>
      </c>
    </row>
    <row r="75" spans="5:8" ht="12.75">
      <c r="E75" t="s">
        <v>45</v>
      </c>
      <c r="G75"/>
      <c r="H75"/>
    </row>
    <row r="76" spans="5:8" ht="12.75">
      <c r="E76" t="s">
        <v>181</v>
      </c>
      <c r="G76"/>
      <c r="H76"/>
    </row>
    <row r="77" spans="7:8" ht="12.75">
      <c r="G77"/>
      <c r="H77"/>
    </row>
  </sheetData>
  <sheetProtection/>
  <mergeCells count="48">
    <mergeCell ref="B21:E21"/>
    <mergeCell ref="E69:L69"/>
    <mergeCell ref="B13:E13"/>
    <mergeCell ref="C14:E14"/>
    <mergeCell ref="C12:D12"/>
    <mergeCell ref="C17:E17"/>
    <mergeCell ref="C18:E18"/>
    <mergeCell ref="C19:E19"/>
    <mergeCell ref="D26:E26"/>
    <mergeCell ref="D24:E24"/>
    <mergeCell ref="B4:E4"/>
    <mergeCell ref="C5:E5"/>
    <mergeCell ref="D6:E6"/>
    <mergeCell ref="D7:E7"/>
    <mergeCell ref="C15:E15"/>
    <mergeCell ref="C11:E11"/>
    <mergeCell ref="C16:E16"/>
    <mergeCell ref="C22:E22"/>
    <mergeCell ref="D48:E48"/>
    <mergeCell ref="C8:E8"/>
    <mergeCell ref="D9:E9"/>
    <mergeCell ref="D10:E10"/>
    <mergeCell ref="D23:E23"/>
    <mergeCell ref="C32:E32"/>
    <mergeCell ref="D33:E33"/>
    <mergeCell ref="C29:E29"/>
    <mergeCell ref="D27:E27"/>
    <mergeCell ref="D25:E25"/>
    <mergeCell ref="D54:E54"/>
    <mergeCell ref="D41:E41"/>
    <mergeCell ref="B31:E31"/>
    <mergeCell ref="D47:E47"/>
    <mergeCell ref="D53:E53"/>
    <mergeCell ref="C50:E50"/>
    <mergeCell ref="D51:E51"/>
    <mergeCell ref="D52:E52"/>
    <mergeCell ref="B68:E68"/>
    <mergeCell ref="D58:E58"/>
    <mergeCell ref="D59:E59"/>
    <mergeCell ref="C61:E61"/>
    <mergeCell ref="B65:E65"/>
    <mergeCell ref="C57:E57"/>
    <mergeCell ref="D55:E55"/>
    <mergeCell ref="B67:E67"/>
    <mergeCell ref="B66:E66"/>
    <mergeCell ref="C62:E62"/>
    <mergeCell ref="B63:E63"/>
    <mergeCell ref="B64:E64"/>
  </mergeCells>
  <printOptions/>
  <pageMargins left="0.7" right="0.7" top="0.75" bottom="0.75" header="0.3" footer="0.3"/>
  <pageSetup horizontalDpi="600" verticalDpi="600" orientation="portrait" paperSize="9" r:id="rId1"/>
  <ignoredErrors>
    <ignoredError sqref="H13" formula="1"/>
    <ignoredError sqref="F41:L41" formulaRange="1"/>
  </ignoredErrors>
</worksheet>
</file>

<file path=xl/worksheets/sheet8.xml><?xml version="1.0" encoding="utf-8"?>
<worksheet xmlns="http://schemas.openxmlformats.org/spreadsheetml/2006/main" xmlns:r="http://schemas.openxmlformats.org/officeDocument/2006/relationships">
  <dimension ref="A2:J29"/>
  <sheetViews>
    <sheetView zoomScalePageLayoutView="0" workbookViewId="0" topLeftCell="A1">
      <selection activeCell="C5" sqref="C5"/>
    </sheetView>
  </sheetViews>
  <sheetFormatPr defaultColWidth="11.421875" defaultRowHeight="12.75"/>
  <cols>
    <col min="2" max="2" width="51.00390625" style="0" customWidth="1"/>
    <col min="3" max="9" width="7.7109375" style="0" customWidth="1"/>
  </cols>
  <sheetData>
    <row r="2" ht="12.75">
      <c r="B2" s="34" t="s">
        <v>242</v>
      </c>
    </row>
    <row r="3" spans="2:8" ht="12.75">
      <c r="B3" s="34"/>
      <c r="H3" s="115" t="s">
        <v>243</v>
      </c>
    </row>
    <row r="4" spans="2:9" ht="12.75">
      <c r="B4" s="20"/>
      <c r="C4" s="339">
        <v>2008</v>
      </c>
      <c r="D4" s="339">
        <v>2009</v>
      </c>
      <c r="E4" s="339">
        <v>2010</v>
      </c>
      <c r="F4" s="339">
        <v>2011</v>
      </c>
      <c r="G4" s="339">
        <v>2012</v>
      </c>
      <c r="H4" s="339">
        <v>2013</v>
      </c>
      <c r="I4" s="340">
        <v>2014</v>
      </c>
    </row>
    <row r="5" spans="2:9" ht="12.75">
      <c r="B5" s="22" t="s">
        <v>19</v>
      </c>
      <c r="C5" s="1">
        <v>22290.805638389997</v>
      </c>
      <c r="D5" s="1">
        <v>21849.0095002</v>
      </c>
      <c r="E5" s="341">
        <v>21742.57731787</v>
      </c>
      <c r="F5" s="341">
        <v>19998.213417689993</v>
      </c>
      <c r="G5" s="341">
        <v>20797.915193397956</v>
      </c>
      <c r="H5" s="1">
        <v>20796.116230062045</v>
      </c>
      <c r="I5" s="13">
        <v>20788.661723999998</v>
      </c>
    </row>
    <row r="6" spans="1:10" ht="12.75">
      <c r="A6" s="1"/>
      <c r="B6" s="22" t="s">
        <v>20</v>
      </c>
      <c r="C6" s="1">
        <v>4350</v>
      </c>
      <c r="D6" s="1">
        <v>4512</v>
      </c>
      <c r="E6" s="1">
        <v>4720</v>
      </c>
      <c r="F6" s="1">
        <v>5120</v>
      </c>
      <c r="G6" s="1">
        <v>3760</v>
      </c>
      <c r="H6" s="1">
        <v>570</v>
      </c>
      <c r="I6" s="13">
        <v>489</v>
      </c>
      <c r="J6" s="1"/>
    </row>
    <row r="7" spans="1:10" ht="12.75">
      <c r="A7" s="1"/>
      <c r="B7" s="22" t="s">
        <v>17</v>
      </c>
      <c r="C7" s="341">
        <v>4452.600539305968</v>
      </c>
      <c r="D7" s="341">
        <v>4731.19</v>
      </c>
      <c r="E7" s="341">
        <v>4676.72</v>
      </c>
      <c r="F7" s="341">
        <v>4613.79</v>
      </c>
      <c r="G7" s="341">
        <v>4232.56</v>
      </c>
      <c r="H7" s="343">
        <v>4045</v>
      </c>
      <c r="I7" s="342">
        <v>4039</v>
      </c>
      <c r="J7" s="1"/>
    </row>
    <row r="8" spans="1:10" ht="12.75">
      <c r="A8" s="1"/>
      <c r="B8" s="22" t="s">
        <v>16</v>
      </c>
      <c r="C8" s="341">
        <v>1954.399</v>
      </c>
      <c r="D8" s="341">
        <v>1731.0975022100001</v>
      </c>
      <c r="E8" s="341">
        <v>1635.5987</v>
      </c>
      <c r="F8" s="341">
        <v>1535.441</v>
      </c>
      <c r="G8" s="341">
        <v>1593.365952</v>
      </c>
      <c r="H8" s="341">
        <v>1574</v>
      </c>
      <c r="I8" s="73">
        <v>1483</v>
      </c>
      <c r="J8" s="1"/>
    </row>
    <row r="9" spans="1:10" ht="12.75">
      <c r="A9" s="1"/>
      <c r="B9" s="22" t="s">
        <v>18</v>
      </c>
      <c r="C9" s="341">
        <v>6436.56943</v>
      </c>
      <c r="D9" s="341">
        <v>6780.9675179999995</v>
      </c>
      <c r="E9" s="341">
        <v>6858.3548</v>
      </c>
      <c r="F9" s="341">
        <v>6424.825699999999</v>
      </c>
      <c r="G9" s="341">
        <v>6534.947000000001</v>
      </c>
      <c r="H9" s="341">
        <v>6692.639377840001</v>
      </c>
      <c r="I9" s="73">
        <v>6654.6</v>
      </c>
      <c r="J9" s="1"/>
    </row>
    <row r="10" spans="1:10" ht="12.75">
      <c r="A10" s="1"/>
      <c r="B10" s="22" t="s">
        <v>43</v>
      </c>
      <c r="C10" s="341">
        <v>0</v>
      </c>
      <c r="D10" s="341">
        <v>368</v>
      </c>
      <c r="E10" s="341">
        <v>420.62290249</v>
      </c>
      <c r="F10" s="341">
        <v>40.8</v>
      </c>
      <c r="G10" s="341">
        <v>78.2</v>
      </c>
      <c r="H10" s="341">
        <v>32.67</v>
      </c>
      <c r="I10" s="342">
        <v>2</v>
      </c>
      <c r="J10" s="1"/>
    </row>
    <row r="11" spans="1:10" ht="12.75">
      <c r="A11" s="1"/>
      <c r="B11" s="24" t="s">
        <v>39</v>
      </c>
      <c r="C11" s="41"/>
      <c r="D11" s="41"/>
      <c r="E11" s="41"/>
      <c r="F11" s="41"/>
      <c r="G11" s="41"/>
      <c r="H11" s="41">
        <v>12000</v>
      </c>
      <c r="I11" s="344">
        <v>18200</v>
      </c>
      <c r="J11" s="1"/>
    </row>
    <row r="12" spans="1:10" ht="12.75">
      <c r="A12" s="1"/>
      <c r="B12" s="115" t="s">
        <v>215</v>
      </c>
      <c r="J12" s="1"/>
    </row>
    <row r="13" spans="1:10" ht="12.75">
      <c r="A13" s="1"/>
      <c r="B13" s="115" t="s">
        <v>216</v>
      </c>
      <c r="C13" s="23"/>
      <c r="D13" s="23"/>
      <c r="E13" s="23"/>
      <c r="F13" s="23"/>
      <c r="G13" s="23"/>
      <c r="H13" s="23"/>
      <c r="I13" s="23"/>
      <c r="J13" s="1"/>
    </row>
    <row r="14" spans="1:10" ht="12.75">
      <c r="A14" s="1"/>
      <c r="C14" s="23"/>
      <c r="D14" s="23"/>
      <c r="E14" s="23"/>
      <c r="F14" s="23"/>
      <c r="G14" s="23"/>
      <c r="H14" s="23"/>
      <c r="I14" s="1"/>
      <c r="J14" s="1"/>
    </row>
    <row r="15" spans="1:10" ht="12.75">
      <c r="A15" s="1"/>
      <c r="C15" s="1"/>
      <c r="D15" s="1"/>
      <c r="E15" s="1"/>
      <c r="F15" s="1"/>
      <c r="G15" s="1"/>
      <c r="H15" s="1"/>
      <c r="I15" s="23"/>
      <c r="J15" s="1"/>
    </row>
    <row r="16" spans="1:10" ht="12.75">
      <c r="A16" s="1"/>
      <c r="B16" s="1"/>
      <c r="C16" s="1"/>
      <c r="D16" s="1"/>
      <c r="E16" s="1"/>
      <c r="F16" s="1"/>
      <c r="G16" s="1"/>
      <c r="H16" s="1"/>
      <c r="I16" s="1"/>
      <c r="J16" s="1"/>
    </row>
    <row r="17" spans="1:10" ht="12.75">
      <c r="A17" s="1"/>
      <c r="B17" s="1"/>
      <c r="C17" s="1"/>
      <c r="D17" s="1"/>
      <c r="E17" s="1"/>
      <c r="F17" s="1"/>
      <c r="G17" s="1"/>
      <c r="H17" s="1"/>
      <c r="I17" s="1"/>
      <c r="J17" s="1"/>
    </row>
    <row r="18" spans="1:10" ht="12.75">
      <c r="A18" s="1"/>
      <c r="B18" s="1"/>
      <c r="C18" s="1"/>
      <c r="D18" s="1"/>
      <c r="E18" s="1"/>
      <c r="F18" s="1"/>
      <c r="G18" s="1"/>
      <c r="H18" s="1"/>
      <c r="I18" s="1"/>
      <c r="J18" s="1"/>
    </row>
    <row r="19" spans="1:10" ht="12.75">
      <c r="A19" s="1"/>
      <c r="B19" s="1"/>
      <c r="C19" s="1"/>
      <c r="D19" s="1"/>
      <c r="E19" s="1"/>
      <c r="F19" s="1"/>
      <c r="G19" s="1"/>
      <c r="H19" s="1"/>
      <c r="I19" s="1"/>
      <c r="J19" s="1"/>
    </row>
    <row r="20" spans="1:10" ht="12.75">
      <c r="A20" s="1"/>
      <c r="B20" s="338"/>
      <c r="C20" s="1"/>
      <c r="D20" s="1"/>
      <c r="E20" s="1"/>
      <c r="F20" s="1"/>
      <c r="G20" s="1"/>
      <c r="H20" s="1"/>
      <c r="I20" s="1"/>
      <c r="J20" s="1"/>
    </row>
    <row r="21" spans="1:10" ht="12.75">
      <c r="A21" s="1"/>
      <c r="B21" s="338"/>
      <c r="C21" s="1"/>
      <c r="D21" s="1"/>
      <c r="E21" s="1"/>
      <c r="F21" s="1"/>
      <c r="G21" s="1"/>
      <c r="H21" s="1"/>
      <c r="I21" s="1"/>
      <c r="J21" s="1"/>
    </row>
    <row r="22" spans="1:10" ht="12.75">
      <c r="A22" s="1"/>
      <c r="B22" s="338"/>
      <c r="C22" s="1"/>
      <c r="D22" s="1"/>
      <c r="E22" s="1"/>
      <c r="F22" s="1"/>
      <c r="G22" s="1"/>
      <c r="H22" s="1"/>
      <c r="I22" s="1"/>
      <c r="J22" s="1"/>
    </row>
    <row r="23" spans="1:10" ht="12.75">
      <c r="A23" s="1"/>
      <c r="B23" s="338"/>
      <c r="C23" s="1"/>
      <c r="D23" s="1"/>
      <c r="E23" s="1"/>
      <c r="F23" s="1"/>
      <c r="G23" s="1"/>
      <c r="H23" s="1"/>
      <c r="I23" s="1"/>
      <c r="J23" s="1"/>
    </row>
    <row r="24" spans="1:10" ht="12.75">
      <c r="A24" s="1"/>
      <c r="B24" s="338"/>
      <c r="C24" s="1"/>
      <c r="D24" s="1"/>
      <c r="E24" s="1"/>
      <c r="F24" s="1"/>
      <c r="G24" s="1"/>
      <c r="H24" s="1"/>
      <c r="I24" s="1"/>
      <c r="J24" s="1"/>
    </row>
    <row r="25" spans="1:10" ht="12.75">
      <c r="A25" s="1"/>
      <c r="B25" s="338"/>
      <c r="C25" s="1"/>
      <c r="D25" s="23"/>
      <c r="E25" s="23"/>
      <c r="F25" s="23"/>
      <c r="G25" s="23"/>
      <c r="H25" s="23"/>
      <c r="I25" s="23"/>
      <c r="J25" s="1"/>
    </row>
    <row r="26" spans="1:10" ht="12.75">
      <c r="A26" s="1"/>
      <c r="B26" s="338"/>
      <c r="C26" s="1"/>
      <c r="D26" s="1"/>
      <c r="E26" s="1"/>
      <c r="F26" s="1"/>
      <c r="G26" s="1"/>
      <c r="H26" s="1"/>
      <c r="I26" s="1"/>
      <c r="J26" s="1"/>
    </row>
    <row r="27" spans="1:10" ht="12.75">
      <c r="A27" s="1"/>
      <c r="B27" s="1"/>
      <c r="C27" s="1"/>
      <c r="D27" s="1"/>
      <c r="E27" s="1"/>
      <c r="F27" s="1"/>
      <c r="G27" s="1"/>
      <c r="H27" s="1"/>
      <c r="I27" s="1"/>
      <c r="J27" s="1"/>
    </row>
    <row r="28" ht="12.75">
      <c r="B28" s="35"/>
    </row>
    <row r="29" ht="12.75">
      <c r="C29" s="115"/>
    </row>
  </sheetData>
  <sheetProtection/>
  <printOptions/>
  <pageMargins left="0.787401575" right="0.787401575" top="0.984251969" bottom="0.984251969" header="0.4921259845" footer="0.492125984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O29"/>
  <sheetViews>
    <sheetView showGridLines="0" zoomScalePageLayoutView="0" workbookViewId="0" topLeftCell="A1">
      <selection activeCell="K31" sqref="K31"/>
    </sheetView>
  </sheetViews>
  <sheetFormatPr defaultColWidth="11.421875" defaultRowHeight="12.75"/>
  <cols>
    <col min="2" max="2" width="5.57421875" style="0" customWidth="1"/>
    <col min="3" max="3" width="38.57421875" style="0" customWidth="1"/>
    <col min="4" max="15" width="7.7109375" style="0" customWidth="1"/>
    <col min="16" max="16" width="8.00390625" style="0" customWidth="1"/>
  </cols>
  <sheetData>
    <row r="1" spans="2:15" s="5" customFormat="1" ht="11.25">
      <c r="B1" s="6"/>
      <c r="C1" s="6"/>
      <c r="D1" s="6"/>
      <c r="E1" s="6"/>
      <c r="F1" s="6"/>
      <c r="G1" s="6"/>
      <c r="H1" s="6"/>
      <c r="I1" s="6"/>
      <c r="J1" s="6"/>
      <c r="K1" s="6"/>
      <c r="L1" s="6"/>
      <c r="M1" s="6"/>
      <c r="N1" s="7"/>
      <c r="O1" s="4"/>
    </row>
    <row r="2" spans="2:14" s="5" customFormat="1" ht="13.5" customHeight="1">
      <c r="B2"/>
      <c r="C2"/>
      <c r="D2"/>
      <c r="E2"/>
      <c r="F2"/>
      <c r="G2"/>
      <c r="H2"/>
      <c r="I2"/>
      <c r="J2"/>
      <c r="K2"/>
      <c r="L2"/>
      <c r="M2"/>
      <c r="N2"/>
    </row>
    <row r="3" spans="2:14" ht="12.75">
      <c r="B3" s="34" t="s">
        <v>207</v>
      </c>
      <c r="D3" s="2"/>
      <c r="E3" s="2"/>
      <c r="F3" s="2"/>
      <c r="G3" s="2"/>
      <c r="H3" s="2"/>
      <c r="I3" s="2"/>
      <c r="J3" s="2"/>
      <c r="K3" s="2"/>
      <c r="L3" s="2"/>
      <c r="M3" s="2"/>
      <c r="N3" s="2"/>
    </row>
    <row r="4" spans="2:14" ht="12.75">
      <c r="B4" s="34"/>
      <c r="D4" s="2"/>
      <c r="E4" s="2"/>
      <c r="F4" s="2"/>
      <c r="G4" s="2"/>
      <c r="H4" s="2"/>
      <c r="I4" s="2"/>
      <c r="J4" s="2"/>
      <c r="K4" s="2"/>
      <c r="L4" s="2"/>
      <c r="M4" s="2"/>
      <c r="N4" s="2"/>
    </row>
    <row r="5" ht="12.75">
      <c r="H5" s="115" t="s">
        <v>244</v>
      </c>
    </row>
    <row r="6" spans="2:13" ht="12.75">
      <c r="B6" s="27"/>
      <c r="C6" s="28"/>
      <c r="D6" s="19">
        <v>2009</v>
      </c>
      <c r="E6" s="19">
        <v>2010</v>
      </c>
      <c r="F6" s="19">
        <v>2011</v>
      </c>
      <c r="G6" s="19">
        <v>2012</v>
      </c>
      <c r="H6" s="19">
        <v>2013</v>
      </c>
      <c r="I6" s="19">
        <v>2014</v>
      </c>
      <c r="L6" s="2"/>
      <c r="M6" s="2"/>
    </row>
    <row r="7" spans="2:9" ht="12.75">
      <c r="B7" s="346" t="s">
        <v>245</v>
      </c>
      <c r="C7" s="31"/>
      <c r="D7" s="75">
        <v>4779.29</v>
      </c>
      <c r="E7" s="75">
        <v>6952.47</v>
      </c>
      <c r="F7" s="75">
        <v>8176.16</v>
      </c>
      <c r="G7" s="8">
        <f>SUM(G8:G11)</f>
        <v>8627.6</v>
      </c>
      <c r="H7" s="8">
        <f>SUM(H8:H11)</f>
        <v>9399.310000000001</v>
      </c>
      <c r="I7" s="36">
        <f>SUM(I8:I11)</f>
        <v>10238.189</v>
      </c>
    </row>
    <row r="8" spans="2:9" ht="12.75">
      <c r="B8" s="14" t="s">
        <v>4</v>
      </c>
      <c r="C8" s="25" t="s">
        <v>246</v>
      </c>
      <c r="D8" s="76">
        <v>2998.58</v>
      </c>
      <c r="E8" s="76">
        <v>5593.87</v>
      </c>
      <c r="F8" s="76">
        <v>6599.49</v>
      </c>
      <c r="G8" s="9">
        <v>6984.13</v>
      </c>
      <c r="H8" s="9">
        <v>7648.72</v>
      </c>
      <c r="I8" s="9">
        <v>8383.837</v>
      </c>
    </row>
    <row r="9" spans="2:9" ht="12.75">
      <c r="B9" s="14"/>
      <c r="C9" s="25" t="s">
        <v>247</v>
      </c>
      <c r="D9" s="76">
        <v>594.85</v>
      </c>
      <c r="E9" s="76">
        <v>1033.84</v>
      </c>
      <c r="F9" s="76">
        <v>1209.27</v>
      </c>
      <c r="G9" s="9">
        <v>1249.63</v>
      </c>
      <c r="H9" s="9">
        <v>1336.89</v>
      </c>
      <c r="I9" s="9">
        <v>1421.642</v>
      </c>
    </row>
    <row r="10" spans="2:9" ht="25.5">
      <c r="B10" s="15"/>
      <c r="C10" s="32" t="s">
        <v>248</v>
      </c>
      <c r="D10" s="76">
        <v>893.98</v>
      </c>
      <c r="E10" s="76">
        <v>10.47</v>
      </c>
      <c r="F10" s="76">
        <v>1.48</v>
      </c>
      <c r="G10" s="9">
        <v>20.01</v>
      </c>
      <c r="H10" s="9">
        <v>1.83</v>
      </c>
      <c r="I10" s="9">
        <v>6.53</v>
      </c>
    </row>
    <row r="11" spans="2:9" ht="12.75">
      <c r="B11" s="14"/>
      <c r="C11" s="25" t="s">
        <v>5</v>
      </c>
      <c r="D11" s="76">
        <v>291.88</v>
      </c>
      <c r="E11" s="76">
        <v>314.29</v>
      </c>
      <c r="F11" s="76">
        <v>365.92</v>
      </c>
      <c r="G11" s="9">
        <v>373.83</v>
      </c>
      <c r="H11" s="9">
        <v>411.87</v>
      </c>
      <c r="I11" s="9">
        <v>426.18</v>
      </c>
    </row>
    <row r="12" spans="2:9" ht="12.75">
      <c r="B12" s="16" t="s">
        <v>6</v>
      </c>
      <c r="C12" s="25"/>
      <c r="D12" s="77">
        <v>2858.87</v>
      </c>
      <c r="E12" s="77">
        <v>765.58</v>
      </c>
      <c r="F12" s="77">
        <v>17.46</v>
      </c>
      <c r="G12" s="10">
        <v>11.739999999999998</v>
      </c>
      <c r="H12" s="10">
        <v>13.055</v>
      </c>
      <c r="I12" s="10">
        <v>11.02</v>
      </c>
    </row>
    <row r="13" spans="2:9" ht="12.75">
      <c r="B13" s="14" t="s">
        <v>4</v>
      </c>
      <c r="C13" s="33" t="s">
        <v>7</v>
      </c>
      <c r="D13" s="76">
        <v>2813.6</v>
      </c>
      <c r="E13" s="76">
        <v>716.37</v>
      </c>
      <c r="F13" s="76">
        <v>11.81</v>
      </c>
      <c r="G13" s="9">
        <v>6.47</v>
      </c>
      <c r="H13" s="9"/>
      <c r="I13" s="9"/>
    </row>
    <row r="14" spans="2:9" ht="12.75">
      <c r="B14" s="14"/>
      <c r="C14" s="33" t="s">
        <v>8</v>
      </c>
      <c r="D14" s="76">
        <v>45.27</v>
      </c>
      <c r="E14" s="76">
        <v>49.21</v>
      </c>
      <c r="F14" s="76">
        <v>5.65</v>
      </c>
      <c r="G14" s="9">
        <v>5.27</v>
      </c>
      <c r="H14" s="9"/>
      <c r="I14" s="9"/>
    </row>
    <row r="15" spans="2:9" ht="12.75">
      <c r="B15" s="17" t="s">
        <v>9</v>
      </c>
      <c r="C15" s="25"/>
      <c r="D15" s="77">
        <v>530.24</v>
      </c>
      <c r="E15" s="77">
        <v>144.4</v>
      </c>
      <c r="F15" s="77">
        <v>-0.29</v>
      </c>
      <c r="G15" s="10">
        <v>-0.47</v>
      </c>
      <c r="H15" s="10">
        <v>-0.47</v>
      </c>
      <c r="I15" s="10">
        <v>-0.47</v>
      </c>
    </row>
    <row r="16" spans="2:9" ht="12.75">
      <c r="B16" s="17" t="s">
        <v>10</v>
      </c>
      <c r="C16" s="25"/>
      <c r="D16" s="77">
        <v>5889.1</v>
      </c>
      <c r="E16" s="77">
        <v>6323.35</v>
      </c>
      <c r="F16" s="77">
        <v>6900.92</v>
      </c>
      <c r="G16" s="10">
        <v>7489.97</v>
      </c>
      <c r="H16" s="10">
        <v>7883.85</v>
      </c>
      <c r="I16" s="10">
        <v>8139.86</v>
      </c>
    </row>
    <row r="17" spans="2:9" ht="12.75">
      <c r="B17" s="29" t="s">
        <v>11</v>
      </c>
      <c r="C17" s="26"/>
      <c r="D17" s="78">
        <v>71.38</v>
      </c>
      <c r="E17" s="78">
        <v>73.45</v>
      </c>
      <c r="F17" s="78">
        <v>72.63</v>
      </c>
      <c r="G17" s="30">
        <v>68.06</v>
      </c>
      <c r="H17" s="30">
        <v>63.86</v>
      </c>
      <c r="I17" s="30">
        <v>61.25</v>
      </c>
    </row>
    <row r="18" spans="2:9" ht="13.5">
      <c r="B18" s="79" t="s">
        <v>12</v>
      </c>
      <c r="C18" s="80"/>
      <c r="D18" s="85">
        <v>14128.88</v>
      </c>
      <c r="E18" s="85">
        <v>14259.25</v>
      </c>
      <c r="F18" s="85">
        <v>15166.88</v>
      </c>
      <c r="G18" s="86">
        <v>16196.9</v>
      </c>
      <c r="H18" s="86">
        <f>H7+H12+H17+H16</f>
        <v>17360.075000000004</v>
      </c>
      <c r="I18" s="86">
        <f>I7+I12+I17+I16</f>
        <v>18450.319</v>
      </c>
    </row>
    <row r="19" spans="2:9" ht="13.5">
      <c r="B19" s="81" t="s">
        <v>13</v>
      </c>
      <c r="C19" s="80"/>
      <c r="D19" s="87">
        <v>0.7286619972903796</v>
      </c>
      <c r="E19" s="87">
        <v>0.7135044065968101</v>
      </c>
      <c r="F19" s="87">
        <v>0.7365123023342094</v>
      </c>
      <c r="G19" s="88">
        <v>0.7761116933062888</v>
      </c>
      <c r="H19" s="88">
        <v>0.820200240430929</v>
      </c>
      <c r="I19" s="88">
        <v>0.8652172816121482</v>
      </c>
    </row>
    <row r="20" spans="2:9" ht="13.5">
      <c r="B20" s="81" t="s">
        <v>178</v>
      </c>
      <c r="C20" s="80"/>
      <c r="D20" s="90">
        <v>15140.200385550246</v>
      </c>
      <c r="E20" s="90">
        <v>15050.31876909106</v>
      </c>
      <c r="F20" s="90">
        <v>15675.712271624898</v>
      </c>
      <c r="G20" s="91">
        <v>16419.074413257214</v>
      </c>
      <c r="H20" s="91">
        <v>17447.41442300134</v>
      </c>
      <c r="I20" s="91">
        <v>18450.319</v>
      </c>
    </row>
    <row r="21" spans="2:9" ht="12.75">
      <c r="B21" s="11" t="s">
        <v>3</v>
      </c>
      <c r="C21" s="18"/>
      <c r="D21" s="82">
        <v>0.12390500243988976</v>
      </c>
      <c r="E21" s="92">
        <v>-0.005936620003059468</v>
      </c>
      <c r="F21" s="82">
        <v>0.041553505419314615</v>
      </c>
      <c r="G21" s="83">
        <v>0.04742126729245343</v>
      </c>
      <c r="H21" s="84">
        <v>0.06263081485968637</v>
      </c>
      <c r="I21" s="89">
        <v>0.0574815587389559</v>
      </c>
    </row>
    <row r="22" spans="2:6" ht="12.75">
      <c r="B22" s="118" t="s">
        <v>210</v>
      </c>
      <c r="E22" s="13"/>
      <c r="F22" s="74"/>
    </row>
    <row r="23" ht="12.75">
      <c r="B23" s="345" t="s">
        <v>214</v>
      </c>
    </row>
    <row r="24" spans="1:5" ht="12.75">
      <c r="A24" s="1"/>
      <c r="B24" s="1"/>
      <c r="C24" s="1"/>
      <c r="D24" s="1"/>
      <c r="E24" s="1"/>
    </row>
    <row r="25" spans="1:5" ht="12.75">
      <c r="A25" s="1"/>
      <c r="B25" s="1"/>
      <c r="C25" s="1"/>
      <c r="D25" s="1"/>
      <c r="E25" s="1"/>
    </row>
    <row r="26" spans="1:5" ht="12.75">
      <c r="A26" s="1"/>
      <c r="B26" s="1"/>
      <c r="C26" s="1"/>
      <c r="D26" s="253"/>
      <c r="E26" s="1"/>
    </row>
    <row r="27" spans="1:5" ht="12.75">
      <c r="A27" s="1"/>
      <c r="B27" s="1"/>
      <c r="C27" s="1"/>
      <c r="D27" s="1"/>
      <c r="E27" s="1"/>
    </row>
    <row r="28" spans="1:5" ht="12.75">
      <c r="A28" s="1"/>
      <c r="B28" s="1"/>
      <c r="C28" s="1"/>
      <c r="D28" s="1"/>
      <c r="E28" s="1"/>
    </row>
    <row r="29" spans="1:5" ht="12.75">
      <c r="A29" s="1"/>
      <c r="B29" s="1"/>
      <c r="C29" s="1"/>
      <c r="D29" s="1"/>
      <c r="E29" s="1"/>
    </row>
  </sheetData>
  <sheetProtection/>
  <printOptions/>
  <pageMargins left="0.787401575" right="0.787401575" top="0.984251969" bottom="0.984251969" header="0.4921259845" footer="0.4921259845"/>
  <pageSetup horizontalDpi="600" verticalDpi="600" orientation="portrait" paperSize="9" r:id="rId1"/>
  <ignoredErrors>
    <ignoredError sqref="G7:I7"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 l'Emploi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bruno.garoche</dc:creator>
  <cp:keywords/>
  <dc:description/>
  <cp:lastModifiedBy>*</cp:lastModifiedBy>
  <dcterms:created xsi:type="dcterms:W3CDTF">2013-12-16T16:25:25Z</dcterms:created>
  <dcterms:modified xsi:type="dcterms:W3CDTF">2016-12-02T15:26:56Z</dcterms:modified>
  <cp:category/>
  <cp:version/>
  <cp:contentType/>
  <cp:contentStatus/>
</cp:coreProperties>
</file>