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5200" windowHeight="11550" tabRatio="873"/>
  </bookViews>
  <sheets>
    <sheet name="Lisez-moi" sheetId="29" r:id="rId1"/>
    <sheet name="Graphique 1" sheetId="47" r:id="rId2"/>
    <sheet name="Graphique 2" sheetId="24" r:id="rId3"/>
    <sheet name="Graphique 3" sheetId="48" r:id="rId4"/>
    <sheet name="Graphique 4" sheetId="50" r:id="rId5"/>
    <sheet name="Graphique A" sheetId="56" r:id="rId6"/>
    <sheet name="Graphique B" sheetId="55" r:id="rId7"/>
    <sheet name="Graphique C" sheetId="57" r:id="rId8"/>
    <sheet name="Graphique 5" sheetId="51" r:id="rId9"/>
    <sheet name="Graphique 6" sheetId="52" r:id="rId10"/>
    <sheet name="Graphique 7" sheetId="26" r:id="rId11"/>
    <sheet name="Graphique 8" sheetId="53" r:id="rId12"/>
    <sheet name="Tab1" sheetId="45" r:id="rId13"/>
    <sheet name="Tab2" sheetId="12" r:id="rId14"/>
    <sheet name="Tab3" sheetId="54" r:id="rId15"/>
  </sheets>
  <externalReferences>
    <externalReference r:id="rId16"/>
    <externalReference r:id="rId17"/>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57" l="1"/>
  <c r="H7" i="26" l="1"/>
  <c r="G82" i="47"/>
  <c r="G28" i="47"/>
  <c r="G16" i="47"/>
  <c r="G10" i="47"/>
  <c r="F42" i="54"/>
  <c r="E42" i="54"/>
  <c r="D42" i="54"/>
  <c r="F36" i="54"/>
  <c r="E36" i="54"/>
  <c r="D36" i="54"/>
  <c r="F30" i="54"/>
  <c r="E30" i="54"/>
  <c r="D30" i="54"/>
  <c r="F24" i="54"/>
  <c r="E24" i="54"/>
  <c r="D24" i="54"/>
  <c r="F18" i="54"/>
  <c r="E18" i="54"/>
  <c r="D18" i="54"/>
  <c r="F12" i="54"/>
  <c r="E12" i="54"/>
  <c r="D12" i="54"/>
  <c r="F6" i="54"/>
  <c r="E6" i="54"/>
  <c r="D6" i="54"/>
  <c r="J84" i="53"/>
  <c r="I84" i="53"/>
  <c r="H84" i="53"/>
  <c r="G84" i="53"/>
  <c r="F84" i="53"/>
  <c r="E84" i="53"/>
  <c r="D84" i="53"/>
  <c r="C84" i="53"/>
  <c r="B84" i="53"/>
  <c r="J79" i="53"/>
  <c r="I79" i="53"/>
  <c r="H79" i="53"/>
  <c r="G79" i="53"/>
  <c r="F79" i="53"/>
  <c r="E79" i="53"/>
  <c r="D79" i="53"/>
  <c r="C79" i="53"/>
  <c r="B79" i="53"/>
  <c r="J74" i="53"/>
  <c r="I74" i="53"/>
  <c r="H74" i="53"/>
  <c r="G74" i="53"/>
  <c r="F74" i="53"/>
  <c r="E74" i="53"/>
  <c r="D74" i="53"/>
  <c r="C74" i="53"/>
  <c r="B74" i="53"/>
  <c r="J69" i="53"/>
  <c r="I69" i="53"/>
  <c r="H69" i="53"/>
  <c r="G69" i="53"/>
  <c r="F69" i="53"/>
  <c r="E69" i="53"/>
  <c r="D69" i="53"/>
  <c r="C69" i="53"/>
  <c r="B69" i="53"/>
  <c r="J64" i="53"/>
  <c r="I64" i="53"/>
  <c r="H64" i="53"/>
  <c r="G64" i="53"/>
  <c r="F64" i="53"/>
  <c r="E64" i="53"/>
  <c r="D64" i="53"/>
  <c r="C64" i="53"/>
  <c r="B64" i="53"/>
  <c r="J59" i="53"/>
  <c r="I59" i="53"/>
  <c r="H59" i="53"/>
  <c r="G59" i="53"/>
  <c r="F59" i="53"/>
  <c r="E59" i="53"/>
  <c r="D59" i="53"/>
  <c r="C59" i="53"/>
  <c r="B59" i="53"/>
  <c r="J54" i="53"/>
  <c r="I54" i="53"/>
  <c r="H54" i="53"/>
  <c r="G54" i="53"/>
  <c r="F54" i="53"/>
  <c r="E54" i="53"/>
  <c r="D54" i="53"/>
  <c r="C54" i="53"/>
  <c r="B54" i="53"/>
  <c r="J49" i="53"/>
  <c r="I49" i="53"/>
  <c r="H49" i="53"/>
  <c r="G49" i="53"/>
  <c r="F49" i="53"/>
  <c r="E49" i="53"/>
  <c r="D49" i="53"/>
  <c r="C49" i="53"/>
  <c r="B49" i="53"/>
  <c r="J44" i="53"/>
  <c r="I44" i="53"/>
  <c r="H44" i="53"/>
  <c r="G44" i="53"/>
  <c r="F44" i="53"/>
  <c r="E44" i="53"/>
  <c r="D44" i="53"/>
  <c r="C44" i="53"/>
  <c r="B44" i="53"/>
  <c r="J39" i="53"/>
  <c r="I39" i="53"/>
  <c r="H39" i="53"/>
  <c r="G39" i="53"/>
  <c r="F39" i="53"/>
  <c r="E39" i="53"/>
  <c r="D39" i="53"/>
  <c r="C39" i="53"/>
  <c r="B39" i="53"/>
  <c r="J34" i="53"/>
  <c r="I34" i="53"/>
  <c r="H34" i="53"/>
  <c r="G34" i="53"/>
  <c r="F34" i="53"/>
  <c r="E34" i="53"/>
  <c r="D34" i="53"/>
  <c r="C34" i="53"/>
  <c r="B34" i="53"/>
  <c r="J29" i="53"/>
  <c r="I29" i="53"/>
  <c r="H29" i="53"/>
  <c r="G29" i="53"/>
  <c r="F29" i="53"/>
  <c r="E29" i="53"/>
  <c r="D29" i="53"/>
  <c r="C29" i="53"/>
  <c r="B29" i="53"/>
  <c r="J24" i="53"/>
  <c r="I24" i="53"/>
  <c r="H24" i="53"/>
  <c r="G24" i="53"/>
  <c r="F24" i="53"/>
  <c r="E24" i="53"/>
  <c r="D24" i="53"/>
  <c r="C24" i="53"/>
  <c r="B24" i="53"/>
  <c r="J19" i="53"/>
  <c r="I19" i="53"/>
  <c r="H19" i="53"/>
  <c r="G19" i="53"/>
  <c r="F19" i="53"/>
  <c r="E19" i="53"/>
  <c r="D19" i="53"/>
  <c r="C19" i="53"/>
  <c r="B19" i="53"/>
  <c r="J14" i="53"/>
  <c r="I14" i="53"/>
  <c r="H14" i="53"/>
  <c r="G14" i="53"/>
  <c r="F14" i="53"/>
  <c r="E14" i="53"/>
  <c r="D14" i="53"/>
  <c r="C14" i="53"/>
  <c r="B14" i="53"/>
  <c r="J9" i="53"/>
  <c r="I9" i="53"/>
  <c r="H9" i="53"/>
  <c r="G9" i="53"/>
  <c r="F9" i="53"/>
  <c r="E9" i="53"/>
  <c r="D9" i="53"/>
  <c r="C9" i="53"/>
  <c r="B9" i="53"/>
  <c r="J4" i="53"/>
  <c r="I4" i="53"/>
  <c r="H4" i="53"/>
  <c r="G4" i="53"/>
  <c r="F4" i="53"/>
  <c r="E4" i="53"/>
  <c r="D4" i="53"/>
  <c r="C4" i="53"/>
  <c r="B4" i="53"/>
  <c r="G101" i="52"/>
  <c r="F101" i="52"/>
  <c r="E101" i="52"/>
  <c r="D101" i="52"/>
  <c r="C101" i="52"/>
  <c r="B101" i="52"/>
  <c r="G95" i="52"/>
  <c r="F95" i="52"/>
  <c r="E95" i="52"/>
  <c r="D95" i="52"/>
  <c r="C95" i="52"/>
  <c r="B95" i="52"/>
  <c r="G89" i="52"/>
  <c r="F89" i="52"/>
  <c r="E89" i="52"/>
  <c r="D89" i="52"/>
  <c r="C89" i="52"/>
  <c r="B89" i="52"/>
  <c r="G83" i="52"/>
  <c r="F83" i="52"/>
  <c r="E83" i="52"/>
  <c r="D83" i="52"/>
  <c r="C83" i="52"/>
  <c r="B83" i="52"/>
  <c r="G77" i="52"/>
  <c r="F77" i="52"/>
  <c r="E77" i="52"/>
  <c r="D77" i="52"/>
  <c r="C77" i="52"/>
  <c r="B77" i="52"/>
  <c r="G71" i="52"/>
  <c r="F71" i="52"/>
  <c r="E71" i="52"/>
  <c r="D71" i="52"/>
  <c r="C71" i="52"/>
  <c r="B71" i="52"/>
  <c r="G65" i="52"/>
  <c r="F65" i="52"/>
  <c r="E65" i="52"/>
  <c r="D65" i="52"/>
  <c r="C65" i="52"/>
  <c r="B65" i="52"/>
  <c r="G59" i="52"/>
  <c r="F59" i="52"/>
  <c r="E59" i="52"/>
  <c r="D59" i="52"/>
  <c r="C59" i="52"/>
  <c r="B59" i="52"/>
  <c r="G53" i="52"/>
  <c r="F53" i="52"/>
  <c r="E53" i="52"/>
  <c r="D53" i="52"/>
  <c r="C53" i="52"/>
  <c r="B53" i="52"/>
  <c r="G47" i="52"/>
  <c r="F47" i="52"/>
  <c r="E47" i="52"/>
  <c r="D47" i="52"/>
  <c r="C47" i="52"/>
  <c r="B47" i="52"/>
  <c r="G41" i="52"/>
  <c r="F41" i="52"/>
  <c r="E41" i="52"/>
  <c r="D41" i="52"/>
  <c r="C41" i="52"/>
  <c r="B41" i="52"/>
  <c r="G35" i="52"/>
  <c r="F35" i="52"/>
  <c r="E35" i="52"/>
  <c r="D35" i="52"/>
  <c r="C35" i="52"/>
  <c r="B35" i="52"/>
  <c r="G29" i="52"/>
  <c r="F29" i="52"/>
  <c r="E29" i="52"/>
  <c r="D29" i="52"/>
  <c r="C29" i="52"/>
  <c r="B29" i="52"/>
  <c r="G22" i="52"/>
  <c r="F22" i="52"/>
  <c r="E22" i="52"/>
  <c r="D22" i="52"/>
  <c r="C22" i="52"/>
  <c r="B22" i="52"/>
  <c r="G16" i="52"/>
  <c r="F16" i="52"/>
  <c r="E16" i="52"/>
  <c r="D16" i="52"/>
  <c r="C16" i="52"/>
  <c r="B16" i="52"/>
  <c r="G10" i="52"/>
  <c r="F10" i="52"/>
  <c r="E10" i="52"/>
  <c r="D10" i="52"/>
  <c r="C10" i="52"/>
  <c r="B10" i="52"/>
  <c r="G4" i="52"/>
  <c r="F4" i="52"/>
  <c r="E4" i="52"/>
  <c r="D4" i="52"/>
  <c r="C4" i="52"/>
  <c r="B4" i="52"/>
  <c r="G82" i="51"/>
  <c r="G76" i="51"/>
  <c r="G46" i="51"/>
  <c r="G28" i="51"/>
  <c r="G22" i="51"/>
  <c r="G16" i="51"/>
  <c r="C100" i="50"/>
  <c r="B100" i="50"/>
  <c r="C94" i="50"/>
  <c r="B94" i="50"/>
  <c r="C88" i="50"/>
  <c r="B88" i="50"/>
  <c r="C82" i="50"/>
  <c r="B82" i="50"/>
  <c r="C76" i="50"/>
  <c r="B76" i="50"/>
  <c r="C70" i="50"/>
  <c r="B70" i="50"/>
  <c r="C64" i="50"/>
  <c r="B64" i="50"/>
  <c r="C58" i="50"/>
  <c r="B58" i="50"/>
  <c r="C52" i="50"/>
  <c r="B52" i="50"/>
  <c r="C46" i="50"/>
  <c r="B46" i="50"/>
  <c r="C40" i="50"/>
  <c r="B40" i="50"/>
  <c r="C34" i="50"/>
  <c r="B34" i="50"/>
  <c r="C28" i="50"/>
  <c r="B28" i="50"/>
  <c r="C16" i="50"/>
  <c r="B16" i="50"/>
  <c r="C10" i="50"/>
  <c r="B10" i="50"/>
  <c r="C4" i="50"/>
  <c r="B4" i="50"/>
  <c r="G10" i="51" l="1"/>
  <c r="I6" i="45" l="1"/>
</calcChain>
</file>

<file path=xl/sharedStrings.xml><?xml version="1.0" encoding="utf-8"?>
<sst xmlns="http://schemas.openxmlformats.org/spreadsheetml/2006/main" count="879" uniqueCount="193">
  <si>
    <t>Elle a été arrêtée</t>
  </si>
  <si>
    <t>Elle a diminué très fortement
 (de 50 % ou plus)</t>
  </si>
  <si>
    <t>Elle a diminué fortement
 (de moins de 50 %)</t>
  </si>
  <si>
    <t>Elle est restée inchangée</t>
  </si>
  <si>
    <t>Elle a augmenté</t>
  </si>
  <si>
    <t>nd</t>
  </si>
  <si>
    <t>Ensemble</t>
  </si>
  <si>
    <t>C2 - Cokéfaction et raffinage</t>
  </si>
  <si>
    <t>C4 - Fabrication de matériels de transport</t>
  </si>
  <si>
    <t xml:space="preserve">C5 - Fabrication d'autres produits industriels </t>
  </si>
  <si>
    <t>FZ - Construction</t>
  </si>
  <si>
    <t xml:space="preserve">HZ - Transports et entreposage </t>
  </si>
  <si>
    <t>IZ - Hébergement et restauration</t>
  </si>
  <si>
    <t>JZ - Information et communication</t>
  </si>
  <si>
    <t>KZ - Activités financières et d'assurance</t>
  </si>
  <si>
    <t>LZ - Activités immobilières</t>
  </si>
  <si>
    <t>OQ - Enseignement, santé humaine et action sociale</t>
  </si>
  <si>
    <t>RU - Autres activités de services</t>
  </si>
  <si>
    <t>avril</t>
  </si>
  <si>
    <t>mars</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</si>
  <si>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</si>
  <si>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</si>
  <si>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</si>
  <si>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</si>
  <si>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</si>
  <si>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</si>
  <si>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</si>
  <si>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</si>
  <si>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</si>
  <si>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</si>
  <si>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</si>
  <si>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Difficultés financières</t>
  </si>
  <si>
    <t>Manque de débouchés</t>
  </si>
  <si>
    <t>Fermeture administrative</t>
  </si>
  <si>
    <t>Manque de personnel</t>
  </si>
  <si>
    <t>Elle a diminué fortement
(de moins de 50 %)</t>
  </si>
  <si>
    <t>Elle a diminué très fortement
(de 50 % ou plus)</t>
  </si>
  <si>
    <t>Gestion des questions sanitaires (masques, distance de sécurité, gel hydro alcoolique, etc.)</t>
  </si>
  <si>
    <t>Difficultés d'approvisionnement (manque de matière première / intrants, etc.)</t>
  </si>
  <si>
    <t>Difficultés liées à l'aval (problème de transport, etc.)</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</si>
  <si>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</si>
  <si>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</si>
  <si>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</si>
  <si>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</si>
  <si>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</si>
  <si>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</si>
  <si>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</si>
  <si>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</si>
  <si>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</si>
  <si>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Champ : salariés du privé hors agriculture, particuliers employeurs et activités extraterritoriales ; France (hors Mayotte).</t>
  </si>
  <si>
    <t>Graphique 2 - Causes de la diminution de l'activité (en % de salariés)</t>
  </si>
  <si>
    <t>Tableau 1 - Conséquence de la crise sanitaire sur l'activité par taille d'entreprise (en % de salariés)</t>
  </si>
  <si>
    <t>Tableau 2 – Principales difficultés rencontrées (en % de salariés)</t>
  </si>
  <si>
    <t>Tableau 3 - Évolution des effectifs du fait de la crise par taille d'entreprise (en % de salariés)</t>
  </si>
  <si>
    <t>C1 - Industrie agro-alimentaire</t>
  </si>
  <si>
    <t>MN - Services aux entreprises</t>
  </si>
  <si>
    <t>L'activité n'a pas été affectée ou est déjà revenue à la normale</t>
  </si>
  <si>
    <t>L'activité mettra plus de trois mois à revenir à la normale</t>
  </si>
  <si>
    <t>L'activité a été affectée de manière plus durable et ne reviendra pas à la situation antérieure avant la fin de l'année</t>
  </si>
  <si>
    <t>Ne sais pas</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</si>
  <si>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</si>
  <si>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</si>
  <si>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</si>
  <si>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</si>
  <si>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</si>
  <si>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</si>
  <si>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</si>
  <si>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</si>
  <si>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</si>
  <si>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</si>
  <si>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</si>
  <si>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</si>
  <si>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</si>
  <si>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</si>
  <si>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</si>
  <si>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En plus de l'ensemble du champ, les résultats sont présentés pour chacune des grandes catégories socioprofessionnelles : ouvriers, employés, professions intermédiaires et cadres.</t>
  </si>
  <si>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</si>
  <si>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</si>
  <si>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</si>
  <si>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</si>
  <si>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</si>
  <si>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</si>
  <si>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Graphique 1 - Conséquence de la crise sanitaire sur l'activité par secteur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</si>
  <si>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</si>
  <si>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</si>
  <si>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</si>
  <si>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Graphique 7 - Reprise de l'activité après le début du déconfinement par secteur d'activité (% de salariés)</t>
  </si>
  <si>
    <t>Graphique 8 - Principales difficultés anticipées pour la reprise de l'activité par secteur d'activité (% de salariés)</t>
  </si>
  <si>
    <t>Source : Dares, enquête Acemo Covid, 2020.</t>
  </si>
  <si>
    <t>Source : Dares, enquête Acemo Covid, juin 2020</t>
  </si>
  <si>
    <t>Arrêt maladie</t>
  </si>
  <si>
    <t>L'activité reviendra très vite à la normale, d’ici un mois</t>
  </si>
  <si>
    <t>L'activité reviendra à la normale d’ici deux ou trois mois</t>
  </si>
  <si>
    <t>mai</t>
  </si>
  <si>
    <t>31 mai</t>
  </si>
  <si>
    <t>Salariés en situation de garde d'enfants ou considérés comme fragiles/vulnérables</t>
  </si>
  <si>
    <t xml:space="preserve">nd </t>
  </si>
  <si>
    <t>juin</t>
  </si>
  <si>
    <t>30 juin</t>
  </si>
  <si>
    <t>10 - 19 salariés</t>
  </si>
  <si>
    <t>20 - 49 salariés</t>
  </si>
  <si>
    <t>50 - 99 salariés</t>
  </si>
  <si>
    <t>100 - 249 salariés</t>
  </si>
  <si>
    <t>250 - 499 salariés</t>
  </si>
  <si>
    <t>500 salariés ou +</t>
  </si>
  <si>
    <t>DE - Energie, eau, déchets</t>
  </si>
  <si>
    <t>C3 - Biens d'équipements</t>
  </si>
  <si>
    <t>GZ - Commerce</t>
  </si>
  <si>
    <r>
      <t xml:space="preserve">Enquête Activité et conditions d'emploi de la main d'œuvre - Covid
</t>
    </r>
    <r>
      <rPr>
        <sz val="10"/>
        <rFont val="Arial"/>
        <family val="2"/>
      </rPr>
      <t>Synthèse des résultats - août 2020</t>
    </r>
  </si>
  <si>
    <t>juillet</t>
  </si>
  <si>
    <t>Ensemble - juillet</t>
  </si>
  <si>
    <t>DE - Énergie, eau, déchets  - juillet</t>
  </si>
  <si>
    <t>C1 - Industrie agro-alimentaire  - juillet</t>
  </si>
  <si>
    <t>C2 - Cokéfaction et raffinage - juillet</t>
  </si>
  <si>
    <t>C3 - Biens d'équipement - juillet</t>
  </si>
  <si>
    <t>C4 - Fabrication de matériels de transport - juillet</t>
  </si>
  <si>
    <t>C5 - Fabrication d'autres produits industriels  - juillet</t>
  </si>
  <si>
    <t>FZ - Construction - juillet</t>
  </si>
  <si>
    <t>GZ - Commerce - juillet</t>
  </si>
  <si>
    <t>HZ - Transports et entreposage  - juillet</t>
  </si>
  <si>
    <t>IZ - Hébergement et restauration - juillet</t>
  </si>
  <si>
    <t>JZ - Information et communication - juillet</t>
  </si>
  <si>
    <t>KZ - Activités financières et d'assurance - juillet</t>
  </si>
  <si>
    <t>LZ - Activités immobilières - juillet</t>
  </si>
  <si>
    <t>MN - Services aux entreprises  - juillet</t>
  </si>
  <si>
    <t>OQ - Enseignement, santé humaine et action sociale - juillet</t>
  </si>
  <si>
    <t>RU - Autres activités de services - juillet</t>
  </si>
  <si>
    <t>Source : Dares, enquête Acemo Covid, août 2020</t>
  </si>
  <si>
    <t>Graphique 3 - Causes de la diminution de l'activité, par secteur d’activité 
(en % de salariés)</t>
  </si>
  <si>
    <t>31 juil</t>
  </si>
  <si>
    <t>31 juillet</t>
  </si>
  <si>
    <t>Graphique A - Estimation du nombre de salariés effectivement placés en activité partielle entre mars et juillet 2020, par secteur d’activité</t>
  </si>
  <si>
    <t>Graphique B - Estimation du nombre de salariés effectivement placés en activité partielle entre mars et juillet 2020, par taille d’entreprise</t>
  </si>
  <si>
    <t>Graphique C - Estimation des nombres d'heures chômées entre mars et juillet 2020, par secteur d'activité</t>
  </si>
  <si>
    <t xml:space="preserve">Graphique 6 - Répartition des salariés au cours de la semaine du 20 juillet (en %) </t>
  </si>
  <si>
    <t>Graphique 6 : Répartition des salariés au cours de la semaine du 20 juillet (en %)</t>
  </si>
  <si>
    <t>Graphique 7 : reprise de l'activité après le début du déconfinement par secteur d'activité (% de salariés)</t>
  </si>
  <si>
    <t xml:space="preserve">Graphique A : estimation des nombres de salariés effectivement en activité partielle entre mars et juillet 2020, par secteur d’activité </t>
  </si>
  <si>
    <t>En milliers</t>
  </si>
  <si>
    <t>Effectif en activité partielle (en milliers)</t>
  </si>
  <si>
    <t>a17</t>
  </si>
  <si>
    <t>secteur</t>
  </si>
  <si>
    <t>C2</t>
  </si>
  <si>
    <t>Cokéfaction et raffinage</t>
  </si>
  <si>
    <t>LZ</t>
  </si>
  <si>
    <t>Activités immobilières</t>
  </si>
  <si>
    <t>DE</t>
  </si>
  <si>
    <t>Extraction, énergie, eau, gestion des déchets et dépollution</t>
  </si>
  <si>
    <t>AZ</t>
  </si>
  <si>
    <t>Agriculture, sylviculture et pêche</t>
  </si>
  <si>
    <t>KZ</t>
  </si>
  <si>
    <t>Activités financières et d'assurance</t>
  </si>
  <si>
    <t>C1</t>
  </si>
  <si>
    <t>Fabrication d'aliments, boissons et produits à base de tabac</t>
  </si>
  <si>
    <t>C3</t>
  </si>
  <si>
    <t>Fabrications d'équipements électroniques, électriques, informatiques et machines</t>
  </si>
  <si>
    <t>FZ</t>
  </si>
  <si>
    <t>Construction</t>
  </si>
  <si>
    <t>JZ</t>
  </si>
  <si>
    <t>Information et communication</t>
  </si>
  <si>
    <t>OQ</t>
  </si>
  <si>
    <t>Administration publique, enseignement, santé et action sociale</t>
  </si>
  <si>
    <t>C4</t>
  </si>
  <si>
    <t>Fabrication de matériels de transport</t>
  </si>
  <si>
    <t>RU</t>
  </si>
  <si>
    <t>Autres activités de services</t>
  </si>
  <si>
    <t>GZ</t>
  </si>
  <si>
    <t>Commerce</t>
  </si>
  <si>
    <t>C5</t>
  </si>
  <si>
    <t>Fabrication autres produits industriels</t>
  </si>
  <si>
    <t>HZ</t>
  </si>
  <si>
    <t>Transports et entreposage</t>
  </si>
  <si>
    <t>IZ</t>
  </si>
  <si>
    <t>Hébergement et restauration</t>
  </si>
  <si>
    <t>MN</t>
  </si>
  <si>
    <t>Activités spécialisées, scientifiques et techniques, services admnistratifs et de soutien</t>
  </si>
  <si>
    <t>Note de lecture : le nombre de salariés effectivement placés en activité partielle en juillet est estimé à 504 000 dans le secteur des activités spécialisées scientifiques et techniques.</t>
  </si>
  <si>
    <t>Sources : demandes d’indemnisations SI APART, enquête Acemo-Covid-19 ; estimation Dares.</t>
  </si>
  <si>
    <t>Champ : salariés ; France.</t>
  </si>
  <si>
    <t>Graphique B : estimation des nombres de salariés effectivement en activité partielle entre mars et juillet 2020, par taille d’entreprise</t>
  </si>
  <si>
    <t>taille d'entreprise</t>
  </si>
  <si>
    <t>5-Entre 500 et 999 salariés</t>
  </si>
  <si>
    <t>4-Entre 250 et 499 salariés</t>
  </si>
  <si>
    <t>2-Entre 20 et 49 salariés</t>
  </si>
  <si>
    <t>3-Entre 50 et 249 salariés</t>
  </si>
  <si>
    <t>1-Moins de 20 salariés</t>
  </si>
  <si>
    <t>6-1000 salariés ou plus</t>
  </si>
  <si>
    <t>Note de lecture : le nombre de salariés effectivement placés en activité partielle en juillet 2020 pour les entreprises de moins de 20 salariés est estimé à 0,6 million.</t>
  </si>
  <si>
    <t>Graphique C : estimation des nombres d’heures chômées entre mars et juillet 2020, par secteur d’activité</t>
  </si>
  <si>
    <t>En millions</t>
  </si>
  <si>
    <t>Heures chômées (en millions)</t>
  </si>
  <si>
    <t>intit17</t>
  </si>
  <si>
    <t>Note de lecture : le nombre d’heures chômées dans l’hébergement et la restauration en juillet 2020 est estimé à 29 millions.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</si>
</sst>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40C]mmm\-yy;@"/>
    <numFmt numFmtId="167" formatCode="_-* #,##0.0_-;\-* #,##0.0_-;_-* &quot;-&quot;??_-;_-@_-"/>
  </numFmts>
  <fonts count="29"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1"/>
      <color rgb="FF000000"/>
      <name val="Arial"/>
      <family val="2"/>
    </font>
    <font>
      <i/>
      <sz val="12"/>
      <color theme="1"/>
      <name val="Arial"/>
      <family val="2"/>
    </font>
    <font>
      <sz val="12"/>
      <color rgb="FF000000"/>
      <name val="Arial"/>
      <family val="2"/>
    </font>
    <font>
      <b/>
      <sz val="11"/>
      <color theme="1"/>
      <name val="Arial"/>
      <family val="2"/>
    </font>
    <font>
      <i/>
      <sz val="11"/>
      <color theme="1"/>
      <name val="Arial"/>
      <family val="2"/>
    </font>
    <font>
      <i/>
      <sz val="9"/>
      <color theme="1"/>
      <name val="Arial"/>
      <family val="2"/>
    </font>
    <font>
      <sz val="10.5"/>
      <color theme="1"/>
      <name val="Arial"/>
      <family val="2"/>
    </font>
    <font>
      <sz val="10.5"/>
      <color rgb="FF000000"/>
      <name val="Arial"/>
      <family val="2"/>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8"/>
      <color theme="1"/>
      <name val="Calibri"/>
      <family val="2"/>
      <scheme val="minor"/>
    </font>
    <font>
      <i/>
      <sz val="11"/>
      <color rgb="FF000000"/>
      <name val="Calibri"/>
      <family val="2"/>
      <scheme val="minor"/>
    </font>
    <font>
      <b/>
      <sz val="8"/>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bottom>
      <diagonal/>
    </border>
    <border>
      <left/>
      <right/>
      <top style="thin">
        <color theme="4"/>
      </top>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theme="4"/>
      </bottom>
      <diagonal/>
    </border>
    <border>
      <left/>
      <right/>
      <top/>
      <bottom style="medium">
        <color auto="1"/>
      </bottom>
      <diagonal/>
    </border>
  </borders>
  <cellStyleXfs count="5">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cellStyleXfs>
  <cellXfs count="177">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3" borderId="12" xfId="0" applyFont="1" applyFill="1" applyBorder="1"/>
    <xf numFmtId="0" fontId="14" fillId="3" borderId="0" xfId="0" applyFont="1" applyFill="1" applyBorder="1"/>
    <xf numFmtId="0" fontId="15" fillId="3" borderId="16" xfId="0" applyFont="1" applyFill="1" applyBorder="1" applyAlignment="1">
      <alignment horizontal="center" vertical="center" wrapText="1"/>
    </xf>
    <xf numFmtId="0" fontId="11" fillId="2" borderId="14" xfId="0" applyFont="1" applyFill="1" applyBorder="1"/>
    <xf numFmtId="0" fontId="11" fillId="2" borderId="14" xfId="0" quotePrefix="1" applyFont="1" applyFill="1" applyBorder="1"/>
    <xf numFmtId="164" fontId="11" fillId="3" borderId="11" xfId="0" applyNumberFormat="1" applyFont="1" applyFill="1" applyBorder="1"/>
    <xf numFmtId="0" fontId="16" fillId="0" borderId="0" xfId="0" applyFont="1"/>
    <xf numFmtId="0" fontId="12" fillId="0" borderId="0" xfId="0" applyFont="1"/>
    <xf numFmtId="164" fontId="12" fillId="0" borderId="0" xfId="0" applyNumberFormat="1" applyFont="1" applyBorder="1" applyAlignment="1">
      <alignment horizontal="right"/>
    </xf>
    <xf numFmtId="0" fontId="12" fillId="0" borderId="1" xfId="0" applyFont="1" applyBorder="1" applyAlignment="1">
      <alignment horizontal="left" vertical="center" wrapText="1"/>
    </xf>
    <xf numFmtId="164" fontId="12" fillId="0" borderId="2" xfId="0" applyNumberFormat="1" applyFont="1" applyBorder="1" applyAlignment="1">
      <alignment horizontal="center" vertical="center"/>
    </xf>
    <xf numFmtId="0" fontId="12" fillId="0" borderId="3" xfId="0" applyFont="1" applyBorder="1" applyAlignment="1">
      <alignment horizontal="left" vertical="center" wrapText="1"/>
    </xf>
    <xf numFmtId="164" fontId="12" fillId="0" borderId="4" xfId="0" applyNumberFormat="1" applyFont="1" applyBorder="1" applyAlignment="1">
      <alignment horizontal="center" vertical="center"/>
    </xf>
    <xf numFmtId="0" fontId="12" fillId="0" borderId="5" xfId="0" applyFont="1" applyBorder="1" applyAlignment="1">
      <alignment horizontal="left" vertical="center" wrapText="1"/>
    </xf>
    <xf numFmtId="164" fontId="12" fillId="0" borderId="6" xfId="0" applyNumberFormat="1" applyFont="1" applyBorder="1" applyAlignment="1">
      <alignment horizontal="center" vertical="center"/>
    </xf>
    <xf numFmtId="0" fontId="18" fillId="0" borderId="3" xfId="0" applyFont="1" applyFill="1" applyBorder="1"/>
    <xf numFmtId="0" fontId="16" fillId="3" borderId="0" xfId="0" applyFont="1" applyFill="1"/>
    <xf numFmtId="0" fontId="12" fillId="3" borderId="0" xfId="0" applyFont="1" applyFill="1"/>
    <xf numFmtId="0" fontId="13" fillId="3" borderId="0" xfId="0" applyFont="1" applyFill="1" applyBorder="1" applyAlignment="1">
      <alignment horizontal="justify" vertical="center" wrapText="1"/>
    </xf>
    <xf numFmtId="0" fontId="12" fillId="3" borderId="11" xfId="0" applyFont="1" applyFill="1" applyBorder="1"/>
    <xf numFmtId="0" fontId="17" fillId="3" borderId="0" xfId="0" applyFont="1" applyFill="1" applyBorder="1"/>
    <xf numFmtId="0" fontId="13" fillId="2" borderId="12" xfId="0" applyFont="1" applyFill="1" applyBorder="1" applyAlignment="1">
      <alignment horizontal="justify" vertical="center" wrapText="1"/>
    </xf>
    <xf numFmtId="164" fontId="13" fillId="2" borderId="12" xfId="0" applyNumberFormat="1" applyFont="1" applyFill="1" applyBorder="1" applyAlignment="1">
      <alignment horizontal="center" vertical="center" wrapText="1"/>
    </xf>
    <xf numFmtId="164" fontId="13" fillId="3" borderId="0" xfId="0" applyNumberFormat="1" applyFont="1" applyFill="1" applyBorder="1" applyAlignment="1">
      <alignment horizontal="center" vertical="center" wrapText="1"/>
    </xf>
    <xf numFmtId="0" fontId="13" fillId="2" borderId="0" xfId="0" applyFont="1" applyFill="1" applyBorder="1" applyAlignment="1">
      <alignment horizontal="justify" vertical="center" wrapText="1"/>
    </xf>
    <xf numFmtId="164" fontId="13" fillId="2" borderId="0" xfId="0" applyNumberFormat="1" applyFont="1" applyFill="1" applyBorder="1" applyAlignment="1">
      <alignment horizontal="center" vertical="center" wrapText="1"/>
    </xf>
    <xf numFmtId="0" fontId="12" fillId="3" borderId="0" xfId="0" applyFont="1" applyFill="1" applyBorder="1" applyAlignment="1">
      <alignment vertical="center"/>
    </xf>
    <xf numFmtId="0" fontId="13" fillId="3" borderId="11" xfId="0" applyFont="1" applyFill="1" applyBorder="1" applyAlignment="1">
      <alignment horizontal="justify" vertical="center" wrapText="1"/>
    </xf>
    <xf numFmtId="164" fontId="13" fillId="3" borderId="11" xfId="0" applyNumberFormat="1" applyFont="1" applyFill="1" applyBorder="1" applyAlignment="1">
      <alignment horizontal="center" vertical="center" wrapText="1"/>
    </xf>
    <xf numFmtId="16" fontId="12" fillId="3" borderId="0" xfId="0" quotePrefix="1" applyNumberFormat="1" applyFont="1" applyFill="1" applyAlignment="1">
      <alignment horizontal="center" vertical="center"/>
    </xf>
    <xf numFmtId="0" fontId="12" fillId="3" borderId="0" xfId="0" quotePrefix="1" applyFont="1" applyFill="1" applyAlignment="1">
      <alignment horizontal="center" vertical="center"/>
    </xf>
    <xf numFmtId="164" fontId="12" fillId="3" borderId="0" xfId="0" applyNumberFormat="1" applyFont="1" applyFill="1" applyBorder="1" applyAlignment="1">
      <alignment horizontal="center" vertical="center"/>
    </xf>
    <xf numFmtId="164" fontId="12" fillId="3" borderId="0" xfId="0" applyNumberFormat="1" applyFont="1" applyFill="1"/>
    <xf numFmtId="0" fontId="17" fillId="3" borderId="0" xfId="0" applyFont="1" applyFill="1"/>
    <xf numFmtId="0" fontId="12" fillId="3" borderId="12" xfId="0" applyFont="1" applyFill="1" applyBorder="1"/>
    <xf numFmtId="0" fontId="19" fillId="3" borderId="0" xfId="0" applyFont="1" applyFill="1" applyBorder="1"/>
    <xf numFmtId="0" fontId="20" fillId="3" borderId="14" xfId="0" applyFont="1" applyFill="1" applyBorder="1" applyAlignment="1">
      <alignment horizontal="center" vertical="center" wrapText="1"/>
    </xf>
    <xf numFmtId="0" fontId="19" fillId="2" borderId="14" xfId="0" applyFont="1" applyFill="1" applyBorder="1"/>
    <xf numFmtId="16" fontId="19" fillId="3" borderId="0" xfId="0" quotePrefix="1" applyNumberFormat="1" applyFont="1" applyFill="1" applyBorder="1"/>
    <xf numFmtId="0" fontId="19" fillId="3" borderId="0" xfId="0" applyFont="1" applyFill="1"/>
    <xf numFmtId="164" fontId="19" fillId="3" borderId="0" xfId="0" applyNumberFormat="1" applyFont="1" applyFill="1" applyBorder="1"/>
    <xf numFmtId="0" fontId="19" fillId="3" borderId="0" xfId="0" quotePrefix="1" applyFont="1" applyFill="1" applyBorder="1"/>
    <xf numFmtId="0" fontId="19" fillId="2" borderId="14" xfId="0" quotePrefix="1" applyFont="1" applyFill="1" applyBorder="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0" xfId="0" applyNumberFormat="1" applyFont="1"/>
    <xf numFmtId="0" fontId="17" fillId="0" borderId="3" xfId="0" applyFont="1" applyFill="1" applyBorder="1"/>
    <xf numFmtId="0" fontId="12" fillId="0" borderId="8"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10" xfId="0" applyFont="1" applyBorder="1" applyAlignment="1">
      <alignment horizontal="center" textRotation="90" wrapText="1"/>
    </xf>
    <xf numFmtId="0" fontId="12" fillId="0" borderId="8" xfId="0" applyFont="1" applyBorder="1" applyAlignment="1">
      <alignment horizontal="left"/>
    </xf>
    <xf numFmtId="164" fontId="12" fillId="0" borderId="8" xfId="0" applyNumberFormat="1" applyFont="1" applyBorder="1"/>
    <xf numFmtId="164" fontId="12" fillId="0" borderId="9" xfId="0" applyNumberFormat="1" applyFont="1" applyBorder="1"/>
    <xf numFmtId="164" fontId="12" fillId="0" borderId="10" xfId="0" applyNumberFormat="1" applyFont="1" applyBorder="1"/>
    <xf numFmtId="0" fontId="12" fillId="0" borderId="3" xfId="0" applyFont="1" applyBorder="1" applyAlignment="1">
      <alignment horizontal="left"/>
    </xf>
    <xf numFmtId="0" fontId="12" fillId="0" borderId="3" xfId="0" applyFont="1" applyBorder="1" applyAlignment="1">
      <alignment horizontal="left" wrapText="1"/>
    </xf>
    <xf numFmtId="0" fontId="12" fillId="0" borderId="5" xfId="0" applyFont="1" applyBorder="1" applyAlignment="1">
      <alignment horizontal="left"/>
    </xf>
    <xf numFmtId="164" fontId="12" fillId="0" borderId="3" xfId="0" applyNumberFormat="1" applyFont="1" applyFill="1" applyBorder="1" applyAlignment="1">
      <alignment horizontal="right"/>
    </xf>
    <xf numFmtId="164" fontId="12" fillId="0" borderId="0" xfId="0" applyNumberFormat="1" applyFont="1" applyFill="1" applyBorder="1" applyAlignment="1">
      <alignment horizontal="right"/>
    </xf>
    <xf numFmtId="164" fontId="12" fillId="0" borderId="4" xfId="0" applyNumberFormat="1" applyFont="1" applyFill="1" applyBorder="1"/>
    <xf numFmtId="0" fontId="22" fillId="0" borderId="0" xfId="0" applyFont="1"/>
    <xf numFmtId="0" fontId="22" fillId="0" borderId="0" xfId="0" applyFont="1" applyAlignment="1">
      <alignment horizontal="left"/>
    </xf>
    <xf numFmtId="0" fontId="0" fillId="0" borderId="0" xfId="0" applyBorder="1"/>
    <xf numFmtId="0" fontId="0" fillId="0" borderId="1" xfId="0" applyBorder="1" applyAlignment="1">
      <alignment horizontal="center" wrapText="1"/>
    </xf>
    <xf numFmtId="0" fontId="0" fillId="0" borderId="13" xfId="0" applyBorder="1" applyAlignment="1">
      <alignment horizontal="center" wrapText="1"/>
    </xf>
    <xf numFmtId="0" fontId="0" fillId="0" borderId="2" xfId="0" applyBorder="1" applyAlignment="1">
      <alignment horizontal="center" wrapText="1"/>
    </xf>
    <xf numFmtId="0" fontId="0" fillId="0" borderId="13" xfId="0" applyBorder="1" applyAlignment="1">
      <alignment horizontal="center"/>
    </xf>
    <xf numFmtId="164" fontId="0" fillId="0" borderId="1" xfId="0" applyNumberFormat="1" applyBorder="1" applyAlignment="1">
      <alignment horizontal="right"/>
    </xf>
    <xf numFmtId="164" fontId="0" fillId="0" borderId="13" xfId="0" applyNumberFormat="1" applyBorder="1" applyAlignment="1">
      <alignment horizontal="right"/>
    </xf>
    <xf numFmtId="164" fontId="0" fillId="0" borderId="2" xfId="0" applyNumberFormat="1" applyBorder="1" applyAlignment="1">
      <alignment horizontal="right"/>
    </xf>
    <xf numFmtId="0" fontId="0" fillId="0" borderId="0" xfId="0" applyBorder="1" applyAlignment="1">
      <alignment horizontal="center"/>
    </xf>
    <xf numFmtId="164" fontId="0" fillId="0" borderId="3" xfId="0" applyNumberFormat="1" applyBorder="1" applyAlignment="1">
      <alignment horizontal="right"/>
    </xf>
    <xf numFmtId="164" fontId="0" fillId="0" borderId="0" xfId="0" applyNumberFormat="1" applyBorder="1" applyAlignment="1">
      <alignment horizontal="right"/>
    </xf>
    <xf numFmtId="164" fontId="0" fillId="0" borderId="4" xfId="0" applyNumberFormat="1" applyBorder="1" applyAlignment="1">
      <alignment horizontal="right"/>
    </xf>
    <xf numFmtId="0" fontId="0" fillId="0" borderId="7" xfId="0" applyBorder="1" applyAlignment="1">
      <alignment horizontal="center"/>
    </xf>
    <xf numFmtId="164" fontId="0" fillId="0" borderId="5" xfId="0" applyNumberFormat="1" applyBorder="1" applyAlignment="1">
      <alignment horizontal="right"/>
    </xf>
    <xf numFmtId="164" fontId="0" fillId="0" borderId="7" xfId="0" applyNumberFormat="1" applyBorder="1" applyAlignment="1">
      <alignment horizontal="right"/>
    </xf>
    <xf numFmtId="164" fontId="0" fillId="0" borderId="6" xfId="0" applyNumberFormat="1" applyBorder="1" applyAlignment="1">
      <alignment horizontal="right"/>
    </xf>
    <xf numFmtId="0" fontId="0" fillId="0" borderId="0" xfId="0" applyFill="1" applyBorder="1" applyAlignment="1">
      <alignment horizontal="center"/>
    </xf>
    <xf numFmtId="1" fontId="0" fillId="0" borderId="5" xfId="0" applyNumberFormat="1" applyBorder="1" applyAlignment="1">
      <alignment horizontal="right"/>
    </xf>
    <xf numFmtId="1" fontId="0" fillId="0" borderId="7" xfId="0" applyNumberFormat="1" applyBorder="1" applyAlignment="1">
      <alignment horizontal="right"/>
    </xf>
    <xf numFmtId="1" fontId="0" fillId="0" borderId="6" xfId="0" applyNumberFormat="1" applyBorder="1" applyAlignment="1">
      <alignment horizontal="right"/>
    </xf>
    <xf numFmtId="0" fontId="23" fillId="0" borderId="0" xfId="0" applyFont="1"/>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164" fontId="0" fillId="0" borderId="0" xfId="0" applyNumberFormat="1"/>
    <xf numFmtId="164" fontId="0" fillId="0" borderId="0" xfId="0" applyNumberFormat="1" applyAlignment="1">
      <alignment horizontal="right"/>
    </xf>
    <xf numFmtId="0" fontId="0" fillId="0" borderId="0" xfId="0" applyFill="1"/>
    <xf numFmtId="0" fontId="0" fillId="0" borderId="3" xfId="0" applyBorder="1"/>
    <xf numFmtId="1" fontId="0" fillId="0" borderId="1" xfId="0" applyNumberFormat="1" applyBorder="1" applyAlignment="1">
      <alignment horizontal="right"/>
    </xf>
    <xf numFmtId="1" fontId="0" fillId="0" borderId="13" xfId="0" applyNumberFormat="1" applyBorder="1" applyAlignment="1">
      <alignment horizontal="right"/>
    </xf>
    <xf numFmtId="1" fontId="0" fillId="0" borderId="2" xfId="0" applyNumberFormat="1" applyBorder="1" applyAlignment="1">
      <alignment horizontal="right"/>
    </xf>
    <xf numFmtId="1" fontId="0" fillId="0" borderId="3" xfId="0" applyNumberFormat="1" applyBorder="1" applyAlignment="1">
      <alignment horizontal="right"/>
    </xf>
    <xf numFmtId="1" fontId="0" fillId="0" borderId="0" xfId="0" applyNumberFormat="1" applyBorder="1" applyAlignment="1">
      <alignment horizontal="right"/>
    </xf>
    <xf numFmtId="1" fontId="0" fillId="0" borderId="4" xfId="0" applyNumberFormat="1" applyBorder="1" applyAlignment="1">
      <alignment horizontal="right"/>
    </xf>
    <xf numFmtId="1" fontId="0" fillId="0" borderId="0" xfId="0" applyNumberFormat="1"/>
    <xf numFmtId="0" fontId="0" fillId="0" borderId="15" xfId="0" applyBorder="1"/>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64" fontId="0" fillId="0" borderId="1" xfId="0" applyNumberFormat="1" applyBorder="1"/>
    <xf numFmtId="164" fontId="0" fillId="0" borderId="13" xfId="0" applyNumberFormat="1" applyBorder="1"/>
    <xf numFmtId="164" fontId="0" fillId="0" borderId="2" xfId="0" applyNumberFormat="1" applyBorder="1"/>
    <xf numFmtId="164" fontId="0" fillId="0" borderId="3" xfId="0" applyNumberFormat="1" applyBorder="1"/>
    <xf numFmtId="164" fontId="0" fillId="0" borderId="0" xfId="0" applyNumberFormat="1" applyBorder="1"/>
    <xf numFmtId="164" fontId="0" fillId="0" borderId="4" xfId="0" applyNumberFormat="1" applyBorder="1"/>
    <xf numFmtId="164" fontId="0" fillId="0" borderId="5" xfId="0" applyNumberFormat="1" applyBorder="1"/>
    <xf numFmtId="164" fontId="0" fillId="0" borderId="7" xfId="0" applyNumberFormat="1" applyBorder="1"/>
    <xf numFmtId="164" fontId="0" fillId="0" borderId="6" xfId="0" applyNumberFormat="1" applyBorder="1"/>
    <xf numFmtId="164" fontId="0" fillId="0" borderId="3" xfId="1" applyNumberFormat="1" applyFont="1" applyBorder="1"/>
    <xf numFmtId="164" fontId="0" fillId="0" borderId="0" xfId="1" applyNumberFormat="1" applyFont="1" applyBorder="1"/>
    <xf numFmtId="0" fontId="0" fillId="0" borderId="5" xfId="0" applyBorder="1"/>
    <xf numFmtId="0" fontId="0" fillId="0" borderId="7" xfId="0" applyBorder="1"/>
    <xf numFmtId="0" fontId="0" fillId="0" borderId="6" xfId="0" applyBorder="1"/>
    <xf numFmtId="0" fontId="0" fillId="0" borderId="8" xfId="0" applyBorder="1" applyAlignment="1">
      <alignment horizontal="right" wrapText="1"/>
    </xf>
    <xf numFmtId="0" fontId="0" fillId="0" borderId="9" xfId="0" applyBorder="1" applyAlignment="1">
      <alignment horizontal="right" wrapText="1"/>
    </xf>
    <xf numFmtId="0" fontId="0" fillId="0" borderId="10" xfId="0" applyBorder="1" applyAlignment="1">
      <alignment horizontal="right" wrapText="1"/>
    </xf>
    <xf numFmtId="164" fontId="0" fillId="0" borderId="0" xfId="0" applyNumberFormat="1" applyFont="1" applyBorder="1"/>
    <xf numFmtId="0" fontId="0" fillId="0" borderId="4" xfId="0" applyBorder="1"/>
    <xf numFmtId="164" fontId="0" fillId="0" borderId="3" xfId="0" applyNumberFormat="1" applyFill="1" applyBorder="1"/>
    <xf numFmtId="164" fontId="0" fillId="0" borderId="0" xfId="0" applyNumberFormat="1" applyFill="1" applyBorder="1" applyAlignment="1">
      <alignment horizontal="right"/>
    </xf>
    <xf numFmtId="164" fontId="0" fillId="0" borderId="0" xfId="0" applyNumberFormat="1" applyFont="1" applyFill="1" applyBorder="1" applyAlignment="1">
      <alignment horizontal="right"/>
    </xf>
    <xf numFmtId="164" fontId="0" fillId="0" borderId="4" xfId="0" applyNumberFormat="1" applyFill="1" applyBorder="1" applyAlignment="1">
      <alignment horizontal="right"/>
    </xf>
    <xf numFmtId="164" fontId="0" fillId="0" borderId="0" xfId="0" applyNumberFormat="1" applyFill="1" applyBorder="1"/>
    <xf numFmtId="164" fontId="0" fillId="0" borderId="3" xfId="0" applyNumberFormat="1" applyFill="1" applyBorder="1" applyAlignment="1">
      <alignment horizontal="right"/>
    </xf>
    <xf numFmtId="0" fontId="0" fillId="0" borderId="0" xfId="0" applyFont="1"/>
    <xf numFmtId="164" fontId="24" fillId="0" borderId="4" xfId="0" applyNumberFormat="1" applyFont="1" applyBorder="1" applyAlignment="1">
      <alignment horizontal="right"/>
    </xf>
    <xf numFmtId="164" fontId="24" fillId="0" borderId="6" xfId="0" applyNumberFormat="1" applyFont="1" applyBorder="1" applyAlignment="1">
      <alignment horizontal="right"/>
    </xf>
    <xf numFmtId="164" fontId="24" fillId="0" borderId="2" xfId="0" applyNumberFormat="1" applyFont="1" applyBorder="1" applyAlignment="1">
      <alignment horizontal="right"/>
    </xf>
    <xf numFmtId="0" fontId="22" fillId="0" borderId="0" xfId="0" applyFont="1" applyAlignment="1"/>
    <xf numFmtId="1" fontId="0" fillId="0" borderId="0" xfId="0" applyNumberFormat="1" applyFill="1"/>
    <xf numFmtId="1" fontId="21" fillId="0" borderId="0" xfId="0" applyNumberFormat="1" applyFont="1" applyFill="1" applyBorder="1" applyAlignment="1">
      <alignment horizontal="right"/>
    </xf>
    <xf numFmtId="0" fontId="5" fillId="5" borderId="0" xfId="2" applyFont="1" applyFill="1" applyAlignment="1">
      <alignment horizontal="left" vertical="center" wrapText="1"/>
    </xf>
    <xf numFmtId="0" fontId="9" fillId="5" borderId="0" xfId="3" applyFont="1" applyFill="1" applyAlignment="1" applyProtection="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xf numFmtId="0" fontId="7" fillId="5" borderId="0" xfId="2" applyFont="1" applyFill="1" applyAlignment="1">
      <alignment horizontal="left" vertical="center" wrapText="1"/>
    </xf>
    <xf numFmtId="0" fontId="8" fillId="0" borderId="0" xfId="3" applyAlignment="1" applyProtection="1">
      <alignment horizontal="left"/>
    </xf>
    <xf numFmtId="0" fontId="8" fillId="0" borderId="0" xfId="3" applyAlignment="1" applyProtection="1">
      <alignment horizontal="center"/>
    </xf>
    <xf numFmtId="0" fontId="22" fillId="0" borderId="0" xfId="0" applyFont="1" applyAlignment="1">
      <alignment vertical="center"/>
    </xf>
    <xf numFmtId="0" fontId="25" fillId="3" borderId="0" xfId="0" applyFont="1" applyFill="1" applyAlignment="1">
      <alignment horizontal="center" vertical="center"/>
    </xf>
    <xf numFmtId="165" fontId="25" fillId="3" borderId="0" xfId="4" applyNumberFormat="1" applyFont="1" applyFill="1" applyAlignment="1">
      <alignment horizontal="center" vertical="center"/>
    </xf>
    <xf numFmtId="0" fontId="26" fillId="0" borderId="0" xfId="0" applyFont="1" applyAlignment="1">
      <alignment vertical="center"/>
    </xf>
    <xf numFmtId="165" fontId="25" fillId="3" borderId="0" xfId="4" applyNumberFormat="1" applyFont="1" applyFill="1" applyAlignment="1">
      <alignment horizontal="center" vertical="center"/>
    </xf>
    <xf numFmtId="0" fontId="27" fillId="3" borderId="17" xfId="0" applyFont="1" applyFill="1" applyBorder="1" applyAlignment="1">
      <alignment horizontal="center" vertical="center" wrapText="1"/>
    </xf>
    <xf numFmtId="166" fontId="27" fillId="3" borderId="17" xfId="4" applyNumberFormat="1" applyFont="1" applyFill="1" applyBorder="1" applyAlignment="1">
      <alignment horizontal="center" vertical="center" wrapText="1"/>
    </xf>
    <xf numFmtId="0" fontId="27" fillId="3" borderId="0" xfId="0" applyFont="1" applyFill="1" applyAlignment="1">
      <alignment horizontal="center" vertical="center" wrapText="1"/>
    </xf>
    <xf numFmtId="165" fontId="25" fillId="3" borderId="0" xfId="0" applyNumberFormat="1" applyFont="1" applyFill="1" applyAlignment="1">
      <alignment horizontal="center" vertical="center"/>
    </xf>
    <xf numFmtId="0" fontId="28" fillId="3" borderId="0" xfId="0" applyFont="1" applyFill="1" applyAlignment="1">
      <alignment horizontal="left" vertical="center" wrapText="1"/>
    </xf>
    <xf numFmtId="0" fontId="28" fillId="3" borderId="0" xfId="0" applyFont="1" applyFill="1" applyAlignment="1">
      <alignment vertical="center"/>
    </xf>
    <xf numFmtId="0" fontId="22" fillId="3" borderId="0" xfId="0" applyFont="1" applyFill="1" applyAlignment="1">
      <alignment vertical="center"/>
    </xf>
    <xf numFmtId="0" fontId="26" fillId="3" borderId="0" xfId="0" applyFont="1" applyFill="1" applyAlignment="1">
      <alignment vertical="center"/>
    </xf>
    <xf numFmtId="165" fontId="25" fillId="3" borderId="0" xfId="4" applyNumberFormat="1" applyFont="1" applyFill="1" applyAlignment="1">
      <alignment vertical="center"/>
    </xf>
    <xf numFmtId="0" fontId="27" fillId="3" borderId="17" xfId="0" applyFont="1" applyFill="1" applyBorder="1" applyAlignment="1">
      <alignment horizontal="center" vertical="center"/>
    </xf>
    <xf numFmtId="167" fontId="25" fillId="3" borderId="0" xfId="0" applyNumberFormat="1" applyFont="1" applyFill="1" applyAlignment="1">
      <alignment horizontal="center" vertical="center"/>
    </xf>
    <xf numFmtId="0" fontId="28" fillId="0" borderId="0" xfId="0" applyFont="1" applyAlignment="1">
      <alignment horizontal="left" vertical="center" wrapText="1"/>
    </xf>
    <xf numFmtId="0" fontId="28" fillId="0" borderId="0" xfId="0" applyFont="1" applyAlignment="1">
      <alignment vertical="center"/>
    </xf>
  </cellXfs>
  <cellStyles count="5">
    <cellStyle name="Lien hypertexte" xfId="3" builtinId="8"/>
    <cellStyle name="Milliers" xfId="4" builtinId="3"/>
    <cellStyle name="Normal" xfId="0" builtinId="0"/>
    <cellStyle name="Normal 4" xfId="2"/>
    <cellStyle name="Pourcentage" xfId="1" builtinId="5"/>
  </cellStyles>
  <dxfs count="0"/>
  <tableStyles count="0" defaultTableStyle="TableStyleMedium2" defaultPivotStyle="PivotStyleLight16"/>
  <colors>
    <mruColors>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569357423453217"/>
          <c:y val="3.1884884355692485E-2"/>
          <c:w val="0.63607391004706249"/>
          <c:h val="0.89234203032520465"/>
        </c:manualLayout>
      </c:layout>
      <c:barChart>
        <c:barDir val="bar"/>
        <c:grouping val="stacked"/>
        <c:varyColors val="0"/>
        <c:ser>
          <c:idx val="0"/>
          <c:order val="0"/>
          <c:tx>
            <c:strRef>
              <c:f>'Graphique 1'!$B$3</c:f>
              <c:strCache>
                <c:ptCount val="1"/>
                <c:pt idx="0">
                  <c:v>Elle a été arrêtée</c:v>
                </c:pt>
              </c:strCache>
            </c:strRef>
          </c:tx>
          <c:spPr>
            <a:solidFill>
              <a:schemeClr val="accent1">
                <a:lumMod val="75000"/>
              </a:schemeClr>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10CF-483B-AD0E-3CDE352F8B5E}"/>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10CF-483B-AD0E-3CDE352F8B5E}"/>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10CF-483B-AD0E-3CDE352F8B5E}"/>
              </c:ext>
            </c:extLst>
          </c:dPt>
          <c:dPt>
            <c:idx val="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10CF-483B-AD0E-3CDE352F8B5E}"/>
              </c:ext>
            </c:extLst>
          </c:dPt>
          <c:dPt>
            <c:idx val="8"/>
            <c:invertIfNegative val="0"/>
            <c:bubble3D val="0"/>
            <c:spPr>
              <a:solidFill>
                <a:schemeClr val="accent1">
                  <a:lumMod val="75000"/>
                </a:schemeClr>
              </a:solidFill>
              <a:ln>
                <a:noFill/>
              </a:ln>
              <a:effectLst/>
            </c:spPr>
            <c:extLst>
              <c:ext xmlns:c16="http://schemas.microsoft.com/office/drawing/2014/chart" uri="{C3380CC4-5D6E-409C-BE32-E72D297353CC}">
                <c16:uniqueId val="{00000009-10CF-483B-AD0E-3CDE352F8B5E}"/>
              </c:ext>
            </c:extLst>
          </c:dPt>
          <c:dPt>
            <c:idx val="9"/>
            <c:invertIfNegative val="0"/>
            <c:bubble3D val="0"/>
            <c:spPr>
              <a:solidFill>
                <a:schemeClr val="accent1">
                  <a:lumMod val="75000"/>
                </a:schemeClr>
              </a:solidFill>
              <a:ln>
                <a:noFill/>
              </a:ln>
              <a:effectLst/>
            </c:spPr>
            <c:extLst>
              <c:ext xmlns:c16="http://schemas.microsoft.com/office/drawing/2014/chart" uri="{C3380CC4-5D6E-409C-BE32-E72D297353CC}">
                <c16:uniqueId val="{0000000B-10CF-483B-AD0E-3CDE352F8B5E}"/>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D-10CF-483B-AD0E-3CDE352F8B5E}"/>
              </c:ext>
            </c:extLst>
          </c:dPt>
          <c:dPt>
            <c:idx val="1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10CF-483B-AD0E-3CDE352F8B5E}"/>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10CF-483B-AD0E-3CDE352F8B5E}"/>
              </c:ext>
            </c:extLst>
          </c:dPt>
          <c:dPt>
            <c:idx val="1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3-10CF-483B-AD0E-3CDE352F8B5E}"/>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5-10CF-483B-AD0E-3CDE352F8B5E}"/>
              </c:ext>
            </c:extLst>
          </c:dPt>
          <c:dPt>
            <c:idx val="21"/>
            <c:invertIfNegative val="0"/>
            <c:bubble3D val="0"/>
            <c:spPr>
              <a:solidFill>
                <a:schemeClr val="accent1">
                  <a:lumMod val="75000"/>
                </a:schemeClr>
              </a:solidFill>
              <a:ln>
                <a:noFill/>
              </a:ln>
              <a:effectLst/>
            </c:spPr>
            <c:extLst>
              <c:ext xmlns:c16="http://schemas.microsoft.com/office/drawing/2014/chart" uri="{C3380CC4-5D6E-409C-BE32-E72D297353CC}">
                <c16:uniqueId val="{00000017-10CF-483B-AD0E-3CDE352F8B5E}"/>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10CF-483B-AD0E-3CDE352F8B5E}"/>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10CF-483B-AD0E-3CDE352F8B5E}"/>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10CF-483B-AD0E-3CDE352F8B5E}"/>
              </c:ext>
            </c:extLst>
          </c:dPt>
          <c:dPt>
            <c:idx val="31"/>
            <c:invertIfNegative val="0"/>
            <c:bubble3D val="0"/>
            <c:spPr>
              <a:solidFill>
                <a:schemeClr val="accent1">
                  <a:lumMod val="75000"/>
                </a:schemeClr>
              </a:solidFill>
              <a:ln>
                <a:noFill/>
              </a:ln>
              <a:effectLst/>
            </c:spPr>
            <c:extLst>
              <c:ext xmlns:c16="http://schemas.microsoft.com/office/drawing/2014/chart" uri="{C3380CC4-5D6E-409C-BE32-E72D297353CC}">
                <c16:uniqueId val="{0000001F-10CF-483B-AD0E-3CDE352F8B5E}"/>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10CF-483B-AD0E-3CDE352F8B5E}"/>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10CF-483B-AD0E-3CDE352F8B5E}"/>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5-10CF-483B-AD0E-3CDE352F8B5E}"/>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10CF-483B-AD0E-3CDE352F8B5E}"/>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10CF-483B-AD0E-3CDE352F8B5E}"/>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10CF-483B-AD0E-3CDE352F8B5E}"/>
              </c:ext>
            </c:extLst>
          </c:dPt>
          <c:dPt>
            <c:idx val="43"/>
            <c:invertIfNegative val="0"/>
            <c:bubble3D val="0"/>
            <c:spPr>
              <a:solidFill>
                <a:schemeClr val="accent1">
                  <a:lumMod val="75000"/>
                </a:schemeClr>
              </a:solidFill>
              <a:ln>
                <a:noFill/>
              </a:ln>
              <a:effectLst/>
            </c:spPr>
            <c:extLst>
              <c:ext xmlns:c16="http://schemas.microsoft.com/office/drawing/2014/chart" uri="{C3380CC4-5D6E-409C-BE32-E72D297353CC}">
                <c16:uniqueId val="{0000002D-10CF-483B-AD0E-3CDE352F8B5E}"/>
              </c:ext>
            </c:extLst>
          </c:dPt>
          <c:dPt>
            <c:idx val="4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10CF-483B-AD0E-3CDE352F8B5E}"/>
              </c:ext>
            </c:extLst>
          </c:dPt>
          <c:dPt>
            <c:idx val="4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10CF-483B-AD0E-3CDE352F8B5E}"/>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10CF-483B-AD0E-3CDE352F8B5E}"/>
              </c:ext>
            </c:extLst>
          </c:dPt>
          <c:dPt>
            <c:idx val="49"/>
            <c:invertIfNegative val="0"/>
            <c:bubble3D val="0"/>
            <c:spPr>
              <a:solidFill>
                <a:schemeClr val="accent1">
                  <a:lumMod val="75000"/>
                </a:schemeClr>
              </a:solidFill>
              <a:ln>
                <a:noFill/>
              </a:ln>
              <a:effectLst/>
            </c:spPr>
            <c:extLst>
              <c:ext xmlns:c16="http://schemas.microsoft.com/office/drawing/2014/chart" uri="{C3380CC4-5D6E-409C-BE32-E72D297353CC}">
                <c16:uniqueId val="{00000035-10CF-483B-AD0E-3CDE352F8B5E}"/>
              </c:ext>
            </c:extLst>
          </c:dPt>
          <c:dPt>
            <c:idx val="5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10CF-483B-AD0E-3CDE352F8B5E}"/>
              </c:ext>
            </c:extLst>
          </c:dPt>
          <c:dPt>
            <c:idx val="5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10CF-483B-AD0E-3CDE352F8B5E}"/>
              </c:ext>
            </c:extLst>
          </c:dPt>
          <c:dPt>
            <c:idx val="5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10CF-483B-AD0E-3CDE352F8B5E}"/>
              </c:ext>
            </c:extLst>
          </c:dPt>
          <c:dPt>
            <c:idx val="55"/>
            <c:invertIfNegative val="0"/>
            <c:bubble3D val="0"/>
            <c:spPr>
              <a:solidFill>
                <a:schemeClr val="accent1"/>
              </a:solidFill>
              <a:ln>
                <a:noFill/>
              </a:ln>
              <a:effectLst/>
            </c:spPr>
            <c:extLst>
              <c:ext xmlns:c16="http://schemas.microsoft.com/office/drawing/2014/chart" uri="{C3380CC4-5D6E-409C-BE32-E72D297353CC}">
                <c16:uniqueId val="{0000003D-10CF-483B-AD0E-3CDE352F8B5E}"/>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10CF-483B-AD0E-3CDE352F8B5E}"/>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10CF-483B-AD0E-3CDE352F8B5E}"/>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3-10CF-483B-AD0E-3CDE352F8B5E}"/>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45-10CF-483B-AD0E-3CDE352F8B5E}"/>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10CF-483B-AD0E-3CDE352F8B5E}"/>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10CF-483B-AD0E-3CDE352F8B5E}"/>
              </c:ext>
            </c:extLst>
          </c:dPt>
          <c:dPt>
            <c:idx val="6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10CF-483B-AD0E-3CDE352F8B5E}"/>
              </c:ext>
            </c:extLst>
          </c:dPt>
          <c:dPt>
            <c:idx val="67"/>
            <c:invertIfNegative val="0"/>
            <c:bubble3D val="0"/>
            <c:spPr>
              <a:solidFill>
                <a:schemeClr val="accent1">
                  <a:lumMod val="75000"/>
                </a:schemeClr>
              </a:solidFill>
              <a:ln>
                <a:noFill/>
              </a:ln>
              <a:effectLst/>
            </c:spPr>
            <c:extLst>
              <c:ext xmlns:c16="http://schemas.microsoft.com/office/drawing/2014/chart" uri="{C3380CC4-5D6E-409C-BE32-E72D297353CC}">
                <c16:uniqueId val="{0000004D-10CF-483B-AD0E-3CDE352F8B5E}"/>
              </c:ext>
            </c:extLst>
          </c:dPt>
          <c:dPt>
            <c:idx val="6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10CF-483B-AD0E-3CDE352F8B5E}"/>
              </c:ext>
            </c:extLst>
          </c:dPt>
          <c:dPt>
            <c:idx val="6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10CF-483B-AD0E-3CDE352F8B5E}"/>
              </c:ext>
            </c:extLst>
          </c:dPt>
          <c:dPt>
            <c:idx val="7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10CF-483B-AD0E-3CDE352F8B5E}"/>
              </c:ext>
            </c:extLst>
          </c:dPt>
          <c:dPt>
            <c:idx val="74"/>
            <c:invertIfNegative val="0"/>
            <c:bubble3D val="0"/>
            <c:spPr>
              <a:solidFill>
                <a:schemeClr val="accent1">
                  <a:lumMod val="75000"/>
                </a:schemeClr>
              </a:solidFill>
              <a:ln>
                <a:noFill/>
              </a:ln>
              <a:effectLst/>
            </c:spPr>
            <c:extLst>
              <c:ext xmlns:c16="http://schemas.microsoft.com/office/drawing/2014/chart" uri="{C3380CC4-5D6E-409C-BE32-E72D297353CC}">
                <c16:uniqueId val="{00000055-10CF-483B-AD0E-3CDE352F8B5E}"/>
              </c:ext>
            </c:extLst>
          </c:dPt>
          <c:dPt>
            <c:idx val="7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10CF-483B-AD0E-3CDE352F8B5E}"/>
              </c:ext>
            </c:extLst>
          </c:dPt>
          <c:dPt>
            <c:idx val="7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10CF-483B-AD0E-3CDE352F8B5E}"/>
              </c:ext>
            </c:extLst>
          </c:dPt>
          <c:dPt>
            <c:idx val="79"/>
            <c:invertIfNegative val="0"/>
            <c:bubble3D val="0"/>
            <c:spPr>
              <a:solidFill>
                <a:schemeClr val="accent1">
                  <a:lumMod val="75000"/>
                </a:schemeClr>
              </a:solidFill>
              <a:ln>
                <a:noFill/>
              </a:ln>
              <a:effectLst/>
            </c:spPr>
            <c:extLst>
              <c:ext xmlns:c16="http://schemas.microsoft.com/office/drawing/2014/chart" uri="{C3380CC4-5D6E-409C-BE32-E72D297353CC}">
                <c16:uniqueId val="{0000005B-10CF-483B-AD0E-3CDE352F8B5E}"/>
              </c:ext>
            </c:extLst>
          </c:dPt>
          <c:dPt>
            <c:idx val="8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D-10CF-483B-AD0E-3CDE352F8B5E}"/>
              </c:ext>
            </c:extLst>
          </c:dPt>
          <c:dPt>
            <c:idx val="81"/>
            <c:invertIfNegative val="0"/>
            <c:bubble3D val="0"/>
            <c:spPr>
              <a:solidFill>
                <a:schemeClr val="accent1">
                  <a:lumMod val="75000"/>
                </a:schemeClr>
              </a:solidFill>
              <a:ln>
                <a:noFill/>
              </a:ln>
              <a:effectLst/>
            </c:spPr>
            <c:extLst>
              <c:ext xmlns:c16="http://schemas.microsoft.com/office/drawing/2014/chart" uri="{C3380CC4-5D6E-409C-BE32-E72D297353CC}">
                <c16:uniqueId val="{0000005F-10CF-483B-AD0E-3CDE352F8B5E}"/>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1-10CF-483B-AD0E-3CDE352F8B5E}"/>
              </c:ext>
            </c:extLst>
          </c:dPt>
          <c:dPt>
            <c:idx val="85"/>
            <c:invertIfNegative val="0"/>
            <c:bubble3D val="0"/>
            <c:spPr>
              <a:solidFill>
                <a:schemeClr val="accent1"/>
              </a:solidFill>
              <a:ln>
                <a:noFill/>
              </a:ln>
              <a:effectLst/>
            </c:spPr>
            <c:extLst>
              <c:ext xmlns:c16="http://schemas.microsoft.com/office/drawing/2014/chart" uri="{C3380CC4-5D6E-409C-BE32-E72D297353CC}">
                <c16:uniqueId val="{00000063-10CF-483B-AD0E-3CDE352F8B5E}"/>
              </c:ext>
            </c:extLst>
          </c:dPt>
          <c:dPt>
            <c:idx val="8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5-10CF-483B-AD0E-3CDE352F8B5E}"/>
              </c:ext>
            </c:extLst>
          </c:dPt>
          <c:dPt>
            <c:idx val="8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7-10CF-483B-AD0E-3CDE352F8B5E}"/>
              </c:ext>
            </c:extLst>
          </c:dPt>
          <c:dPt>
            <c:idx val="8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9-10CF-483B-AD0E-3CDE352F8B5E}"/>
              </c:ext>
            </c:extLst>
          </c:dPt>
          <c:dPt>
            <c:idx val="91"/>
            <c:invertIfNegative val="0"/>
            <c:bubble3D val="0"/>
            <c:spPr>
              <a:solidFill>
                <a:schemeClr val="accent1">
                  <a:lumMod val="75000"/>
                </a:schemeClr>
              </a:solidFill>
              <a:ln>
                <a:noFill/>
              </a:ln>
              <a:effectLst/>
            </c:spPr>
            <c:extLst>
              <c:ext xmlns:c16="http://schemas.microsoft.com/office/drawing/2014/chart" uri="{C3380CC4-5D6E-409C-BE32-E72D297353CC}">
                <c16:uniqueId val="{0000006B-10CF-483B-AD0E-3CDE352F8B5E}"/>
              </c:ext>
            </c:extLst>
          </c:dPt>
          <c:dPt>
            <c:idx val="9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D-10CF-483B-AD0E-3CDE352F8B5E}"/>
              </c:ext>
            </c:extLst>
          </c:dPt>
          <c:dPt>
            <c:idx val="9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F-10CF-483B-AD0E-3CDE352F8B5E}"/>
              </c:ext>
            </c:extLst>
          </c:dPt>
          <c:dPt>
            <c:idx val="9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1-10CF-483B-AD0E-3CDE352F8B5E}"/>
              </c:ext>
            </c:extLst>
          </c:dPt>
          <c:dPt>
            <c:idx val="97"/>
            <c:invertIfNegative val="0"/>
            <c:bubble3D val="0"/>
            <c:spPr>
              <a:solidFill>
                <a:schemeClr val="accent1"/>
              </a:solidFill>
              <a:ln>
                <a:noFill/>
              </a:ln>
              <a:effectLst/>
            </c:spPr>
            <c:extLst>
              <c:ext xmlns:c16="http://schemas.microsoft.com/office/drawing/2014/chart" uri="{C3380CC4-5D6E-409C-BE32-E72D297353CC}">
                <c16:uniqueId val="{00000073-10CF-483B-AD0E-3CDE352F8B5E}"/>
              </c:ext>
            </c:extLst>
          </c:dPt>
          <c:dPt>
            <c:idx val="98"/>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10CF-483B-AD0E-3CDE352F8B5E}"/>
              </c:ext>
            </c:extLst>
          </c:dPt>
          <c:dPt>
            <c:idx val="9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7-10CF-483B-AD0E-3CDE352F8B5E}"/>
              </c:ext>
            </c:extLst>
          </c:dPt>
          <c:dPt>
            <c:idx val="10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9-10CF-483B-AD0E-3CDE352F8B5E}"/>
              </c:ext>
            </c:extLst>
          </c:dPt>
          <c:cat>
            <c:strRef>
              <c:f>'Graphique 1'!$A$4:$A$104</c:f>
              <c:strCache>
                <c:ptCount val="100"/>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strCache>
            </c:strRef>
          </c:cat>
          <c:val>
            <c:numRef>
              <c:f>'Graphique 1'!$B$4:$B$104</c:f>
              <c:numCache>
                <c:formatCode>0.0</c:formatCode>
                <c:ptCount val="101"/>
                <c:pt idx="0">
                  <c:v>1</c:v>
                </c:pt>
                <c:pt idx="1">
                  <c:v>1.4000000000000001</c:v>
                </c:pt>
                <c:pt idx="2">
                  <c:v>4.8926299999999996</c:v>
                </c:pt>
                <c:pt idx="3">
                  <c:v>12.2</c:v>
                </c:pt>
                <c:pt idx="4">
                  <c:v>19</c:v>
                </c:pt>
                <c:pt idx="6">
                  <c:v>0</c:v>
                </c:pt>
                <c:pt idx="7">
                  <c:v>0</c:v>
                </c:pt>
                <c:pt idx="8">
                  <c:v>0</c:v>
                </c:pt>
                <c:pt idx="9">
                  <c:v>0</c:v>
                </c:pt>
                <c:pt idx="10">
                  <c:v>3.9</c:v>
                </c:pt>
                <c:pt idx="12">
                  <c:v>0</c:v>
                </c:pt>
                <c:pt idx="13">
                  <c:v>0</c:v>
                </c:pt>
                <c:pt idx="14">
                  <c:v>0.63151500000000005</c:v>
                </c:pt>
                <c:pt idx="15">
                  <c:v>2.7</c:v>
                </c:pt>
                <c:pt idx="16">
                  <c:v>4.5999999999999996</c:v>
                </c:pt>
                <c:pt idx="18">
                  <c:v>0</c:v>
                </c:pt>
                <c:pt idx="19">
                  <c:v>0</c:v>
                </c:pt>
                <c:pt idx="20">
                  <c:v>0</c:v>
                </c:pt>
                <c:pt idx="21">
                  <c:v>0</c:v>
                </c:pt>
                <c:pt idx="22">
                  <c:v>0</c:v>
                </c:pt>
                <c:pt idx="24">
                  <c:v>0</c:v>
                </c:pt>
                <c:pt idx="25">
                  <c:v>0</c:v>
                </c:pt>
                <c:pt idx="26">
                  <c:v>0.61913200000000002</c:v>
                </c:pt>
                <c:pt idx="27">
                  <c:v>3.7</c:v>
                </c:pt>
                <c:pt idx="28">
                  <c:v>20</c:v>
                </c:pt>
                <c:pt idx="30">
                  <c:v>0</c:v>
                </c:pt>
                <c:pt idx="31">
                  <c:v>0</c:v>
                </c:pt>
                <c:pt idx="32">
                  <c:v>2.0949399999999998</c:v>
                </c:pt>
                <c:pt idx="33">
                  <c:v>25.9</c:v>
                </c:pt>
                <c:pt idx="34">
                  <c:v>29.1</c:v>
                </c:pt>
                <c:pt idx="36">
                  <c:v>0.3</c:v>
                </c:pt>
                <c:pt idx="37">
                  <c:v>0.1</c:v>
                </c:pt>
                <c:pt idx="38">
                  <c:v>1.2438899999999999</c:v>
                </c:pt>
                <c:pt idx="39">
                  <c:v>7</c:v>
                </c:pt>
                <c:pt idx="40">
                  <c:v>25.4</c:v>
                </c:pt>
                <c:pt idx="42">
                  <c:v>0.8</c:v>
                </c:pt>
                <c:pt idx="43">
                  <c:v>0.4</c:v>
                </c:pt>
                <c:pt idx="44">
                  <c:v>1.5626800000000001</c:v>
                </c:pt>
                <c:pt idx="45">
                  <c:v>16.399999999999999</c:v>
                </c:pt>
                <c:pt idx="46">
                  <c:v>53.3</c:v>
                </c:pt>
                <c:pt idx="48">
                  <c:v>0.6</c:v>
                </c:pt>
                <c:pt idx="49">
                  <c:v>0.4</c:v>
                </c:pt>
                <c:pt idx="50">
                  <c:v>2.8930099999999999</c:v>
                </c:pt>
                <c:pt idx="51">
                  <c:v>14.8</c:v>
                </c:pt>
                <c:pt idx="52">
                  <c:v>21.5</c:v>
                </c:pt>
                <c:pt idx="54">
                  <c:v>0.5</c:v>
                </c:pt>
                <c:pt idx="55">
                  <c:v>1</c:v>
                </c:pt>
                <c:pt idx="56">
                  <c:v>1.7666200000000001</c:v>
                </c:pt>
                <c:pt idx="57">
                  <c:v>4.9000000000000004</c:v>
                </c:pt>
                <c:pt idx="58">
                  <c:v>6</c:v>
                </c:pt>
                <c:pt idx="60">
                  <c:v>7.3</c:v>
                </c:pt>
                <c:pt idx="61">
                  <c:v>12.2</c:v>
                </c:pt>
                <c:pt idx="62">
                  <c:v>49.218989000000001</c:v>
                </c:pt>
                <c:pt idx="63">
                  <c:v>71.5</c:v>
                </c:pt>
                <c:pt idx="64">
                  <c:v>75.2</c:v>
                </c:pt>
                <c:pt idx="66">
                  <c:v>0.4</c:v>
                </c:pt>
                <c:pt idx="67">
                  <c:v>0.2</c:v>
                </c:pt>
                <c:pt idx="68">
                  <c:v>1.8939600000000001</c:v>
                </c:pt>
                <c:pt idx="69">
                  <c:v>1.6</c:v>
                </c:pt>
                <c:pt idx="70">
                  <c:v>2</c:v>
                </c:pt>
                <c:pt idx="72">
                  <c:v>0.1</c:v>
                </c:pt>
                <c:pt idx="73">
                  <c:v>0</c:v>
                </c:pt>
                <c:pt idx="74">
                  <c:v>0.13187499999999999</c:v>
                </c:pt>
                <c:pt idx="75">
                  <c:v>0.6</c:v>
                </c:pt>
                <c:pt idx="76">
                  <c:v>0.9</c:v>
                </c:pt>
                <c:pt idx="78">
                  <c:v>0</c:v>
                </c:pt>
                <c:pt idx="79">
                  <c:v>0</c:v>
                </c:pt>
                <c:pt idx="80">
                  <c:v>5.9038899999999996</c:v>
                </c:pt>
                <c:pt idx="81">
                  <c:v>0</c:v>
                </c:pt>
                <c:pt idx="82">
                  <c:v>10.7</c:v>
                </c:pt>
                <c:pt idx="84">
                  <c:v>0.5</c:v>
                </c:pt>
                <c:pt idx="85">
                  <c:v>1.4000000000000001</c:v>
                </c:pt>
                <c:pt idx="86">
                  <c:v>2.2728999999999999</c:v>
                </c:pt>
                <c:pt idx="87">
                  <c:v>4.7</c:v>
                </c:pt>
                <c:pt idx="88">
                  <c:v>7.6</c:v>
                </c:pt>
                <c:pt idx="90">
                  <c:v>0.5</c:v>
                </c:pt>
                <c:pt idx="91">
                  <c:v>0.5</c:v>
                </c:pt>
                <c:pt idx="92">
                  <c:v>2.1499799999999998</c:v>
                </c:pt>
                <c:pt idx="93">
                  <c:v>9.1999999999999993</c:v>
                </c:pt>
                <c:pt idx="94">
                  <c:v>11.7</c:v>
                </c:pt>
                <c:pt idx="96">
                  <c:v>4.8</c:v>
                </c:pt>
                <c:pt idx="97">
                  <c:v>8.3000000000000007</c:v>
                </c:pt>
                <c:pt idx="98">
                  <c:v>23.941603100000002</c:v>
                </c:pt>
                <c:pt idx="99">
                  <c:v>37.799999999999997</c:v>
                </c:pt>
                <c:pt idx="100">
                  <c:v>40.799999999999997</c:v>
                </c:pt>
              </c:numCache>
            </c:numRef>
          </c:val>
          <c:extLst>
            <c:ext xmlns:c16="http://schemas.microsoft.com/office/drawing/2014/chart" uri="{C3380CC4-5D6E-409C-BE32-E72D297353CC}">
              <c16:uniqueId val="{0000007A-10CF-483B-AD0E-3CDE352F8B5E}"/>
            </c:ext>
          </c:extLst>
        </c:ser>
        <c:ser>
          <c:idx val="1"/>
          <c:order val="1"/>
          <c:tx>
            <c:strRef>
              <c:f>'Graphique 1'!$C$3</c:f>
              <c:strCache>
                <c:ptCount val="1"/>
                <c:pt idx="0">
                  <c:v>Elle a diminué très fortement
 (de 50 % ou plus)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10CF-483B-AD0E-3CDE352F8B5E}"/>
              </c:ext>
            </c:extLst>
          </c:dPt>
          <c:dPt>
            <c:idx val="1"/>
            <c:invertIfNegative val="0"/>
            <c:bubble3D val="0"/>
            <c:spPr>
              <a:solidFill>
                <a:schemeClr val="accent2"/>
              </a:solidFill>
              <a:ln>
                <a:noFill/>
              </a:ln>
              <a:effectLst/>
            </c:spPr>
            <c:extLst>
              <c:ext xmlns:c16="http://schemas.microsoft.com/office/drawing/2014/chart" uri="{C3380CC4-5D6E-409C-BE32-E72D297353CC}">
                <c16:uniqueId val="{0000007E-10CF-483B-AD0E-3CDE352F8B5E}"/>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10CF-483B-AD0E-3CDE352F8B5E}"/>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10CF-483B-AD0E-3CDE352F8B5E}"/>
              </c:ext>
            </c:extLst>
          </c:dPt>
          <c:dPt>
            <c:idx val="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10CF-483B-AD0E-3CDE352F8B5E}"/>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10CF-483B-AD0E-3CDE352F8B5E}"/>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10CF-483B-AD0E-3CDE352F8B5E}"/>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10CF-483B-AD0E-3CDE352F8B5E}"/>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10CF-483B-AD0E-3CDE352F8B5E}"/>
              </c:ext>
            </c:extLst>
          </c:dPt>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10CF-483B-AD0E-3CDE352F8B5E}"/>
              </c:ext>
            </c:extLst>
          </c:dPt>
          <c:dPt>
            <c:idx val="1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10CF-483B-AD0E-3CDE352F8B5E}"/>
              </c:ext>
            </c:extLst>
          </c:dPt>
          <c:dPt>
            <c:idx val="1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10CF-483B-AD0E-3CDE352F8B5E}"/>
              </c:ext>
            </c:extLst>
          </c:dPt>
          <c:dPt>
            <c:idx val="1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4-10CF-483B-AD0E-3CDE352F8B5E}"/>
              </c:ext>
            </c:extLst>
          </c:dPt>
          <c:dPt>
            <c:idx val="2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10CF-483B-AD0E-3CDE352F8B5E}"/>
              </c:ext>
            </c:extLst>
          </c:dPt>
          <c:dPt>
            <c:idx val="2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10CF-483B-AD0E-3CDE352F8B5E}"/>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A-10CF-483B-AD0E-3CDE352F8B5E}"/>
              </c:ext>
            </c:extLst>
          </c:dPt>
          <c:dPt>
            <c:idx val="24"/>
            <c:invertIfNegative val="0"/>
            <c:bubble3D val="0"/>
            <c:spPr>
              <a:solidFill>
                <a:schemeClr val="accent2">
                  <a:lumMod val="75000"/>
                </a:schemeClr>
              </a:solidFill>
              <a:ln>
                <a:noFill/>
              </a:ln>
              <a:effectLst/>
            </c:spPr>
            <c:extLst>
              <c:ext xmlns:c16="http://schemas.microsoft.com/office/drawing/2014/chart" uri="{C3380CC4-5D6E-409C-BE32-E72D297353CC}">
                <c16:uniqueId val="{0000009C-10CF-483B-AD0E-3CDE352F8B5E}"/>
              </c:ext>
            </c:extLst>
          </c:dPt>
          <c:dPt>
            <c:idx val="25"/>
            <c:invertIfNegative val="0"/>
            <c:bubble3D val="0"/>
            <c:spPr>
              <a:solidFill>
                <a:schemeClr val="accent2"/>
              </a:solidFill>
              <a:ln>
                <a:noFill/>
              </a:ln>
              <a:effectLst/>
            </c:spPr>
            <c:extLst>
              <c:ext xmlns:c16="http://schemas.microsoft.com/office/drawing/2014/chart" uri="{C3380CC4-5D6E-409C-BE32-E72D297353CC}">
                <c16:uniqueId val="{0000009E-10CF-483B-AD0E-3CDE352F8B5E}"/>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10CF-483B-AD0E-3CDE352F8B5E}"/>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10CF-483B-AD0E-3CDE352F8B5E}"/>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10CF-483B-AD0E-3CDE352F8B5E}"/>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6-10CF-483B-AD0E-3CDE352F8B5E}"/>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8-10CF-483B-AD0E-3CDE352F8B5E}"/>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10CF-483B-AD0E-3CDE352F8B5E}"/>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10CF-483B-AD0E-3CDE352F8B5E}"/>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10CF-483B-AD0E-3CDE352F8B5E}"/>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B0-10CF-483B-AD0E-3CDE352F8B5E}"/>
              </c:ext>
            </c:extLst>
          </c:dPt>
          <c:dPt>
            <c:idx val="37"/>
            <c:invertIfNegative val="0"/>
            <c:bubble3D val="0"/>
            <c:spPr>
              <a:solidFill>
                <a:schemeClr val="accent2"/>
              </a:solidFill>
              <a:ln>
                <a:noFill/>
              </a:ln>
              <a:effectLst/>
            </c:spPr>
            <c:extLst>
              <c:ext xmlns:c16="http://schemas.microsoft.com/office/drawing/2014/chart" uri="{C3380CC4-5D6E-409C-BE32-E72D297353CC}">
                <c16:uniqueId val="{000000B2-10CF-483B-AD0E-3CDE352F8B5E}"/>
              </c:ext>
            </c:extLst>
          </c:dPt>
          <c:dPt>
            <c:idx val="3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4-10CF-483B-AD0E-3CDE352F8B5E}"/>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6-10CF-483B-AD0E-3CDE352F8B5E}"/>
              </c:ext>
            </c:extLst>
          </c:dPt>
          <c:dPt>
            <c:idx val="4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8-10CF-483B-AD0E-3CDE352F8B5E}"/>
              </c:ext>
            </c:extLst>
          </c:dPt>
          <c:dPt>
            <c:idx val="42"/>
            <c:invertIfNegative val="0"/>
            <c:bubble3D val="0"/>
            <c:spPr>
              <a:solidFill>
                <a:schemeClr val="accent2">
                  <a:lumMod val="75000"/>
                </a:schemeClr>
              </a:solidFill>
              <a:ln>
                <a:noFill/>
              </a:ln>
              <a:effectLst/>
            </c:spPr>
            <c:extLst>
              <c:ext xmlns:c16="http://schemas.microsoft.com/office/drawing/2014/chart" uri="{C3380CC4-5D6E-409C-BE32-E72D297353CC}">
                <c16:uniqueId val="{000000BA-10CF-483B-AD0E-3CDE352F8B5E}"/>
              </c:ext>
            </c:extLst>
          </c:dPt>
          <c:dPt>
            <c:idx val="43"/>
            <c:invertIfNegative val="0"/>
            <c:bubble3D val="0"/>
            <c:spPr>
              <a:solidFill>
                <a:schemeClr val="accent2"/>
              </a:solidFill>
              <a:ln>
                <a:noFill/>
              </a:ln>
              <a:effectLst/>
            </c:spPr>
            <c:extLst>
              <c:ext xmlns:c16="http://schemas.microsoft.com/office/drawing/2014/chart" uri="{C3380CC4-5D6E-409C-BE32-E72D297353CC}">
                <c16:uniqueId val="{000000BC-10CF-483B-AD0E-3CDE352F8B5E}"/>
              </c:ext>
            </c:extLst>
          </c:dPt>
          <c:dPt>
            <c:idx val="4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10CF-483B-AD0E-3CDE352F8B5E}"/>
              </c:ext>
            </c:extLst>
          </c:dPt>
          <c:dPt>
            <c:idx val="4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10CF-483B-AD0E-3CDE352F8B5E}"/>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10CF-483B-AD0E-3CDE352F8B5E}"/>
              </c:ext>
            </c:extLst>
          </c:dPt>
          <c:dPt>
            <c:idx val="48"/>
            <c:invertIfNegative val="0"/>
            <c:bubble3D val="0"/>
            <c:spPr>
              <a:solidFill>
                <a:schemeClr val="accent2">
                  <a:lumMod val="75000"/>
                </a:schemeClr>
              </a:solidFill>
              <a:ln>
                <a:noFill/>
              </a:ln>
              <a:effectLst/>
            </c:spPr>
            <c:extLst>
              <c:ext xmlns:c16="http://schemas.microsoft.com/office/drawing/2014/chart" uri="{C3380CC4-5D6E-409C-BE32-E72D297353CC}">
                <c16:uniqueId val="{000000C4-10CF-483B-AD0E-3CDE352F8B5E}"/>
              </c:ext>
            </c:extLst>
          </c:dPt>
          <c:dPt>
            <c:idx val="49"/>
            <c:invertIfNegative val="0"/>
            <c:bubble3D val="0"/>
            <c:spPr>
              <a:solidFill>
                <a:schemeClr val="accent2"/>
              </a:solidFill>
              <a:ln>
                <a:noFill/>
              </a:ln>
              <a:effectLst/>
            </c:spPr>
            <c:extLst>
              <c:ext xmlns:c16="http://schemas.microsoft.com/office/drawing/2014/chart" uri="{C3380CC4-5D6E-409C-BE32-E72D297353CC}">
                <c16:uniqueId val="{000000C6-10CF-483B-AD0E-3CDE352F8B5E}"/>
              </c:ext>
            </c:extLst>
          </c:dPt>
          <c:dPt>
            <c:idx val="5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10CF-483B-AD0E-3CDE352F8B5E}"/>
              </c:ext>
            </c:extLst>
          </c:dPt>
          <c:dPt>
            <c:idx val="5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10CF-483B-AD0E-3CDE352F8B5E}"/>
              </c:ext>
            </c:extLst>
          </c:dPt>
          <c:dPt>
            <c:idx val="5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10CF-483B-AD0E-3CDE352F8B5E}"/>
              </c:ext>
            </c:extLst>
          </c:dPt>
          <c:dPt>
            <c:idx val="54"/>
            <c:invertIfNegative val="0"/>
            <c:bubble3D val="0"/>
            <c:spPr>
              <a:solidFill>
                <a:schemeClr val="accent2">
                  <a:lumMod val="75000"/>
                </a:schemeClr>
              </a:solidFill>
              <a:ln>
                <a:noFill/>
              </a:ln>
              <a:effectLst/>
            </c:spPr>
            <c:extLst>
              <c:ext xmlns:c16="http://schemas.microsoft.com/office/drawing/2014/chart" uri="{C3380CC4-5D6E-409C-BE32-E72D297353CC}">
                <c16:uniqueId val="{000000CE-10CF-483B-AD0E-3CDE352F8B5E}"/>
              </c:ext>
            </c:extLst>
          </c:dPt>
          <c:dPt>
            <c:idx val="55"/>
            <c:invertIfNegative val="0"/>
            <c:bubble3D val="0"/>
            <c:spPr>
              <a:solidFill>
                <a:schemeClr val="accent2"/>
              </a:solidFill>
              <a:ln>
                <a:noFill/>
              </a:ln>
              <a:effectLst/>
            </c:spPr>
            <c:extLst>
              <c:ext xmlns:c16="http://schemas.microsoft.com/office/drawing/2014/chart" uri="{C3380CC4-5D6E-409C-BE32-E72D297353CC}">
                <c16:uniqueId val="{000000D0-10CF-483B-AD0E-3CDE352F8B5E}"/>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2-10CF-483B-AD0E-3CDE352F8B5E}"/>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4-10CF-483B-AD0E-3CDE352F8B5E}"/>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6-10CF-483B-AD0E-3CDE352F8B5E}"/>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8-10CF-483B-AD0E-3CDE352F8B5E}"/>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A-10CF-483B-AD0E-3CDE352F8B5E}"/>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C-10CF-483B-AD0E-3CDE352F8B5E}"/>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E-10CF-483B-AD0E-3CDE352F8B5E}"/>
              </c:ext>
            </c:extLst>
          </c:dPt>
          <c:dPt>
            <c:idx val="6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0-10CF-483B-AD0E-3CDE352F8B5E}"/>
              </c:ext>
            </c:extLst>
          </c:dPt>
          <c:dPt>
            <c:idx val="66"/>
            <c:invertIfNegative val="0"/>
            <c:bubble3D val="0"/>
            <c:spPr>
              <a:solidFill>
                <a:schemeClr val="accent2">
                  <a:lumMod val="75000"/>
                </a:schemeClr>
              </a:solidFill>
              <a:ln>
                <a:noFill/>
              </a:ln>
              <a:effectLst/>
            </c:spPr>
            <c:extLst>
              <c:ext xmlns:c16="http://schemas.microsoft.com/office/drawing/2014/chart" uri="{C3380CC4-5D6E-409C-BE32-E72D297353CC}">
                <c16:uniqueId val="{000000E2-10CF-483B-AD0E-3CDE352F8B5E}"/>
              </c:ext>
            </c:extLst>
          </c:dPt>
          <c:dPt>
            <c:idx val="67"/>
            <c:invertIfNegative val="0"/>
            <c:bubble3D val="0"/>
            <c:spPr>
              <a:solidFill>
                <a:schemeClr val="accent2"/>
              </a:solidFill>
              <a:ln>
                <a:noFill/>
              </a:ln>
              <a:effectLst/>
            </c:spPr>
            <c:extLst>
              <c:ext xmlns:c16="http://schemas.microsoft.com/office/drawing/2014/chart" uri="{C3380CC4-5D6E-409C-BE32-E72D297353CC}">
                <c16:uniqueId val="{000000E4-10CF-483B-AD0E-3CDE352F8B5E}"/>
              </c:ext>
            </c:extLst>
          </c:dPt>
          <c:dPt>
            <c:idx val="6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10CF-483B-AD0E-3CDE352F8B5E}"/>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10CF-483B-AD0E-3CDE352F8B5E}"/>
              </c:ext>
            </c:extLst>
          </c:dPt>
          <c:dPt>
            <c:idx val="7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A-10CF-483B-AD0E-3CDE352F8B5E}"/>
              </c:ext>
            </c:extLst>
          </c:dPt>
          <c:dPt>
            <c:idx val="72"/>
            <c:invertIfNegative val="0"/>
            <c:bubble3D val="0"/>
            <c:spPr>
              <a:solidFill>
                <a:schemeClr val="accent2">
                  <a:lumMod val="75000"/>
                </a:schemeClr>
              </a:solidFill>
              <a:ln>
                <a:noFill/>
              </a:ln>
              <a:effectLst/>
            </c:spPr>
            <c:extLst>
              <c:ext xmlns:c16="http://schemas.microsoft.com/office/drawing/2014/chart" uri="{C3380CC4-5D6E-409C-BE32-E72D297353CC}">
                <c16:uniqueId val="{000000EC-10CF-483B-AD0E-3CDE352F8B5E}"/>
              </c:ext>
            </c:extLst>
          </c:dPt>
          <c:dPt>
            <c:idx val="73"/>
            <c:invertIfNegative val="0"/>
            <c:bubble3D val="0"/>
            <c:spPr>
              <a:solidFill>
                <a:schemeClr val="accent2"/>
              </a:solidFill>
              <a:ln>
                <a:noFill/>
              </a:ln>
              <a:effectLst/>
            </c:spPr>
            <c:extLst>
              <c:ext xmlns:c16="http://schemas.microsoft.com/office/drawing/2014/chart" uri="{C3380CC4-5D6E-409C-BE32-E72D297353CC}">
                <c16:uniqueId val="{000000EE-10CF-483B-AD0E-3CDE352F8B5E}"/>
              </c:ext>
            </c:extLst>
          </c:dPt>
          <c:dPt>
            <c:idx val="7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0-10CF-483B-AD0E-3CDE352F8B5E}"/>
              </c:ext>
            </c:extLst>
          </c:dPt>
          <c:dPt>
            <c:idx val="7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2-10CF-483B-AD0E-3CDE352F8B5E}"/>
              </c:ext>
            </c:extLst>
          </c:dPt>
          <c:dPt>
            <c:idx val="7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4-10CF-483B-AD0E-3CDE352F8B5E}"/>
              </c:ext>
            </c:extLst>
          </c:dPt>
          <c:dPt>
            <c:idx val="7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6-10CF-483B-AD0E-3CDE352F8B5E}"/>
              </c:ext>
            </c:extLst>
          </c:dPt>
          <c:dPt>
            <c:idx val="8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8-10CF-483B-AD0E-3CDE352F8B5E}"/>
              </c:ext>
            </c:extLst>
          </c:dPt>
          <c:dPt>
            <c:idx val="8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A-10CF-483B-AD0E-3CDE352F8B5E}"/>
              </c:ext>
            </c:extLst>
          </c:dPt>
          <c:dPt>
            <c:idx val="8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C-10CF-483B-AD0E-3CDE352F8B5E}"/>
              </c:ext>
            </c:extLst>
          </c:dPt>
          <c:dPt>
            <c:idx val="84"/>
            <c:invertIfNegative val="0"/>
            <c:bubble3D val="0"/>
            <c:spPr>
              <a:solidFill>
                <a:schemeClr val="accent2">
                  <a:lumMod val="75000"/>
                </a:schemeClr>
              </a:solidFill>
              <a:ln>
                <a:noFill/>
              </a:ln>
              <a:effectLst/>
            </c:spPr>
            <c:extLst>
              <c:ext xmlns:c16="http://schemas.microsoft.com/office/drawing/2014/chart" uri="{C3380CC4-5D6E-409C-BE32-E72D297353CC}">
                <c16:uniqueId val="{000000FE-10CF-483B-AD0E-3CDE352F8B5E}"/>
              </c:ext>
            </c:extLst>
          </c:dPt>
          <c:dPt>
            <c:idx val="85"/>
            <c:invertIfNegative val="0"/>
            <c:bubble3D val="0"/>
            <c:spPr>
              <a:solidFill>
                <a:schemeClr val="accent2"/>
              </a:solidFill>
              <a:ln>
                <a:noFill/>
              </a:ln>
              <a:effectLst/>
            </c:spPr>
            <c:extLst>
              <c:ext xmlns:c16="http://schemas.microsoft.com/office/drawing/2014/chart" uri="{C3380CC4-5D6E-409C-BE32-E72D297353CC}">
                <c16:uniqueId val="{00000100-10CF-483B-AD0E-3CDE352F8B5E}"/>
              </c:ext>
            </c:extLst>
          </c:dPt>
          <c:dPt>
            <c:idx val="8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2-10CF-483B-AD0E-3CDE352F8B5E}"/>
              </c:ext>
            </c:extLst>
          </c:dPt>
          <c:dPt>
            <c:idx val="8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4-10CF-483B-AD0E-3CDE352F8B5E}"/>
              </c:ext>
            </c:extLst>
          </c:dPt>
          <c:dPt>
            <c:idx val="8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6-10CF-483B-AD0E-3CDE352F8B5E}"/>
              </c:ext>
            </c:extLst>
          </c:dPt>
          <c:dPt>
            <c:idx val="90"/>
            <c:invertIfNegative val="0"/>
            <c:bubble3D val="0"/>
            <c:spPr>
              <a:solidFill>
                <a:schemeClr val="accent2">
                  <a:lumMod val="75000"/>
                </a:schemeClr>
              </a:solidFill>
              <a:ln>
                <a:noFill/>
              </a:ln>
              <a:effectLst/>
            </c:spPr>
            <c:extLst>
              <c:ext xmlns:c16="http://schemas.microsoft.com/office/drawing/2014/chart" uri="{C3380CC4-5D6E-409C-BE32-E72D297353CC}">
                <c16:uniqueId val="{00000108-10CF-483B-AD0E-3CDE352F8B5E}"/>
              </c:ext>
            </c:extLst>
          </c:dPt>
          <c:dPt>
            <c:idx val="91"/>
            <c:invertIfNegative val="0"/>
            <c:bubble3D val="0"/>
            <c:spPr>
              <a:solidFill>
                <a:schemeClr val="accent2"/>
              </a:solidFill>
              <a:ln>
                <a:noFill/>
              </a:ln>
              <a:effectLst/>
            </c:spPr>
            <c:extLst>
              <c:ext xmlns:c16="http://schemas.microsoft.com/office/drawing/2014/chart" uri="{C3380CC4-5D6E-409C-BE32-E72D297353CC}">
                <c16:uniqueId val="{0000010A-10CF-483B-AD0E-3CDE352F8B5E}"/>
              </c:ext>
            </c:extLst>
          </c:dPt>
          <c:dPt>
            <c:idx val="9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C-10CF-483B-AD0E-3CDE352F8B5E}"/>
              </c:ext>
            </c:extLst>
          </c:dPt>
          <c:dPt>
            <c:idx val="9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E-10CF-483B-AD0E-3CDE352F8B5E}"/>
              </c:ext>
            </c:extLst>
          </c:dPt>
          <c:dPt>
            <c:idx val="9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10-10CF-483B-AD0E-3CDE352F8B5E}"/>
              </c:ext>
            </c:extLst>
          </c:dPt>
          <c:dPt>
            <c:idx val="96"/>
            <c:invertIfNegative val="0"/>
            <c:bubble3D val="0"/>
            <c:spPr>
              <a:solidFill>
                <a:schemeClr val="accent2">
                  <a:lumMod val="75000"/>
                </a:schemeClr>
              </a:solidFill>
              <a:ln>
                <a:noFill/>
              </a:ln>
              <a:effectLst/>
            </c:spPr>
            <c:extLst>
              <c:ext xmlns:c16="http://schemas.microsoft.com/office/drawing/2014/chart" uri="{C3380CC4-5D6E-409C-BE32-E72D297353CC}">
                <c16:uniqueId val="{00000112-10CF-483B-AD0E-3CDE352F8B5E}"/>
              </c:ext>
            </c:extLst>
          </c:dPt>
          <c:dPt>
            <c:idx val="97"/>
            <c:invertIfNegative val="0"/>
            <c:bubble3D val="0"/>
            <c:spPr>
              <a:solidFill>
                <a:schemeClr val="accent2"/>
              </a:solidFill>
              <a:ln>
                <a:noFill/>
              </a:ln>
              <a:effectLst/>
            </c:spPr>
            <c:extLst>
              <c:ext xmlns:c16="http://schemas.microsoft.com/office/drawing/2014/chart" uri="{C3380CC4-5D6E-409C-BE32-E72D297353CC}">
                <c16:uniqueId val="{00000114-10CF-483B-AD0E-3CDE352F8B5E}"/>
              </c:ext>
            </c:extLst>
          </c:dPt>
          <c:dPt>
            <c:idx val="9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16-10CF-483B-AD0E-3CDE352F8B5E}"/>
              </c:ext>
            </c:extLst>
          </c:dPt>
          <c:dPt>
            <c:idx val="9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18-10CF-483B-AD0E-3CDE352F8B5E}"/>
              </c:ext>
            </c:extLst>
          </c:dPt>
          <c:dPt>
            <c:idx val="10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1A-10CF-483B-AD0E-3CDE352F8B5E}"/>
              </c:ext>
            </c:extLst>
          </c:dPt>
          <c:cat>
            <c:strRef>
              <c:f>'Graphique 1'!$A$4:$A$104</c:f>
              <c:strCache>
                <c:ptCount val="100"/>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strCache>
            </c:strRef>
          </c:cat>
          <c:val>
            <c:numRef>
              <c:f>'Graphique 1'!$C$4:$C$104</c:f>
              <c:numCache>
                <c:formatCode>0.0</c:formatCode>
                <c:ptCount val="101"/>
                <c:pt idx="0">
                  <c:v>7.5</c:v>
                </c:pt>
                <c:pt idx="1">
                  <c:v>11.4</c:v>
                </c:pt>
                <c:pt idx="2">
                  <c:v>21.929137300000001</c:v>
                </c:pt>
                <c:pt idx="3">
                  <c:v>32.4</c:v>
                </c:pt>
                <c:pt idx="4">
                  <c:v>30</c:v>
                </c:pt>
                <c:pt idx="6">
                  <c:v>0</c:v>
                </c:pt>
                <c:pt idx="7">
                  <c:v>0</c:v>
                </c:pt>
                <c:pt idx="8">
                  <c:v>31.491066499999999</c:v>
                </c:pt>
                <c:pt idx="9">
                  <c:v>24.1</c:v>
                </c:pt>
                <c:pt idx="10">
                  <c:v>26.2</c:v>
                </c:pt>
                <c:pt idx="12">
                  <c:v>0</c:v>
                </c:pt>
                <c:pt idx="13">
                  <c:v>0</c:v>
                </c:pt>
                <c:pt idx="14">
                  <c:v>11.7423105</c:v>
                </c:pt>
                <c:pt idx="15">
                  <c:v>17.8</c:v>
                </c:pt>
                <c:pt idx="16">
                  <c:v>18.899999999999999</c:v>
                </c:pt>
                <c:pt idx="18">
                  <c:v>0</c:v>
                </c:pt>
                <c:pt idx="19">
                  <c:v>0</c:v>
                </c:pt>
                <c:pt idx="20">
                  <c:v>0</c:v>
                </c:pt>
                <c:pt idx="21">
                  <c:v>0</c:v>
                </c:pt>
                <c:pt idx="22">
                  <c:v>8.3000000000000007</c:v>
                </c:pt>
                <c:pt idx="24">
                  <c:v>3.8</c:v>
                </c:pt>
                <c:pt idx="25">
                  <c:v>11.3</c:v>
                </c:pt>
                <c:pt idx="26">
                  <c:v>19.0893221</c:v>
                </c:pt>
                <c:pt idx="27">
                  <c:v>36.700000000000003</c:v>
                </c:pt>
                <c:pt idx="28">
                  <c:v>30.2</c:v>
                </c:pt>
                <c:pt idx="30">
                  <c:v>12.5</c:v>
                </c:pt>
                <c:pt idx="31">
                  <c:v>26.400000000000002</c:v>
                </c:pt>
                <c:pt idx="32">
                  <c:v>40.881947400000001</c:v>
                </c:pt>
                <c:pt idx="33">
                  <c:v>42.1</c:v>
                </c:pt>
                <c:pt idx="34">
                  <c:v>62.9</c:v>
                </c:pt>
                <c:pt idx="36">
                  <c:v>6</c:v>
                </c:pt>
                <c:pt idx="37">
                  <c:v>10.7</c:v>
                </c:pt>
                <c:pt idx="38">
                  <c:v>24.945801299999999</c:v>
                </c:pt>
                <c:pt idx="39">
                  <c:v>45.4</c:v>
                </c:pt>
                <c:pt idx="40">
                  <c:v>33.6</c:v>
                </c:pt>
                <c:pt idx="42">
                  <c:v>3</c:v>
                </c:pt>
                <c:pt idx="43">
                  <c:v>6</c:v>
                </c:pt>
                <c:pt idx="44">
                  <c:v>19.3573208</c:v>
                </c:pt>
                <c:pt idx="45">
                  <c:v>55.7</c:v>
                </c:pt>
                <c:pt idx="46">
                  <c:v>33.700000000000003</c:v>
                </c:pt>
                <c:pt idx="48">
                  <c:v>3.3000000000000003</c:v>
                </c:pt>
                <c:pt idx="49">
                  <c:v>4.3999999999999995</c:v>
                </c:pt>
                <c:pt idx="50">
                  <c:v>18.348913400000001</c:v>
                </c:pt>
                <c:pt idx="51">
                  <c:v>32.5</c:v>
                </c:pt>
                <c:pt idx="52">
                  <c:v>29.5</c:v>
                </c:pt>
                <c:pt idx="54">
                  <c:v>15.1</c:v>
                </c:pt>
                <c:pt idx="55">
                  <c:v>21.8</c:v>
                </c:pt>
                <c:pt idx="56">
                  <c:v>26.432965400000004</c:v>
                </c:pt>
                <c:pt idx="57">
                  <c:v>37.799999999999997</c:v>
                </c:pt>
                <c:pt idx="58">
                  <c:v>39.6</c:v>
                </c:pt>
                <c:pt idx="60">
                  <c:v>27.800000000000004</c:v>
                </c:pt>
                <c:pt idx="61">
                  <c:v>44.9</c:v>
                </c:pt>
                <c:pt idx="62">
                  <c:v>33.921820600000004</c:v>
                </c:pt>
                <c:pt idx="63">
                  <c:v>19.899999999999999</c:v>
                </c:pt>
                <c:pt idx="64">
                  <c:v>20.399999999999999</c:v>
                </c:pt>
                <c:pt idx="66">
                  <c:v>11.600000000000001</c:v>
                </c:pt>
                <c:pt idx="67">
                  <c:v>7.0000000000000009</c:v>
                </c:pt>
                <c:pt idx="68">
                  <c:v>13.235924700000002</c:v>
                </c:pt>
                <c:pt idx="69">
                  <c:v>13.2</c:v>
                </c:pt>
                <c:pt idx="70">
                  <c:v>15</c:v>
                </c:pt>
                <c:pt idx="72">
                  <c:v>4.7</c:v>
                </c:pt>
                <c:pt idx="73">
                  <c:v>2.5</c:v>
                </c:pt>
                <c:pt idx="74">
                  <c:v>12.743566700000001</c:v>
                </c:pt>
                <c:pt idx="75">
                  <c:v>20.8</c:v>
                </c:pt>
                <c:pt idx="76">
                  <c:v>15.1</c:v>
                </c:pt>
                <c:pt idx="78">
                  <c:v>0</c:v>
                </c:pt>
                <c:pt idx="79">
                  <c:v>0</c:v>
                </c:pt>
                <c:pt idx="80">
                  <c:v>12.505006</c:v>
                </c:pt>
                <c:pt idx="81">
                  <c:v>33.6</c:v>
                </c:pt>
                <c:pt idx="82">
                  <c:v>30.6</c:v>
                </c:pt>
                <c:pt idx="84">
                  <c:v>8.2000000000000011</c:v>
                </c:pt>
                <c:pt idx="85">
                  <c:v>12.7</c:v>
                </c:pt>
                <c:pt idx="86">
                  <c:v>22.627616700000001</c:v>
                </c:pt>
                <c:pt idx="87">
                  <c:v>33.9</c:v>
                </c:pt>
                <c:pt idx="88">
                  <c:v>36.299999999999997</c:v>
                </c:pt>
                <c:pt idx="90">
                  <c:v>3.8</c:v>
                </c:pt>
                <c:pt idx="91">
                  <c:v>7.7</c:v>
                </c:pt>
                <c:pt idx="92">
                  <c:v>21.464878300000002</c:v>
                </c:pt>
                <c:pt idx="93">
                  <c:v>28.7</c:v>
                </c:pt>
                <c:pt idx="94">
                  <c:v>26.4</c:v>
                </c:pt>
                <c:pt idx="96">
                  <c:v>14.7</c:v>
                </c:pt>
                <c:pt idx="97">
                  <c:v>23.400000000000002</c:v>
                </c:pt>
                <c:pt idx="98">
                  <c:v>31.483575800000001</c:v>
                </c:pt>
                <c:pt idx="99">
                  <c:v>27.6</c:v>
                </c:pt>
                <c:pt idx="100">
                  <c:v>27.1</c:v>
                </c:pt>
              </c:numCache>
            </c:numRef>
          </c:val>
          <c:extLst>
            <c:ext xmlns:c16="http://schemas.microsoft.com/office/drawing/2014/chart" uri="{C3380CC4-5D6E-409C-BE32-E72D297353CC}">
              <c16:uniqueId val="{0000011B-10CF-483B-AD0E-3CDE352F8B5E}"/>
            </c:ext>
          </c:extLst>
        </c:ser>
        <c:ser>
          <c:idx val="2"/>
          <c:order val="2"/>
          <c:tx>
            <c:strRef>
              <c:f>'Graphique 1'!$D$3</c:f>
              <c:strCache>
                <c:ptCount val="1"/>
                <c:pt idx="0">
                  <c:v>Elle a diminué fortement
 (de moins de 50 %)</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11D-10CF-483B-AD0E-3CDE352F8B5E}"/>
              </c:ext>
            </c:extLst>
          </c:dPt>
          <c:dPt>
            <c:idx val="1"/>
            <c:invertIfNegative val="0"/>
            <c:bubble3D val="0"/>
            <c:spPr>
              <a:solidFill>
                <a:schemeClr val="accent3"/>
              </a:solidFill>
              <a:ln>
                <a:noFill/>
              </a:ln>
              <a:effectLst/>
            </c:spPr>
            <c:extLst>
              <c:ext xmlns:c16="http://schemas.microsoft.com/office/drawing/2014/chart" uri="{C3380CC4-5D6E-409C-BE32-E72D297353CC}">
                <c16:uniqueId val="{0000011F-10CF-483B-AD0E-3CDE352F8B5E}"/>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1-10CF-483B-AD0E-3CDE352F8B5E}"/>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3-10CF-483B-AD0E-3CDE352F8B5E}"/>
              </c:ext>
            </c:extLst>
          </c:dPt>
          <c:dPt>
            <c:idx val="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5-10CF-483B-AD0E-3CDE352F8B5E}"/>
              </c:ext>
            </c:extLst>
          </c:dPt>
          <c:dPt>
            <c:idx val="6"/>
            <c:invertIfNegative val="0"/>
            <c:bubble3D val="0"/>
            <c:spPr>
              <a:solidFill>
                <a:schemeClr val="accent3">
                  <a:lumMod val="75000"/>
                </a:schemeClr>
              </a:solidFill>
              <a:ln>
                <a:noFill/>
              </a:ln>
              <a:effectLst/>
            </c:spPr>
            <c:extLst>
              <c:ext xmlns:c16="http://schemas.microsoft.com/office/drawing/2014/chart" uri="{C3380CC4-5D6E-409C-BE32-E72D297353CC}">
                <c16:uniqueId val="{00000127-10CF-483B-AD0E-3CDE352F8B5E}"/>
              </c:ext>
            </c:extLst>
          </c:dPt>
          <c:dPt>
            <c:idx val="7"/>
            <c:invertIfNegative val="0"/>
            <c:bubble3D val="0"/>
            <c:spPr>
              <a:solidFill>
                <a:schemeClr val="accent3"/>
              </a:solidFill>
              <a:ln>
                <a:noFill/>
              </a:ln>
              <a:effectLst/>
            </c:spPr>
            <c:extLst>
              <c:ext xmlns:c16="http://schemas.microsoft.com/office/drawing/2014/chart" uri="{C3380CC4-5D6E-409C-BE32-E72D297353CC}">
                <c16:uniqueId val="{00000129-10CF-483B-AD0E-3CDE352F8B5E}"/>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B-10CF-483B-AD0E-3CDE352F8B5E}"/>
              </c:ext>
            </c:extLst>
          </c:dPt>
          <c:dPt>
            <c:idx val="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D-10CF-483B-AD0E-3CDE352F8B5E}"/>
              </c:ext>
            </c:extLst>
          </c:dPt>
          <c:dPt>
            <c:idx val="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F-10CF-483B-AD0E-3CDE352F8B5E}"/>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131-10CF-483B-AD0E-3CDE352F8B5E}"/>
              </c:ext>
            </c:extLst>
          </c:dPt>
          <c:dPt>
            <c:idx val="13"/>
            <c:invertIfNegative val="0"/>
            <c:bubble3D val="0"/>
            <c:spPr>
              <a:solidFill>
                <a:schemeClr val="accent3"/>
              </a:solidFill>
              <a:ln>
                <a:noFill/>
              </a:ln>
              <a:effectLst/>
            </c:spPr>
            <c:extLst>
              <c:ext xmlns:c16="http://schemas.microsoft.com/office/drawing/2014/chart" uri="{C3380CC4-5D6E-409C-BE32-E72D297353CC}">
                <c16:uniqueId val="{00000133-10CF-483B-AD0E-3CDE352F8B5E}"/>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5-10CF-483B-AD0E-3CDE352F8B5E}"/>
              </c:ext>
            </c:extLst>
          </c:dPt>
          <c:dPt>
            <c:idx val="1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7-10CF-483B-AD0E-3CDE352F8B5E}"/>
              </c:ext>
            </c:extLst>
          </c:dPt>
          <c:dPt>
            <c:idx val="1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9-10CF-483B-AD0E-3CDE352F8B5E}"/>
              </c:ext>
            </c:extLst>
          </c:dPt>
          <c:dPt>
            <c:idx val="1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B-10CF-483B-AD0E-3CDE352F8B5E}"/>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D-10CF-483B-AD0E-3CDE352F8B5E}"/>
              </c:ext>
            </c:extLst>
          </c:dPt>
          <c:dPt>
            <c:idx val="2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F-10CF-483B-AD0E-3CDE352F8B5E}"/>
              </c:ext>
            </c:extLst>
          </c:dPt>
          <c:dPt>
            <c:idx val="2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1-10CF-483B-AD0E-3CDE352F8B5E}"/>
              </c:ext>
            </c:extLst>
          </c:dPt>
          <c:dPt>
            <c:idx val="24"/>
            <c:invertIfNegative val="0"/>
            <c:bubble3D val="0"/>
            <c:spPr>
              <a:solidFill>
                <a:schemeClr val="accent3">
                  <a:lumMod val="75000"/>
                </a:schemeClr>
              </a:solidFill>
              <a:ln>
                <a:noFill/>
              </a:ln>
              <a:effectLst/>
            </c:spPr>
            <c:extLst>
              <c:ext xmlns:c16="http://schemas.microsoft.com/office/drawing/2014/chart" uri="{C3380CC4-5D6E-409C-BE32-E72D297353CC}">
                <c16:uniqueId val="{00000143-10CF-483B-AD0E-3CDE352F8B5E}"/>
              </c:ext>
            </c:extLst>
          </c:dPt>
          <c:dPt>
            <c:idx val="25"/>
            <c:invertIfNegative val="0"/>
            <c:bubble3D val="0"/>
            <c:spPr>
              <a:solidFill>
                <a:schemeClr val="accent3"/>
              </a:solidFill>
              <a:ln>
                <a:noFill/>
              </a:ln>
              <a:effectLst/>
            </c:spPr>
            <c:extLst>
              <c:ext xmlns:c16="http://schemas.microsoft.com/office/drawing/2014/chart" uri="{C3380CC4-5D6E-409C-BE32-E72D297353CC}">
                <c16:uniqueId val="{00000145-10CF-483B-AD0E-3CDE352F8B5E}"/>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10CF-483B-AD0E-3CDE352F8B5E}"/>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10CF-483B-AD0E-3CDE352F8B5E}"/>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B-10CF-483B-AD0E-3CDE352F8B5E}"/>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4D-10CF-483B-AD0E-3CDE352F8B5E}"/>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4F-10CF-483B-AD0E-3CDE352F8B5E}"/>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1-10CF-483B-AD0E-3CDE352F8B5E}"/>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3-10CF-483B-AD0E-3CDE352F8B5E}"/>
              </c:ext>
            </c:extLst>
          </c:dPt>
          <c:dPt>
            <c:idx val="3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5-10CF-483B-AD0E-3CDE352F8B5E}"/>
              </c:ext>
            </c:extLst>
          </c:dPt>
          <c:dPt>
            <c:idx val="36"/>
            <c:invertIfNegative val="0"/>
            <c:bubble3D val="0"/>
            <c:spPr>
              <a:solidFill>
                <a:schemeClr val="accent3">
                  <a:lumMod val="75000"/>
                </a:schemeClr>
              </a:solidFill>
              <a:ln>
                <a:noFill/>
              </a:ln>
              <a:effectLst/>
            </c:spPr>
            <c:extLst>
              <c:ext xmlns:c16="http://schemas.microsoft.com/office/drawing/2014/chart" uri="{C3380CC4-5D6E-409C-BE32-E72D297353CC}">
                <c16:uniqueId val="{00000157-10CF-483B-AD0E-3CDE352F8B5E}"/>
              </c:ext>
            </c:extLst>
          </c:dPt>
          <c:dPt>
            <c:idx val="37"/>
            <c:invertIfNegative val="0"/>
            <c:bubble3D val="0"/>
            <c:spPr>
              <a:solidFill>
                <a:schemeClr val="accent3"/>
              </a:solidFill>
              <a:ln>
                <a:noFill/>
              </a:ln>
              <a:effectLst/>
            </c:spPr>
            <c:extLst>
              <c:ext xmlns:c16="http://schemas.microsoft.com/office/drawing/2014/chart" uri="{C3380CC4-5D6E-409C-BE32-E72D297353CC}">
                <c16:uniqueId val="{00000159-10CF-483B-AD0E-3CDE352F8B5E}"/>
              </c:ext>
            </c:extLst>
          </c:dPt>
          <c:dPt>
            <c:idx val="3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B-10CF-483B-AD0E-3CDE352F8B5E}"/>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D-10CF-483B-AD0E-3CDE352F8B5E}"/>
              </c:ext>
            </c:extLst>
          </c:dPt>
          <c:dPt>
            <c:idx val="4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F-10CF-483B-AD0E-3CDE352F8B5E}"/>
              </c:ext>
            </c:extLst>
          </c:dPt>
          <c:dPt>
            <c:idx val="42"/>
            <c:invertIfNegative val="0"/>
            <c:bubble3D val="0"/>
            <c:spPr>
              <a:solidFill>
                <a:schemeClr val="accent3">
                  <a:lumMod val="75000"/>
                </a:schemeClr>
              </a:solidFill>
              <a:ln>
                <a:noFill/>
              </a:ln>
              <a:effectLst/>
            </c:spPr>
            <c:extLst>
              <c:ext xmlns:c16="http://schemas.microsoft.com/office/drawing/2014/chart" uri="{C3380CC4-5D6E-409C-BE32-E72D297353CC}">
                <c16:uniqueId val="{00000161-10CF-483B-AD0E-3CDE352F8B5E}"/>
              </c:ext>
            </c:extLst>
          </c:dPt>
          <c:dPt>
            <c:idx val="43"/>
            <c:invertIfNegative val="0"/>
            <c:bubble3D val="0"/>
            <c:spPr>
              <a:solidFill>
                <a:schemeClr val="accent3"/>
              </a:solidFill>
              <a:ln>
                <a:noFill/>
              </a:ln>
              <a:effectLst/>
            </c:spPr>
            <c:extLst>
              <c:ext xmlns:c16="http://schemas.microsoft.com/office/drawing/2014/chart" uri="{C3380CC4-5D6E-409C-BE32-E72D297353CC}">
                <c16:uniqueId val="{00000163-10CF-483B-AD0E-3CDE352F8B5E}"/>
              </c:ext>
            </c:extLst>
          </c:dPt>
          <c:dPt>
            <c:idx val="4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10CF-483B-AD0E-3CDE352F8B5E}"/>
              </c:ext>
            </c:extLst>
          </c:dPt>
          <c:dPt>
            <c:idx val="4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10CF-483B-AD0E-3CDE352F8B5E}"/>
              </c:ext>
            </c:extLst>
          </c:dPt>
          <c:dPt>
            <c:idx val="4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9-10CF-483B-AD0E-3CDE352F8B5E}"/>
              </c:ext>
            </c:extLst>
          </c:dPt>
          <c:dPt>
            <c:idx val="48"/>
            <c:invertIfNegative val="0"/>
            <c:bubble3D val="0"/>
            <c:spPr>
              <a:solidFill>
                <a:schemeClr val="accent3">
                  <a:lumMod val="75000"/>
                </a:schemeClr>
              </a:solidFill>
              <a:ln>
                <a:noFill/>
              </a:ln>
              <a:effectLst/>
            </c:spPr>
            <c:extLst>
              <c:ext xmlns:c16="http://schemas.microsoft.com/office/drawing/2014/chart" uri="{C3380CC4-5D6E-409C-BE32-E72D297353CC}">
                <c16:uniqueId val="{0000016B-10CF-483B-AD0E-3CDE352F8B5E}"/>
              </c:ext>
            </c:extLst>
          </c:dPt>
          <c:dPt>
            <c:idx val="49"/>
            <c:invertIfNegative val="0"/>
            <c:bubble3D val="0"/>
            <c:spPr>
              <a:solidFill>
                <a:schemeClr val="accent3"/>
              </a:solidFill>
              <a:ln>
                <a:noFill/>
              </a:ln>
              <a:effectLst/>
            </c:spPr>
            <c:extLst>
              <c:ext xmlns:c16="http://schemas.microsoft.com/office/drawing/2014/chart" uri="{C3380CC4-5D6E-409C-BE32-E72D297353CC}">
                <c16:uniqueId val="{0000016D-10CF-483B-AD0E-3CDE352F8B5E}"/>
              </c:ext>
            </c:extLst>
          </c:dPt>
          <c:dPt>
            <c:idx val="5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F-10CF-483B-AD0E-3CDE352F8B5E}"/>
              </c:ext>
            </c:extLst>
          </c:dPt>
          <c:dPt>
            <c:idx val="5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1-10CF-483B-AD0E-3CDE352F8B5E}"/>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3-10CF-483B-AD0E-3CDE352F8B5E}"/>
              </c:ext>
            </c:extLst>
          </c:dPt>
          <c:dPt>
            <c:idx val="54"/>
            <c:invertIfNegative val="0"/>
            <c:bubble3D val="0"/>
            <c:spPr>
              <a:solidFill>
                <a:schemeClr val="accent3">
                  <a:lumMod val="75000"/>
                </a:schemeClr>
              </a:solidFill>
              <a:ln>
                <a:noFill/>
              </a:ln>
              <a:effectLst/>
            </c:spPr>
            <c:extLst>
              <c:ext xmlns:c16="http://schemas.microsoft.com/office/drawing/2014/chart" uri="{C3380CC4-5D6E-409C-BE32-E72D297353CC}">
                <c16:uniqueId val="{00000175-10CF-483B-AD0E-3CDE352F8B5E}"/>
              </c:ext>
            </c:extLst>
          </c:dPt>
          <c:dPt>
            <c:idx val="55"/>
            <c:invertIfNegative val="0"/>
            <c:bubble3D val="0"/>
            <c:spPr>
              <a:solidFill>
                <a:schemeClr val="accent3"/>
              </a:solidFill>
              <a:ln>
                <a:noFill/>
              </a:ln>
              <a:effectLst/>
            </c:spPr>
            <c:extLst>
              <c:ext xmlns:c16="http://schemas.microsoft.com/office/drawing/2014/chart" uri="{C3380CC4-5D6E-409C-BE32-E72D297353CC}">
                <c16:uniqueId val="{00000177-10CF-483B-AD0E-3CDE352F8B5E}"/>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79-10CF-483B-AD0E-3CDE352F8B5E}"/>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B-10CF-483B-AD0E-3CDE352F8B5E}"/>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D-10CF-483B-AD0E-3CDE352F8B5E}"/>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7F-10CF-483B-AD0E-3CDE352F8B5E}"/>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81-10CF-483B-AD0E-3CDE352F8B5E}"/>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83-10CF-483B-AD0E-3CDE352F8B5E}"/>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85-10CF-483B-AD0E-3CDE352F8B5E}"/>
              </c:ext>
            </c:extLst>
          </c:dPt>
          <c:dPt>
            <c:idx val="6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7-10CF-483B-AD0E-3CDE352F8B5E}"/>
              </c:ext>
            </c:extLst>
          </c:dPt>
          <c:dPt>
            <c:idx val="66"/>
            <c:invertIfNegative val="0"/>
            <c:bubble3D val="0"/>
            <c:spPr>
              <a:solidFill>
                <a:schemeClr val="accent3">
                  <a:lumMod val="75000"/>
                </a:schemeClr>
              </a:solidFill>
              <a:ln>
                <a:noFill/>
              </a:ln>
              <a:effectLst/>
            </c:spPr>
            <c:extLst>
              <c:ext xmlns:c16="http://schemas.microsoft.com/office/drawing/2014/chart" uri="{C3380CC4-5D6E-409C-BE32-E72D297353CC}">
                <c16:uniqueId val="{00000189-10CF-483B-AD0E-3CDE352F8B5E}"/>
              </c:ext>
            </c:extLst>
          </c:dPt>
          <c:dPt>
            <c:idx val="67"/>
            <c:invertIfNegative val="0"/>
            <c:bubble3D val="0"/>
            <c:spPr>
              <a:solidFill>
                <a:schemeClr val="accent3"/>
              </a:solidFill>
              <a:ln>
                <a:noFill/>
              </a:ln>
              <a:effectLst/>
            </c:spPr>
            <c:extLst>
              <c:ext xmlns:c16="http://schemas.microsoft.com/office/drawing/2014/chart" uri="{C3380CC4-5D6E-409C-BE32-E72D297353CC}">
                <c16:uniqueId val="{0000018B-10CF-483B-AD0E-3CDE352F8B5E}"/>
              </c:ext>
            </c:extLst>
          </c:dPt>
          <c:dPt>
            <c:idx val="6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8D-10CF-483B-AD0E-3CDE352F8B5E}"/>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8F-10CF-483B-AD0E-3CDE352F8B5E}"/>
              </c:ext>
            </c:extLst>
          </c:dPt>
          <c:dPt>
            <c:idx val="7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1-10CF-483B-AD0E-3CDE352F8B5E}"/>
              </c:ext>
            </c:extLst>
          </c:dPt>
          <c:dPt>
            <c:idx val="72"/>
            <c:invertIfNegative val="0"/>
            <c:bubble3D val="0"/>
            <c:spPr>
              <a:solidFill>
                <a:schemeClr val="accent3">
                  <a:lumMod val="75000"/>
                </a:schemeClr>
              </a:solidFill>
              <a:ln>
                <a:noFill/>
              </a:ln>
              <a:effectLst/>
            </c:spPr>
            <c:extLst>
              <c:ext xmlns:c16="http://schemas.microsoft.com/office/drawing/2014/chart" uri="{C3380CC4-5D6E-409C-BE32-E72D297353CC}">
                <c16:uniqueId val="{00000193-10CF-483B-AD0E-3CDE352F8B5E}"/>
              </c:ext>
            </c:extLst>
          </c:dPt>
          <c:dPt>
            <c:idx val="73"/>
            <c:invertIfNegative val="0"/>
            <c:bubble3D val="0"/>
            <c:spPr>
              <a:solidFill>
                <a:schemeClr val="accent3"/>
              </a:solidFill>
              <a:ln>
                <a:noFill/>
              </a:ln>
              <a:effectLst/>
            </c:spPr>
            <c:extLst>
              <c:ext xmlns:c16="http://schemas.microsoft.com/office/drawing/2014/chart" uri="{C3380CC4-5D6E-409C-BE32-E72D297353CC}">
                <c16:uniqueId val="{00000195-10CF-483B-AD0E-3CDE352F8B5E}"/>
              </c:ext>
            </c:extLst>
          </c:dPt>
          <c:dPt>
            <c:idx val="7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97-10CF-483B-AD0E-3CDE352F8B5E}"/>
              </c:ext>
            </c:extLst>
          </c:dPt>
          <c:dPt>
            <c:idx val="7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99-10CF-483B-AD0E-3CDE352F8B5E}"/>
              </c:ext>
            </c:extLst>
          </c:dPt>
          <c:dPt>
            <c:idx val="7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B-10CF-483B-AD0E-3CDE352F8B5E}"/>
              </c:ext>
            </c:extLst>
          </c:dPt>
          <c:dPt>
            <c:idx val="78"/>
            <c:invertIfNegative val="0"/>
            <c:bubble3D val="0"/>
            <c:spPr>
              <a:solidFill>
                <a:schemeClr val="accent3">
                  <a:lumMod val="75000"/>
                </a:schemeClr>
              </a:solidFill>
              <a:ln>
                <a:noFill/>
              </a:ln>
              <a:effectLst/>
            </c:spPr>
            <c:extLst>
              <c:ext xmlns:c16="http://schemas.microsoft.com/office/drawing/2014/chart" uri="{C3380CC4-5D6E-409C-BE32-E72D297353CC}">
                <c16:uniqueId val="{0000019D-10CF-483B-AD0E-3CDE352F8B5E}"/>
              </c:ext>
            </c:extLst>
          </c:dPt>
          <c:dPt>
            <c:idx val="79"/>
            <c:invertIfNegative val="0"/>
            <c:bubble3D val="0"/>
            <c:spPr>
              <a:solidFill>
                <a:schemeClr val="accent3"/>
              </a:solidFill>
              <a:ln>
                <a:noFill/>
              </a:ln>
              <a:effectLst/>
            </c:spPr>
            <c:extLst>
              <c:ext xmlns:c16="http://schemas.microsoft.com/office/drawing/2014/chart" uri="{C3380CC4-5D6E-409C-BE32-E72D297353CC}">
                <c16:uniqueId val="{0000019F-10CF-483B-AD0E-3CDE352F8B5E}"/>
              </c:ext>
            </c:extLst>
          </c:dPt>
          <c:dPt>
            <c:idx val="8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A1-10CF-483B-AD0E-3CDE352F8B5E}"/>
              </c:ext>
            </c:extLst>
          </c:dPt>
          <c:dPt>
            <c:idx val="8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A3-10CF-483B-AD0E-3CDE352F8B5E}"/>
              </c:ext>
            </c:extLst>
          </c:dPt>
          <c:dPt>
            <c:idx val="8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A5-10CF-483B-AD0E-3CDE352F8B5E}"/>
              </c:ext>
            </c:extLst>
          </c:dPt>
          <c:dPt>
            <c:idx val="84"/>
            <c:invertIfNegative val="0"/>
            <c:bubble3D val="0"/>
            <c:spPr>
              <a:solidFill>
                <a:schemeClr val="accent3">
                  <a:lumMod val="75000"/>
                </a:schemeClr>
              </a:solidFill>
              <a:ln>
                <a:noFill/>
              </a:ln>
              <a:effectLst/>
            </c:spPr>
            <c:extLst>
              <c:ext xmlns:c16="http://schemas.microsoft.com/office/drawing/2014/chart" uri="{C3380CC4-5D6E-409C-BE32-E72D297353CC}">
                <c16:uniqueId val="{000001A7-10CF-483B-AD0E-3CDE352F8B5E}"/>
              </c:ext>
            </c:extLst>
          </c:dPt>
          <c:dPt>
            <c:idx val="85"/>
            <c:invertIfNegative val="0"/>
            <c:bubble3D val="0"/>
            <c:spPr>
              <a:solidFill>
                <a:schemeClr val="accent3"/>
              </a:solidFill>
              <a:ln>
                <a:noFill/>
              </a:ln>
              <a:effectLst/>
            </c:spPr>
            <c:extLst>
              <c:ext xmlns:c16="http://schemas.microsoft.com/office/drawing/2014/chart" uri="{C3380CC4-5D6E-409C-BE32-E72D297353CC}">
                <c16:uniqueId val="{000001A9-10CF-483B-AD0E-3CDE352F8B5E}"/>
              </c:ext>
            </c:extLst>
          </c:dPt>
          <c:dPt>
            <c:idx val="8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AB-10CF-483B-AD0E-3CDE352F8B5E}"/>
              </c:ext>
            </c:extLst>
          </c:dPt>
          <c:dPt>
            <c:idx val="8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AD-10CF-483B-AD0E-3CDE352F8B5E}"/>
              </c:ext>
            </c:extLst>
          </c:dPt>
          <c:dPt>
            <c:idx val="8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AF-10CF-483B-AD0E-3CDE352F8B5E}"/>
              </c:ext>
            </c:extLst>
          </c:dPt>
          <c:dPt>
            <c:idx val="90"/>
            <c:invertIfNegative val="0"/>
            <c:bubble3D val="0"/>
            <c:spPr>
              <a:solidFill>
                <a:schemeClr val="accent3">
                  <a:lumMod val="75000"/>
                </a:schemeClr>
              </a:solidFill>
              <a:ln>
                <a:noFill/>
              </a:ln>
              <a:effectLst/>
            </c:spPr>
            <c:extLst>
              <c:ext xmlns:c16="http://schemas.microsoft.com/office/drawing/2014/chart" uri="{C3380CC4-5D6E-409C-BE32-E72D297353CC}">
                <c16:uniqueId val="{000001B1-10CF-483B-AD0E-3CDE352F8B5E}"/>
              </c:ext>
            </c:extLst>
          </c:dPt>
          <c:dPt>
            <c:idx val="91"/>
            <c:invertIfNegative val="0"/>
            <c:bubble3D val="0"/>
            <c:spPr>
              <a:solidFill>
                <a:schemeClr val="accent3"/>
              </a:solidFill>
              <a:ln>
                <a:noFill/>
              </a:ln>
              <a:effectLst/>
            </c:spPr>
            <c:extLst>
              <c:ext xmlns:c16="http://schemas.microsoft.com/office/drawing/2014/chart" uri="{C3380CC4-5D6E-409C-BE32-E72D297353CC}">
                <c16:uniqueId val="{000001B3-10CF-483B-AD0E-3CDE352F8B5E}"/>
              </c:ext>
            </c:extLst>
          </c:dPt>
          <c:dPt>
            <c:idx val="9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B5-10CF-483B-AD0E-3CDE352F8B5E}"/>
              </c:ext>
            </c:extLst>
          </c:dPt>
          <c:dPt>
            <c:idx val="9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B7-10CF-483B-AD0E-3CDE352F8B5E}"/>
              </c:ext>
            </c:extLst>
          </c:dPt>
          <c:dPt>
            <c:idx val="9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B9-10CF-483B-AD0E-3CDE352F8B5E}"/>
              </c:ext>
            </c:extLst>
          </c:dPt>
          <c:dPt>
            <c:idx val="96"/>
            <c:invertIfNegative val="0"/>
            <c:bubble3D val="0"/>
            <c:spPr>
              <a:solidFill>
                <a:schemeClr val="accent3">
                  <a:lumMod val="75000"/>
                </a:schemeClr>
              </a:solidFill>
              <a:ln>
                <a:noFill/>
              </a:ln>
              <a:effectLst/>
            </c:spPr>
            <c:extLst>
              <c:ext xmlns:c16="http://schemas.microsoft.com/office/drawing/2014/chart" uri="{C3380CC4-5D6E-409C-BE32-E72D297353CC}">
                <c16:uniqueId val="{000001BB-10CF-483B-AD0E-3CDE352F8B5E}"/>
              </c:ext>
            </c:extLst>
          </c:dPt>
          <c:dPt>
            <c:idx val="97"/>
            <c:invertIfNegative val="0"/>
            <c:bubble3D val="0"/>
            <c:spPr>
              <a:solidFill>
                <a:schemeClr val="accent3"/>
              </a:solidFill>
              <a:ln>
                <a:noFill/>
              </a:ln>
              <a:effectLst/>
            </c:spPr>
            <c:extLst>
              <c:ext xmlns:c16="http://schemas.microsoft.com/office/drawing/2014/chart" uri="{C3380CC4-5D6E-409C-BE32-E72D297353CC}">
                <c16:uniqueId val="{000001BD-10CF-483B-AD0E-3CDE352F8B5E}"/>
              </c:ext>
            </c:extLst>
          </c:dPt>
          <c:dPt>
            <c:idx val="9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BF-10CF-483B-AD0E-3CDE352F8B5E}"/>
              </c:ext>
            </c:extLst>
          </c:dPt>
          <c:dPt>
            <c:idx val="9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C1-10CF-483B-AD0E-3CDE352F8B5E}"/>
              </c:ext>
            </c:extLst>
          </c:dPt>
          <c:dPt>
            <c:idx val="10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C3-10CF-483B-AD0E-3CDE352F8B5E}"/>
              </c:ext>
            </c:extLst>
          </c:dPt>
          <c:cat>
            <c:strRef>
              <c:f>'Graphique 1'!$A$4:$A$104</c:f>
              <c:strCache>
                <c:ptCount val="100"/>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strCache>
            </c:strRef>
          </c:cat>
          <c:val>
            <c:numRef>
              <c:f>'Graphique 1'!$D$4:$D$104</c:f>
              <c:numCache>
                <c:formatCode>0.0</c:formatCode>
                <c:ptCount val="101"/>
                <c:pt idx="0">
                  <c:v>27.400000000000002</c:v>
                </c:pt>
                <c:pt idx="1">
                  <c:v>38.5</c:v>
                </c:pt>
                <c:pt idx="2">
                  <c:v>44.139846500000004</c:v>
                </c:pt>
                <c:pt idx="3">
                  <c:v>35</c:v>
                </c:pt>
                <c:pt idx="4">
                  <c:v>31.9</c:v>
                </c:pt>
                <c:pt idx="6">
                  <c:v>14.099999999999998</c:v>
                </c:pt>
                <c:pt idx="7">
                  <c:v>55.500000000000007</c:v>
                </c:pt>
                <c:pt idx="8">
                  <c:v>52.655149399999999</c:v>
                </c:pt>
                <c:pt idx="9">
                  <c:v>66.099999999999994</c:v>
                </c:pt>
                <c:pt idx="10">
                  <c:v>61</c:v>
                </c:pt>
                <c:pt idx="12">
                  <c:v>21.4</c:v>
                </c:pt>
                <c:pt idx="13">
                  <c:v>27.800000000000004</c:v>
                </c:pt>
                <c:pt idx="14">
                  <c:v>32.816277499999998</c:v>
                </c:pt>
                <c:pt idx="15">
                  <c:v>33.4</c:v>
                </c:pt>
                <c:pt idx="16">
                  <c:v>30.4</c:v>
                </c:pt>
                <c:pt idx="18">
                  <c:v>0</c:v>
                </c:pt>
                <c:pt idx="19">
                  <c:v>0</c:v>
                </c:pt>
                <c:pt idx="20">
                  <c:v>89.316038200000008</c:v>
                </c:pt>
                <c:pt idx="21">
                  <c:v>85.9</c:v>
                </c:pt>
                <c:pt idx="22">
                  <c:v>85.4</c:v>
                </c:pt>
                <c:pt idx="24">
                  <c:v>38.1</c:v>
                </c:pt>
                <c:pt idx="25">
                  <c:v>41</c:v>
                </c:pt>
                <c:pt idx="26">
                  <c:v>53.141323799999995</c:v>
                </c:pt>
                <c:pt idx="27">
                  <c:v>47.7</c:v>
                </c:pt>
                <c:pt idx="28">
                  <c:v>39.6</c:v>
                </c:pt>
                <c:pt idx="30">
                  <c:v>52.300000000000004</c:v>
                </c:pt>
                <c:pt idx="31">
                  <c:v>58.699999999999996</c:v>
                </c:pt>
                <c:pt idx="32">
                  <c:v>51.195551399999992</c:v>
                </c:pt>
                <c:pt idx="33">
                  <c:v>31.4</c:v>
                </c:pt>
                <c:pt idx="34">
                  <c:v>7.2</c:v>
                </c:pt>
                <c:pt idx="36">
                  <c:v>29.7</c:v>
                </c:pt>
                <c:pt idx="37">
                  <c:v>43.6</c:v>
                </c:pt>
                <c:pt idx="38">
                  <c:v>42.786216599999996</c:v>
                </c:pt>
                <c:pt idx="39">
                  <c:v>28.9</c:v>
                </c:pt>
                <c:pt idx="40">
                  <c:v>23.5</c:v>
                </c:pt>
                <c:pt idx="42">
                  <c:v>14.799999999999999</c:v>
                </c:pt>
                <c:pt idx="43">
                  <c:v>27.700000000000003</c:v>
                </c:pt>
                <c:pt idx="44">
                  <c:v>50.876795200000004</c:v>
                </c:pt>
                <c:pt idx="45">
                  <c:v>24.5</c:v>
                </c:pt>
                <c:pt idx="46">
                  <c:v>11.4</c:v>
                </c:pt>
                <c:pt idx="48">
                  <c:v>19</c:v>
                </c:pt>
                <c:pt idx="49">
                  <c:v>35.199999999999996</c:v>
                </c:pt>
                <c:pt idx="50">
                  <c:v>43.724520599999998</c:v>
                </c:pt>
                <c:pt idx="51">
                  <c:v>26.4</c:v>
                </c:pt>
                <c:pt idx="52">
                  <c:v>26.3</c:v>
                </c:pt>
                <c:pt idx="54">
                  <c:v>32.5</c:v>
                </c:pt>
                <c:pt idx="55">
                  <c:v>34</c:v>
                </c:pt>
                <c:pt idx="56">
                  <c:v>42.870721699999997</c:v>
                </c:pt>
                <c:pt idx="57">
                  <c:v>45.8</c:v>
                </c:pt>
                <c:pt idx="58">
                  <c:v>45.2</c:v>
                </c:pt>
                <c:pt idx="60">
                  <c:v>40.300000000000004</c:v>
                </c:pt>
                <c:pt idx="61">
                  <c:v>30.8</c:v>
                </c:pt>
                <c:pt idx="62">
                  <c:v>13.2506656</c:v>
                </c:pt>
                <c:pt idx="63">
                  <c:v>6.4</c:v>
                </c:pt>
                <c:pt idx="64">
                  <c:v>2.2999999999999998</c:v>
                </c:pt>
                <c:pt idx="66">
                  <c:v>47.3</c:v>
                </c:pt>
                <c:pt idx="67">
                  <c:v>60.8</c:v>
                </c:pt>
                <c:pt idx="68">
                  <c:v>61.462220500000001</c:v>
                </c:pt>
                <c:pt idx="69">
                  <c:v>63.4</c:v>
                </c:pt>
                <c:pt idx="70">
                  <c:v>64.5</c:v>
                </c:pt>
                <c:pt idx="72">
                  <c:v>34.300000000000004</c:v>
                </c:pt>
                <c:pt idx="73">
                  <c:v>46.400000000000006</c:v>
                </c:pt>
                <c:pt idx="74">
                  <c:v>58.128811300000002</c:v>
                </c:pt>
                <c:pt idx="75">
                  <c:v>51.3</c:v>
                </c:pt>
                <c:pt idx="76">
                  <c:v>57.5</c:v>
                </c:pt>
                <c:pt idx="78">
                  <c:v>18.7</c:v>
                </c:pt>
                <c:pt idx="79">
                  <c:v>20.7</c:v>
                </c:pt>
                <c:pt idx="80">
                  <c:v>55.605109100000007</c:v>
                </c:pt>
                <c:pt idx="81">
                  <c:v>35.6</c:v>
                </c:pt>
                <c:pt idx="82">
                  <c:v>42.1</c:v>
                </c:pt>
                <c:pt idx="84">
                  <c:v>28.7</c:v>
                </c:pt>
                <c:pt idx="85">
                  <c:v>43.1</c:v>
                </c:pt>
                <c:pt idx="86">
                  <c:v>49.0863595</c:v>
                </c:pt>
                <c:pt idx="87">
                  <c:v>42.1</c:v>
                </c:pt>
                <c:pt idx="88">
                  <c:v>37.5</c:v>
                </c:pt>
                <c:pt idx="90">
                  <c:v>20.8</c:v>
                </c:pt>
                <c:pt idx="91">
                  <c:v>33.1</c:v>
                </c:pt>
                <c:pt idx="92">
                  <c:v>38.685723400000001</c:v>
                </c:pt>
                <c:pt idx="93">
                  <c:v>29.4</c:v>
                </c:pt>
                <c:pt idx="94">
                  <c:v>27.6</c:v>
                </c:pt>
                <c:pt idx="96">
                  <c:v>27.500000000000004</c:v>
                </c:pt>
                <c:pt idx="97">
                  <c:v>27.200000000000003</c:v>
                </c:pt>
                <c:pt idx="98">
                  <c:v>24.773754799999999</c:v>
                </c:pt>
                <c:pt idx="99">
                  <c:v>16.7</c:v>
                </c:pt>
                <c:pt idx="100">
                  <c:v>16.5</c:v>
                </c:pt>
              </c:numCache>
            </c:numRef>
          </c:val>
          <c:extLst>
            <c:ext xmlns:c16="http://schemas.microsoft.com/office/drawing/2014/chart" uri="{C3380CC4-5D6E-409C-BE32-E72D297353CC}">
              <c16:uniqueId val="{000001C4-10CF-483B-AD0E-3CDE352F8B5E}"/>
            </c:ext>
          </c:extLst>
        </c:ser>
        <c:ser>
          <c:idx val="3"/>
          <c:order val="3"/>
          <c:tx>
            <c:strRef>
              <c:f>'Graphique 1'!$E$3</c:f>
              <c:strCache>
                <c:ptCount val="1"/>
                <c:pt idx="0">
                  <c:v>Elle est restée inchangée</c:v>
                </c:pt>
              </c:strCache>
            </c:strRef>
          </c:tx>
          <c:spPr>
            <a:solidFill>
              <a:schemeClr val="accent4">
                <a:lumMod val="60000"/>
                <a:lumOff val="40000"/>
              </a:schemeClr>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C6-10CF-483B-AD0E-3CDE352F8B5E}"/>
              </c:ext>
            </c:extLst>
          </c:dPt>
          <c:dPt>
            <c:idx val="1"/>
            <c:invertIfNegative val="0"/>
            <c:bubble3D val="0"/>
            <c:spPr>
              <a:solidFill>
                <a:schemeClr val="accent4"/>
              </a:solidFill>
              <a:ln>
                <a:noFill/>
              </a:ln>
              <a:effectLst/>
            </c:spPr>
            <c:extLst>
              <c:ext xmlns:c16="http://schemas.microsoft.com/office/drawing/2014/chart" uri="{C3380CC4-5D6E-409C-BE32-E72D297353CC}">
                <c16:uniqueId val="{000001C8-10CF-483B-AD0E-3CDE352F8B5E}"/>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A-10CF-483B-AD0E-3CDE352F8B5E}"/>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C-10CF-483B-AD0E-3CDE352F8B5E}"/>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E-10CF-483B-AD0E-3CDE352F8B5E}"/>
              </c:ext>
            </c:extLst>
          </c:dPt>
          <c:dPt>
            <c:idx val="6"/>
            <c:invertIfNegative val="0"/>
            <c:bubble3D val="0"/>
            <c:spPr>
              <a:solidFill>
                <a:schemeClr val="accent4">
                  <a:lumMod val="75000"/>
                </a:schemeClr>
              </a:solidFill>
              <a:ln>
                <a:noFill/>
              </a:ln>
              <a:effectLst/>
            </c:spPr>
            <c:extLst>
              <c:ext xmlns:c16="http://schemas.microsoft.com/office/drawing/2014/chart" uri="{C3380CC4-5D6E-409C-BE32-E72D297353CC}">
                <c16:uniqueId val="{000001D0-10CF-483B-AD0E-3CDE352F8B5E}"/>
              </c:ext>
            </c:extLst>
          </c:dPt>
          <c:dPt>
            <c:idx val="7"/>
            <c:invertIfNegative val="0"/>
            <c:bubble3D val="0"/>
            <c:spPr>
              <a:solidFill>
                <a:schemeClr val="accent4"/>
              </a:solidFill>
              <a:ln>
                <a:noFill/>
              </a:ln>
              <a:effectLst/>
            </c:spPr>
            <c:extLst>
              <c:ext xmlns:c16="http://schemas.microsoft.com/office/drawing/2014/chart" uri="{C3380CC4-5D6E-409C-BE32-E72D297353CC}">
                <c16:uniqueId val="{000001D2-10CF-483B-AD0E-3CDE352F8B5E}"/>
              </c:ext>
            </c:extLst>
          </c:dPt>
          <c:dPt>
            <c:idx val="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4-10CF-483B-AD0E-3CDE352F8B5E}"/>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6-10CF-483B-AD0E-3CDE352F8B5E}"/>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8-10CF-483B-AD0E-3CDE352F8B5E}"/>
              </c:ext>
            </c:extLst>
          </c:dPt>
          <c:dPt>
            <c:idx val="12"/>
            <c:invertIfNegative val="0"/>
            <c:bubble3D val="0"/>
            <c:spPr>
              <a:solidFill>
                <a:schemeClr val="accent4">
                  <a:lumMod val="75000"/>
                </a:schemeClr>
              </a:solidFill>
              <a:ln>
                <a:noFill/>
              </a:ln>
              <a:effectLst/>
            </c:spPr>
            <c:extLst>
              <c:ext xmlns:c16="http://schemas.microsoft.com/office/drawing/2014/chart" uri="{C3380CC4-5D6E-409C-BE32-E72D297353CC}">
                <c16:uniqueId val="{000001DA-10CF-483B-AD0E-3CDE352F8B5E}"/>
              </c:ext>
            </c:extLst>
          </c:dPt>
          <c:dPt>
            <c:idx val="13"/>
            <c:invertIfNegative val="0"/>
            <c:bubble3D val="0"/>
            <c:spPr>
              <a:solidFill>
                <a:schemeClr val="accent4"/>
              </a:solidFill>
              <a:ln>
                <a:noFill/>
              </a:ln>
              <a:effectLst/>
            </c:spPr>
            <c:extLst>
              <c:ext xmlns:c16="http://schemas.microsoft.com/office/drawing/2014/chart" uri="{C3380CC4-5D6E-409C-BE32-E72D297353CC}">
                <c16:uniqueId val="{000001DC-10CF-483B-AD0E-3CDE352F8B5E}"/>
              </c:ext>
            </c:extLst>
          </c:dPt>
          <c:dPt>
            <c:idx val="1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E-10CF-483B-AD0E-3CDE352F8B5E}"/>
              </c:ext>
            </c:extLst>
          </c:dPt>
          <c:dPt>
            <c:idx val="1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0-10CF-483B-AD0E-3CDE352F8B5E}"/>
              </c:ext>
            </c:extLst>
          </c:dPt>
          <c:dPt>
            <c:idx val="1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2-10CF-483B-AD0E-3CDE352F8B5E}"/>
              </c:ext>
            </c:extLst>
          </c:dPt>
          <c:dPt>
            <c:idx val="18"/>
            <c:invertIfNegative val="0"/>
            <c:bubble3D val="0"/>
            <c:spPr>
              <a:solidFill>
                <a:schemeClr val="accent4">
                  <a:lumMod val="75000"/>
                </a:schemeClr>
              </a:solidFill>
              <a:ln>
                <a:noFill/>
              </a:ln>
              <a:effectLst/>
            </c:spPr>
            <c:extLst>
              <c:ext xmlns:c16="http://schemas.microsoft.com/office/drawing/2014/chart" uri="{C3380CC4-5D6E-409C-BE32-E72D297353CC}">
                <c16:uniqueId val="{000001E4-10CF-483B-AD0E-3CDE352F8B5E}"/>
              </c:ext>
            </c:extLst>
          </c:dPt>
          <c:dPt>
            <c:idx val="2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6-10CF-483B-AD0E-3CDE352F8B5E}"/>
              </c:ext>
            </c:extLst>
          </c:dPt>
          <c:dPt>
            <c:idx val="2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8-10CF-483B-AD0E-3CDE352F8B5E}"/>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A-10CF-483B-AD0E-3CDE352F8B5E}"/>
              </c:ext>
            </c:extLst>
          </c:dPt>
          <c:dPt>
            <c:idx val="24"/>
            <c:invertIfNegative val="0"/>
            <c:bubble3D val="0"/>
            <c:spPr>
              <a:solidFill>
                <a:schemeClr val="accent4">
                  <a:lumMod val="75000"/>
                </a:schemeClr>
              </a:solidFill>
              <a:ln>
                <a:noFill/>
              </a:ln>
              <a:effectLst/>
            </c:spPr>
            <c:extLst>
              <c:ext xmlns:c16="http://schemas.microsoft.com/office/drawing/2014/chart" uri="{C3380CC4-5D6E-409C-BE32-E72D297353CC}">
                <c16:uniqueId val="{000001EC-10CF-483B-AD0E-3CDE352F8B5E}"/>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EE-10CF-483B-AD0E-3CDE352F8B5E}"/>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0-10CF-483B-AD0E-3CDE352F8B5E}"/>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2-10CF-483B-AD0E-3CDE352F8B5E}"/>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4-10CF-483B-AD0E-3CDE352F8B5E}"/>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F6-10CF-483B-AD0E-3CDE352F8B5E}"/>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F8-10CF-483B-AD0E-3CDE352F8B5E}"/>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A-10CF-483B-AD0E-3CDE352F8B5E}"/>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C-10CF-483B-AD0E-3CDE352F8B5E}"/>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E-10CF-483B-AD0E-3CDE352F8B5E}"/>
              </c:ext>
            </c:extLst>
          </c:dPt>
          <c:dPt>
            <c:idx val="36"/>
            <c:invertIfNegative val="0"/>
            <c:bubble3D val="0"/>
            <c:spPr>
              <a:solidFill>
                <a:schemeClr val="accent4">
                  <a:lumMod val="75000"/>
                </a:schemeClr>
              </a:solidFill>
              <a:ln>
                <a:noFill/>
              </a:ln>
              <a:effectLst/>
            </c:spPr>
            <c:extLst>
              <c:ext xmlns:c16="http://schemas.microsoft.com/office/drawing/2014/chart" uri="{C3380CC4-5D6E-409C-BE32-E72D297353CC}">
                <c16:uniqueId val="{00000200-10CF-483B-AD0E-3CDE352F8B5E}"/>
              </c:ext>
            </c:extLst>
          </c:dPt>
          <c:dPt>
            <c:idx val="37"/>
            <c:invertIfNegative val="0"/>
            <c:bubble3D val="0"/>
            <c:spPr>
              <a:solidFill>
                <a:schemeClr val="accent4"/>
              </a:solidFill>
              <a:ln>
                <a:noFill/>
              </a:ln>
              <a:effectLst/>
            </c:spPr>
            <c:extLst>
              <c:ext xmlns:c16="http://schemas.microsoft.com/office/drawing/2014/chart" uri="{C3380CC4-5D6E-409C-BE32-E72D297353CC}">
                <c16:uniqueId val="{00000202-10CF-483B-AD0E-3CDE352F8B5E}"/>
              </c:ext>
            </c:extLst>
          </c:dPt>
          <c:dPt>
            <c:idx val="3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04-10CF-483B-AD0E-3CDE352F8B5E}"/>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6-10CF-483B-AD0E-3CDE352F8B5E}"/>
              </c:ext>
            </c:extLst>
          </c:dPt>
          <c:dPt>
            <c:idx val="4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8-10CF-483B-AD0E-3CDE352F8B5E}"/>
              </c:ext>
            </c:extLst>
          </c:dPt>
          <c:dPt>
            <c:idx val="42"/>
            <c:invertIfNegative val="0"/>
            <c:bubble3D val="0"/>
            <c:spPr>
              <a:solidFill>
                <a:schemeClr val="accent4">
                  <a:lumMod val="75000"/>
                </a:schemeClr>
              </a:solidFill>
              <a:ln>
                <a:noFill/>
              </a:ln>
              <a:effectLst/>
            </c:spPr>
            <c:extLst>
              <c:ext xmlns:c16="http://schemas.microsoft.com/office/drawing/2014/chart" uri="{C3380CC4-5D6E-409C-BE32-E72D297353CC}">
                <c16:uniqueId val="{0000020A-10CF-483B-AD0E-3CDE352F8B5E}"/>
              </c:ext>
            </c:extLst>
          </c:dPt>
          <c:dPt>
            <c:idx val="43"/>
            <c:invertIfNegative val="0"/>
            <c:bubble3D val="0"/>
            <c:spPr>
              <a:solidFill>
                <a:schemeClr val="accent4"/>
              </a:solidFill>
              <a:ln>
                <a:noFill/>
              </a:ln>
              <a:effectLst/>
            </c:spPr>
            <c:extLst>
              <c:ext xmlns:c16="http://schemas.microsoft.com/office/drawing/2014/chart" uri="{C3380CC4-5D6E-409C-BE32-E72D297353CC}">
                <c16:uniqueId val="{0000020C-10CF-483B-AD0E-3CDE352F8B5E}"/>
              </c:ext>
            </c:extLst>
          </c:dPt>
          <c:dPt>
            <c:idx val="4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0E-10CF-483B-AD0E-3CDE352F8B5E}"/>
              </c:ext>
            </c:extLst>
          </c:dPt>
          <c:dPt>
            <c:idx val="4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0-10CF-483B-AD0E-3CDE352F8B5E}"/>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2-10CF-483B-AD0E-3CDE352F8B5E}"/>
              </c:ext>
            </c:extLst>
          </c:dPt>
          <c:dPt>
            <c:idx val="48"/>
            <c:invertIfNegative val="0"/>
            <c:bubble3D val="0"/>
            <c:spPr>
              <a:solidFill>
                <a:schemeClr val="accent4">
                  <a:lumMod val="75000"/>
                </a:schemeClr>
              </a:solidFill>
              <a:ln>
                <a:noFill/>
              </a:ln>
              <a:effectLst/>
            </c:spPr>
            <c:extLst>
              <c:ext xmlns:c16="http://schemas.microsoft.com/office/drawing/2014/chart" uri="{C3380CC4-5D6E-409C-BE32-E72D297353CC}">
                <c16:uniqueId val="{00000214-10CF-483B-AD0E-3CDE352F8B5E}"/>
              </c:ext>
            </c:extLst>
          </c:dPt>
          <c:dPt>
            <c:idx val="49"/>
            <c:invertIfNegative val="0"/>
            <c:bubble3D val="0"/>
            <c:spPr>
              <a:solidFill>
                <a:schemeClr val="accent4"/>
              </a:solidFill>
              <a:ln>
                <a:noFill/>
              </a:ln>
              <a:effectLst/>
            </c:spPr>
            <c:extLst>
              <c:ext xmlns:c16="http://schemas.microsoft.com/office/drawing/2014/chart" uri="{C3380CC4-5D6E-409C-BE32-E72D297353CC}">
                <c16:uniqueId val="{00000216-10CF-483B-AD0E-3CDE352F8B5E}"/>
              </c:ext>
            </c:extLst>
          </c:dPt>
          <c:dPt>
            <c:idx val="5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8-10CF-483B-AD0E-3CDE352F8B5E}"/>
              </c:ext>
            </c:extLst>
          </c:dPt>
          <c:dPt>
            <c:idx val="5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A-10CF-483B-AD0E-3CDE352F8B5E}"/>
              </c:ext>
            </c:extLst>
          </c:dPt>
          <c:dPt>
            <c:idx val="5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C-10CF-483B-AD0E-3CDE352F8B5E}"/>
              </c:ext>
            </c:extLst>
          </c:dPt>
          <c:dPt>
            <c:idx val="54"/>
            <c:invertIfNegative val="0"/>
            <c:bubble3D val="0"/>
            <c:spPr>
              <a:solidFill>
                <a:schemeClr val="accent4">
                  <a:lumMod val="75000"/>
                </a:schemeClr>
              </a:solidFill>
              <a:ln>
                <a:noFill/>
              </a:ln>
              <a:effectLst/>
            </c:spPr>
            <c:extLst>
              <c:ext xmlns:c16="http://schemas.microsoft.com/office/drawing/2014/chart" uri="{C3380CC4-5D6E-409C-BE32-E72D297353CC}">
                <c16:uniqueId val="{0000021E-10CF-483B-AD0E-3CDE352F8B5E}"/>
              </c:ext>
            </c:extLst>
          </c:dPt>
          <c:dPt>
            <c:idx val="55"/>
            <c:invertIfNegative val="0"/>
            <c:bubble3D val="0"/>
            <c:spPr>
              <a:solidFill>
                <a:schemeClr val="accent4"/>
              </a:solidFill>
              <a:ln>
                <a:noFill/>
              </a:ln>
              <a:effectLst/>
            </c:spPr>
            <c:extLst>
              <c:ext xmlns:c16="http://schemas.microsoft.com/office/drawing/2014/chart" uri="{C3380CC4-5D6E-409C-BE32-E72D297353CC}">
                <c16:uniqueId val="{00000220-10CF-483B-AD0E-3CDE352F8B5E}"/>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2-10CF-483B-AD0E-3CDE352F8B5E}"/>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4-10CF-483B-AD0E-3CDE352F8B5E}"/>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6-10CF-483B-AD0E-3CDE352F8B5E}"/>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228-10CF-483B-AD0E-3CDE352F8B5E}"/>
              </c:ext>
            </c:extLst>
          </c:dPt>
          <c:dPt>
            <c:idx val="61"/>
            <c:invertIfNegative val="0"/>
            <c:bubble3D val="0"/>
            <c:spPr>
              <a:solidFill>
                <a:schemeClr val="accent4"/>
              </a:solidFill>
              <a:ln>
                <a:noFill/>
              </a:ln>
              <a:effectLst/>
            </c:spPr>
            <c:extLst>
              <c:ext xmlns:c16="http://schemas.microsoft.com/office/drawing/2014/chart" uri="{C3380CC4-5D6E-409C-BE32-E72D297353CC}">
                <c16:uniqueId val="{0000022A-10CF-483B-AD0E-3CDE352F8B5E}"/>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C-10CF-483B-AD0E-3CDE352F8B5E}"/>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E-10CF-483B-AD0E-3CDE352F8B5E}"/>
              </c:ext>
            </c:extLst>
          </c:dPt>
          <c:dPt>
            <c:idx val="6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0-10CF-483B-AD0E-3CDE352F8B5E}"/>
              </c:ext>
            </c:extLst>
          </c:dPt>
          <c:dPt>
            <c:idx val="66"/>
            <c:invertIfNegative val="0"/>
            <c:bubble3D val="0"/>
            <c:spPr>
              <a:solidFill>
                <a:schemeClr val="accent4">
                  <a:lumMod val="75000"/>
                </a:schemeClr>
              </a:solidFill>
              <a:ln>
                <a:noFill/>
              </a:ln>
              <a:effectLst/>
            </c:spPr>
            <c:extLst>
              <c:ext xmlns:c16="http://schemas.microsoft.com/office/drawing/2014/chart" uri="{C3380CC4-5D6E-409C-BE32-E72D297353CC}">
                <c16:uniqueId val="{00000232-10CF-483B-AD0E-3CDE352F8B5E}"/>
              </c:ext>
            </c:extLst>
          </c:dPt>
          <c:dPt>
            <c:idx val="67"/>
            <c:invertIfNegative val="0"/>
            <c:bubble3D val="0"/>
            <c:spPr>
              <a:solidFill>
                <a:schemeClr val="accent4"/>
              </a:solidFill>
              <a:ln>
                <a:noFill/>
              </a:ln>
              <a:effectLst/>
            </c:spPr>
            <c:extLst>
              <c:ext xmlns:c16="http://schemas.microsoft.com/office/drawing/2014/chart" uri="{C3380CC4-5D6E-409C-BE32-E72D297353CC}">
                <c16:uniqueId val="{00000234-10CF-483B-AD0E-3CDE352F8B5E}"/>
              </c:ext>
            </c:extLst>
          </c:dPt>
          <c:dPt>
            <c:idx val="6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6-10CF-483B-AD0E-3CDE352F8B5E}"/>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8-10CF-483B-AD0E-3CDE352F8B5E}"/>
              </c:ext>
            </c:extLst>
          </c:dPt>
          <c:dPt>
            <c:idx val="7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A-10CF-483B-AD0E-3CDE352F8B5E}"/>
              </c:ext>
            </c:extLst>
          </c:dPt>
          <c:dPt>
            <c:idx val="72"/>
            <c:invertIfNegative val="0"/>
            <c:bubble3D val="0"/>
            <c:spPr>
              <a:solidFill>
                <a:schemeClr val="accent4">
                  <a:lumMod val="75000"/>
                </a:schemeClr>
              </a:solidFill>
              <a:ln>
                <a:noFill/>
              </a:ln>
              <a:effectLst/>
            </c:spPr>
            <c:extLst>
              <c:ext xmlns:c16="http://schemas.microsoft.com/office/drawing/2014/chart" uri="{C3380CC4-5D6E-409C-BE32-E72D297353CC}">
                <c16:uniqueId val="{0000023C-10CF-483B-AD0E-3CDE352F8B5E}"/>
              </c:ext>
            </c:extLst>
          </c:dPt>
          <c:dPt>
            <c:idx val="73"/>
            <c:invertIfNegative val="0"/>
            <c:bubble3D val="0"/>
            <c:spPr>
              <a:solidFill>
                <a:schemeClr val="accent4"/>
              </a:solidFill>
              <a:ln>
                <a:noFill/>
              </a:ln>
              <a:effectLst/>
            </c:spPr>
            <c:extLst>
              <c:ext xmlns:c16="http://schemas.microsoft.com/office/drawing/2014/chart" uri="{C3380CC4-5D6E-409C-BE32-E72D297353CC}">
                <c16:uniqueId val="{0000023E-10CF-483B-AD0E-3CDE352F8B5E}"/>
              </c:ext>
            </c:extLst>
          </c:dPt>
          <c:dPt>
            <c:idx val="7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40-10CF-483B-AD0E-3CDE352F8B5E}"/>
              </c:ext>
            </c:extLst>
          </c:dPt>
          <c:dPt>
            <c:idx val="7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42-10CF-483B-AD0E-3CDE352F8B5E}"/>
              </c:ext>
            </c:extLst>
          </c:dPt>
          <c:dPt>
            <c:idx val="7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44-10CF-483B-AD0E-3CDE352F8B5E}"/>
              </c:ext>
            </c:extLst>
          </c:dPt>
          <c:dPt>
            <c:idx val="78"/>
            <c:invertIfNegative val="0"/>
            <c:bubble3D val="0"/>
            <c:spPr>
              <a:solidFill>
                <a:schemeClr val="accent4">
                  <a:lumMod val="75000"/>
                </a:schemeClr>
              </a:solidFill>
              <a:ln>
                <a:noFill/>
              </a:ln>
              <a:effectLst/>
            </c:spPr>
            <c:extLst>
              <c:ext xmlns:c16="http://schemas.microsoft.com/office/drawing/2014/chart" uri="{C3380CC4-5D6E-409C-BE32-E72D297353CC}">
                <c16:uniqueId val="{00000246-10CF-483B-AD0E-3CDE352F8B5E}"/>
              </c:ext>
            </c:extLst>
          </c:dPt>
          <c:dPt>
            <c:idx val="79"/>
            <c:invertIfNegative val="0"/>
            <c:bubble3D val="0"/>
            <c:spPr>
              <a:solidFill>
                <a:schemeClr val="accent4"/>
              </a:solidFill>
              <a:ln>
                <a:noFill/>
              </a:ln>
              <a:effectLst/>
            </c:spPr>
            <c:extLst>
              <c:ext xmlns:c16="http://schemas.microsoft.com/office/drawing/2014/chart" uri="{C3380CC4-5D6E-409C-BE32-E72D297353CC}">
                <c16:uniqueId val="{00000248-10CF-483B-AD0E-3CDE352F8B5E}"/>
              </c:ext>
            </c:extLst>
          </c:dPt>
          <c:dPt>
            <c:idx val="8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4A-10CF-483B-AD0E-3CDE352F8B5E}"/>
              </c:ext>
            </c:extLst>
          </c:dPt>
          <c:dPt>
            <c:idx val="8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4C-10CF-483B-AD0E-3CDE352F8B5E}"/>
              </c:ext>
            </c:extLst>
          </c:dPt>
          <c:dPt>
            <c:idx val="8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4E-10CF-483B-AD0E-3CDE352F8B5E}"/>
              </c:ext>
            </c:extLst>
          </c:dPt>
          <c:dPt>
            <c:idx val="84"/>
            <c:invertIfNegative val="0"/>
            <c:bubble3D val="0"/>
            <c:spPr>
              <a:solidFill>
                <a:schemeClr val="accent4">
                  <a:lumMod val="75000"/>
                </a:schemeClr>
              </a:solidFill>
              <a:ln>
                <a:noFill/>
              </a:ln>
              <a:effectLst/>
            </c:spPr>
            <c:extLst>
              <c:ext xmlns:c16="http://schemas.microsoft.com/office/drawing/2014/chart" uri="{C3380CC4-5D6E-409C-BE32-E72D297353CC}">
                <c16:uniqueId val="{00000250-10CF-483B-AD0E-3CDE352F8B5E}"/>
              </c:ext>
            </c:extLst>
          </c:dPt>
          <c:dPt>
            <c:idx val="85"/>
            <c:invertIfNegative val="0"/>
            <c:bubble3D val="0"/>
            <c:spPr>
              <a:solidFill>
                <a:schemeClr val="accent4"/>
              </a:solidFill>
              <a:ln>
                <a:noFill/>
              </a:ln>
              <a:effectLst/>
            </c:spPr>
            <c:extLst>
              <c:ext xmlns:c16="http://schemas.microsoft.com/office/drawing/2014/chart" uri="{C3380CC4-5D6E-409C-BE32-E72D297353CC}">
                <c16:uniqueId val="{00000252-10CF-483B-AD0E-3CDE352F8B5E}"/>
              </c:ext>
            </c:extLst>
          </c:dPt>
          <c:dPt>
            <c:idx val="8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54-10CF-483B-AD0E-3CDE352F8B5E}"/>
              </c:ext>
            </c:extLst>
          </c:dPt>
          <c:dPt>
            <c:idx val="8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56-10CF-483B-AD0E-3CDE352F8B5E}"/>
              </c:ext>
            </c:extLst>
          </c:dPt>
          <c:dPt>
            <c:idx val="8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58-10CF-483B-AD0E-3CDE352F8B5E}"/>
              </c:ext>
            </c:extLst>
          </c:dPt>
          <c:dPt>
            <c:idx val="90"/>
            <c:invertIfNegative val="0"/>
            <c:bubble3D val="0"/>
            <c:spPr>
              <a:solidFill>
                <a:schemeClr val="accent4">
                  <a:lumMod val="75000"/>
                </a:schemeClr>
              </a:solidFill>
              <a:ln>
                <a:noFill/>
              </a:ln>
              <a:effectLst/>
            </c:spPr>
            <c:extLst>
              <c:ext xmlns:c16="http://schemas.microsoft.com/office/drawing/2014/chart" uri="{C3380CC4-5D6E-409C-BE32-E72D297353CC}">
                <c16:uniqueId val="{0000025A-10CF-483B-AD0E-3CDE352F8B5E}"/>
              </c:ext>
            </c:extLst>
          </c:dPt>
          <c:dPt>
            <c:idx val="91"/>
            <c:invertIfNegative val="0"/>
            <c:bubble3D val="0"/>
            <c:spPr>
              <a:solidFill>
                <a:schemeClr val="accent4"/>
              </a:solidFill>
              <a:ln>
                <a:noFill/>
              </a:ln>
              <a:effectLst/>
            </c:spPr>
            <c:extLst>
              <c:ext xmlns:c16="http://schemas.microsoft.com/office/drawing/2014/chart" uri="{C3380CC4-5D6E-409C-BE32-E72D297353CC}">
                <c16:uniqueId val="{0000025C-10CF-483B-AD0E-3CDE352F8B5E}"/>
              </c:ext>
            </c:extLst>
          </c:dPt>
          <c:dPt>
            <c:idx val="9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5E-10CF-483B-AD0E-3CDE352F8B5E}"/>
              </c:ext>
            </c:extLst>
          </c:dPt>
          <c:dPt>
            <c:idx val="9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60-10CF-483B-AD0E-3CDE352F8B5E}"/>
              </c:ext>
            </c:extLst>
          </c:dPt>
          <c:dPt>
            <c:idx val="9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62-10CF-483B-AD0E-3CDE352F8B5E}"/>
              </c:ext>
            </c:extLst>
          </c:dPt>
          <c:dPt>
            <c:idx val="96"/>
            <c:invertIfNegative val="0"/>
            <c:bubble3D val="0"/>
            <c:spPr>
              <a:solidFill>
                <a:schemeClr val="accent4">
                  <a:lumMod val="75000"/>
                </a:schemeClr>
              </a:solidFill>
              <a:ln>
                <a:noFill/>
              </a:ln>
              <a:effectLst/>
            </c:spPr>
            <c:extLst>
              <c:ext xmlns:c16="http://schemas.microsoft.com/office/drawing/2014/chart" uri="{C3380CC4-5D6E-409C-BE32-E72D297353CC}">
                <c16:uniqueId val="{00000264-10CF-483B-AD0E-3CDE352F8B5E}"/>
              </c:ext>
            </c:extLst>
          </c:dPt>
          <c:dPt>
            <c:idx val="97"/>
            <c:invertIfNegative val="0"/>
            <c:bubble3D val="0"/>
            <c:spPr>
              <a:solidFill>
                <a:schemeClr val="accent4"/>
              </a:solidFill>
              <a:ln>
                <a:noFill/>
              </a:ln>
              <a:effectLst/>
            </c:spPr>
            <c:extLst>
              <c:ext xmlns:c16="http://schemas.microsoft.com/office/drawing/2014/chart" uri="{C3380CC4-5D6E-409C-BE32-E72D297353CC}">
                <c16:uniqueId val="{00000266-10CF-483B-AD0E-3CDE352F8B5E}"/>
              </c:ext>
            </c:extLst>
          </c:dPt>
          <c:dPt>
            <c:idx val="9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68-10CF-483B-AD0E-3CDE352F8B5E}"/>
              </c:ext>
            </c:extLst>
          </c:dPt>
          <c:dPt>
            <c:idx val="9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6A-10CF-483B-AD0E-3CDE352F8B5E}"/>
              </c:ext>
            </c:extLst>
          </c:dPt>
          <c:dPt>
            <c:idx val="10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6C-10CF-483B-AD0E-3CDE352F8B5E}"/>
              </c:ext>
            </c:extLst>
          </c:dPt>
          <c:cat>
            <c:strRef>
              <c:f>'Graphique 1'!$A$4:$A$104</c:f>
              <c:strCache>
                <c:ptCount val="100"/>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strCache>
            </c:strRef>
          </c:cat>
          <c:val>
            <c:numRef>
              <c:f>'Graphique 1'!$E$4:$E$104</c:f>
              <c:numCache>
                <c:formatCode>0.0</c:formatCode>
                <c:ptCount val="101"/>
                <c:pt idx="0">
                  <c:v>52.800000000000004</c:v>
                </c:pt>
                <c:pt idx="1">
                  <c:v>37.1</c:v>
                </c:pt>
                <c:pt idx="2">
                  <c:v>22.015186499999999</c:v>
                </c:pt>
                <c:pt idx="3">
                  <c:v>15.8</c:v>
                </c:pt>
                <c:pt idx="4">
                  <c:v>14.9</c:v>
                </c:pt>
                <c:pt idx="6">
                  <c:v>77.7</c:v>
                </c:pt>
                <c:pt idx="7">
                  <c:v>40.5</c:v>
                </c:pt>
                <c:pt idx="8">
                  <c:v>13.6030444</c:v>
                </c:pt>
                <c:pt idx="9">
                  <c:v>8.1999999999999993</c:v>
                </c:pt>
                <c:pt idx="10">
                  <c:v>8.5</c:v>
                </c:pt>
                <c:pt idx="12">
                  <c:v>66.3</c:v>
                </c:pt>
                <c:pt idx="13">
                  <c:v>58.099999999999994</c:v>
                </c:pt>
                <c:pt idx="14">
                  <c:v>45.025674000000002</c:v>
                </c:pt>
                <c:pt idx="15">
                  <c:v>32.200000000000003</c:v>
                </c:pt>
                <c:pt idx="16">
                  <c:v>35.5</c:v>
                </c:pt>
                <c:pt idx="18">
                  <c:v>15.9</c:v>
                </c:pt>
                <c:pt idx="19">
                  <c:v>0</c:v>
                </c:pt>
                <c:pt idx="20">
                  <c:v>0</c:v>
                </c:pt>
                <c:pt idx="21">
                  <c:v>0</c:v>
                </c:pt>
                <c:pt idx="22">
                  <c:v>6.3</c:v>
                </c:pt>
                <c:pt idx="24">
                  <c:v>47.3</c:v>
                </c:pt>
                <c:pt idx="25">
                  <c:v>40.699999999999996</c:v>
                </c:pt>
                <c:pt idx="26">
                  <c:v>23.211977600000001</c:v>
                </c:pt>
                <c:pt idx="27">
                  <c:v>10.9</c:v>
                </c:pt>
                <c:pt idx="28">
                  <c:v>10.1</c:v>
                </c:pt>
                <c:pt idx="30">
                  <c:v>26.400000000000002</c:v>
                </c:pt>
                <c:pt idx="31">
                  <c:v>13.3</c:v>
                </c:pt>
                <c:pt idx="32">
                  <c:v>5.2057600000000006</c:v>
                </c:pt>
                <c:pt idx="33">
                  <c:v>0.6</c:v>
                </c:pt>
                <c:pt idx="34">
                  <c:v>0.8</c:v>
                </c:pt>
                <c:pt idx="36">
                  <c:v>50.8</c:v>
                </c:pt>
                <c:pt idx="37">
                  <c:v>35.199999999999996</c:v>
                </c:pt>
                <c:pt idx="38">
                  <c:v>24.0266169</c:v>
                </c:pt>
                <c:pt idx="39">
                  <c:v>15.2</c:v>
                </c:pt>
                <c:pt idx="40">
                  <c:v>14.4</c:v>
                </c:pt>
                <c:pt idx="42">
                  <c:v>69.199999999999989</c:v>
                </c:pt>
                <c:pt idx="43">
                  <c:v>49.9</c:v>
                </c:pt>
                <c:pt idx="44">
                  <c:v>21.781134299999998</c:v>
                </c:pt>
                <c:pt idx="45">
                  <c:v>2.8</c:v>
                </c:pt>
                <c:pt idx="46">
                  <c:v>1.6</c:v>
                </c:pt>
                <c:pt idx="48">
                  <c:v>60.099999999999994</c:v>
                </c:pt>
                <c:pt idx="49">
                  <c:v>38</c:v>
                </c:pt>
                <c:pt idx="50">
                  <c:v>21.133691600000002</c:v>
                </c:pt>
                <c:pt idx="51">
                  <c:v>14.9</c:v>
                </c:pt>
                <c:pt idx="52">
                  <c:v>11.8</c:v>
                </c:pt>
                <c:pt idx="54">
                  <c:v>38.5</c:v>
                </c:pt>
                <c:pt idx="55">
                  <c:v>26.200000000000003</c:v>
                </c:pt>
                <c:pt idx="56">
                  <c:v>11.3998135</c:v>
                </c:pt>
                <c:pt idx="57">
                  <c:v>7.2</c:v>
                </c:pt>
                <c:pt idx="58">
                  <c:v>6.1</c:v>
                </c:pt>
                <c:pt idx="60">
                  <c:v>18</c:v>
                </c:pt>
                <c:pt idx="61">
                  <c:v>9.7000000000000011</c:v>
                </c:pt>
                <c:pt idx="62">
                  <c:v>2.94984</c:v>
                </c:pt>
                <c:pt idx="63">
                  <c:v>0</c:v>
                </c:pt>
                <c:pt idx="64">
                  <c:v>1.9</c:v>
                </c:pt>
                <c:pt idx="66">
                  <c:v>37.5</c:v>
                </c:pt>
                <c:pt idx="67">
                  <c:v>28.499999999999996</c:v>
                </c:pt>
                <c:pt idx="68">
                  <c:v>22.725914</c:v>
                </c:pt>
                <c:pt idx="69">
                  <c:v>20.9</c:v>
                </c:pt>
                <c:pt idx="70">
                  <c:v>17.8</c:v>
                </c:pt>
                <c:pt idx="72">
                  <c:v>50.9</c:v>
                </c:pt>
                <c:pt idx="73">
                  <c:v>40.300000000000004</c:v>
                </c:pt>
                <c:pt idx="74">
                  <c:v>28.318020100000002</c:v>
                </c:pt>
                <c:pt idx="75">
                  <c:v>26.3</c:v>
                </c:pt>
                <c:pt idx="76">
                  <c:v>25.8</c:v>
                </c:pt>
                <c:pt idx="78">
                  <c:v>74.8</c:v>
                </c:pt>
                <c:pt idx="79">
                  <c:v>66.900000000000006</c:v>
                </c:pt>
                <c:pt idx="80">
                  <c:v>24.154189300000002</c:v>
                </c:pt>
                <c:pt idx="81">
                  <c:v>23.3</c:v>
                </c:pt>
                <c:pt idx="82">
                  <c:v>12.3</c:v>
                </c:pt>
                <c:pt idx="84">
                  <c:v>53.300000000000004</c:v>
                </c:pt>
                <c:pt idx="85">
                  <c:v>34.4</c:v>
                </c:pt>
                <c:pt idx="86">
                  <c:v>22.906678599999999</c:v>
                </c:pt>
                <c:pt idx="87">
                  <c:v>17.2</c:v>
                </c:pt>
                <c:pt idx="88">
                  <c:v>16.899999999999999</c:v>
                </c:pt>
                <c:pt idx="90">
                  <c:v>63.6</c:v>
                </c:pt>
                <c:pt idx="91">
                  <c:v>47</c:v>
                </c:pt>
                <c:pt idx="92">
                  <c:v>30.515768100000003</c:v>
                </c:pt>
                <c:pt idx="93">
                  <c:v>26.1</c:v>
                </c:pt>
                <c:pt idx="94">
                  <c:v>26.7</c:v>
                </c:pt>
                <c:pt idx="96">
                  <c:v>43.1</c:v>
                </c:pt>
                <c:pt idx="97">
                  <c:v>35</c:v>
                </c:pt>
                <c:pt idx="98">
                  <c:v>16.698070000000001</c:v>
                </c:pt>
                <c:pt idx="99">
                  <c:v>13.2</c:v>
                </c:pt>
                <c:pt idx="100">
                  <c:v>14.4</c:v>
                </c:pt>
              </c:numCache>
            </c:numRef>
          </c:val>
          <c:extLst>
            <c:ext xmlns:c16="http://schemas.microsoft.com/office/drawing/2014/chart" uri="{C3380CC4-5D6E-409C-BE32-E72D297353CC}">
              <c16:uniqueId val="{0000026D-10CF-483B-AD0E-3CDE352F8B5E}"/>
            </c:ext>
          </c:extLst>
        </c:ser>
        <c:ser>
          <c:idx val="4"/>
          <c:order val="4"/>
          <c:tx>
            <c:strRef>
              <c:f>'Graphique 1'!$F$3</c:f>
              <c:strCache>
                <c:ptCount val="1"/>
                <c:pt idx="0">
                  <c:v>Elle a augmenté</c:v>
                </c:pt>
              </c:strCache>
            </c:strRef>
          </c:tx>
          <c:spPr>
            <a:solidFill>
              <a:schemeClr val="accent6">
                <a:lumMod val="7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6F-10CF-483B-AD0E-3CDE352F8B5E}"/>
              </c:ext>
            </c:extLst>
          </c:dPt>
          <c:dPt>
            <c:idx val="1"/>
            <c:invertIfNegative val="0"/>
            <c:bubble3D val="0"/>
            <c:spPr>
              <a:solidFill>
                <a:schemeClr val="accent6"/>
              </a:solidFill>
              <a:ln>
                <a:noFill/>
              </a:ln>
              <a:effectLst/>
            </c:spPr>
            <c:extLst>
              <c:ext xmlns:c16="http://schemas.microsoft.com/office/drawing/2014/chart" uri="{C3380CC4-5D6E-409C-BE32-E72D297353CC}">
                <c16:uniqueId val="{00000271-10CF-483B-AD0E-3CDE352F8B5E}"/>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3-10CF-483B-AD0E-3CDE352F8B5E}"/>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75-10CF-483B-AD0E-3CDE352F8B5E}"/>
              </c:ext>
            </c:extLst>
          </c:dPt>
          <c:dPt>
            <c:idx val="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7-10CF-483B-AD0E-3CDE352F8B5E}"/>
              </c:ext>
            </c:extLst>
          </c:dPt>
          <c:dPt>
            <c:idx val="6"/>
            <c:invertIfNegative val="0"/>
            <c:bubble3D val="0"/>
            <c:spPr>
              <a:solidFill>
                <a:schemeClr val="accent6">
                  <a:lumMod val="75000"/>
                </a:schemeClr>
              </a:solidFill>
              <a:ln>
                <a:noFill/>
              </a:ln>
              <a:effectLst/>
            </c:spPr>
            <c:extLst>
              <c:ext xmlns:c16="http://schemas.microsoft.com/office/drawing/2014/chart" uri="{C3380CC4-5D6E-409C-BE32-E72D297353CC}">
                <c16:uniqueId val="{00000279-10CF-483B-AD0E-3CDE352F8B5E}"/>
              </c:ext>
            </c:extLst>
          </c:dPt>
          <c:dPt>
            <c:idx val="7"/>
            <c:invertIfNegative val="0"/>
            <c:bubble3D val="0"/>
            <c:spPr>
              <a:solidFill>
                <a:schemeClr val="accent6"/>
              </a:solidFill>
              <a:ln>
                <a:noFill/>
              </a:ln>
              <a:effectLst/>
            </c:spPr>
            <c:extLst>
              <c:ext xmlns:c16="http://schemas.microsoft.com/office/drawing/2014/chart" uri="{C3380CC4-5D6E-409C-BE32-E72D297353CC}">
                <c16:uniqueId val="{0000027B-10CF-483B-AD0E-3CDE352F8B5E}"/>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27D-10CF-483B-AD0E-3CDE352F8B5E}"/>
              </c:ext>
            </c:extLst>
          </c:dPt>
          <c:dPt>
            <c:idx val="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F-10CF-483B-AD0E-3CDE352F8B5E}"/>
              </c:ext>
            </c:extLst>
          </c:dPt>
          <c:dPt>
            <c:idx val="1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1-10CF-483B-AD0E-3CDE352F8B5E}"/>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83-10CF-483B-AD0E-3CDE352F8B5E}"/>
              </c:ext>
            </c:extLst>
          </c:dPt>
          <c:dPt>
            <c:idx val="13"/>
            <c:invertIfNegative val="0"/>
            <c:bubble3D val="0"/>
            <c:spPr>
              <a:solidFill>
                <a:schemeClr val="accent6"/>
              </a:solidFill>
              <a:ln>
                <a:noFill/>
              </a:ln>
              <a:effectLst/>
            </c:spPr>
            <c:extLst>
              <c:ext xmlns:c16="http://schemas.microsoft.com/office/drawing/2014/chart" uri="{C3380CC4-5D6E-409C-BE32-E72D297353CC}">
                <c16:uniqueId val="{00000285-10CF-483B-AD0E-3CDE352F8B5E}"/>
              </c:ext>
            </c:extLst>
          </c:dPt>
          <c:dPt>
            <c:idx val="1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7-10CF-483B-AD0E-3CDE352F8B5E}"/>
              </c:ext>
            </c:extLst>
          </c:dPt>
          <c:dPt>
            <c:idx val="1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9-10CF-483B-AD0E-3CDE352F8B5E}"/>
              </c:ext>
            </c:extLst>
          </c:dPt>
          <c:dPt>
            <c:idx val="1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B-10CF-483B-AD0E-3CDE352F8B5E}"/>
              </c:ext>
            </c:extLst>
          </c:dPt>
          <c:dPt>
            <c:idx val="18"/>
            <c:invertIfNegative val="0"/>
            <c:bubble3D val="0"/>
            <c:spPr>
              <a:solidFill>
                <a:schemeClr val="accent6">
                  <a:lumMod val="75000"/>
                </a:schemeClr>
              </a:solidFill>
              <a:ln>
                <a:noFill/>
              </a:ln>
              <a:effectLst/>
            </c:spPr>
            <c:extLst>
              <c:ext xmlns:c16="http://schemas.microsoft.com/office/drawing/2014/chart" uri="{C3380CC4-5D6E-409C-BE32-E72D297353CC}">
                <c16:uniqueId val="{0000028D-10CF-483B-AD0E-3CDE352F8B5E}"/>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28F-10CF-483B-AD0E-3CDE352F8B5E}"/>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91-10CF-483B-AD0E-3CDE352F8B5E}"/>
              </c:ext>
            </c:extLst>
          </c:dPt>
          <c:dPt>
            <c:idx val="24"/>
            <c:invertIfNegative val="0"/>
            <c:bubble3D val="0"/>
            <c:spPr>
              <a:solidFill>
                <a:schemeClr val="accent6">
                  <a:lumMod val="75000"/>
                </a:schemeClr>
              </a:solidFill>
              <a:ln>
                <a:noFill/>
              </a:ln>
              <a:effectLst/>
            </c:spPr>
            <c:extLst>
              <c:ext xmlns:c16="http://schemas.microsoft.com/office/drawing/2014/chart" uri="{C3380CC4-5D6E-409C-BE32-E72D297353CC}">
                <c16:uniqueId val="{00000293-10CF-483B-AD0E-3CDE352F8B5E}"/>
              </c:ext>
            </c:extLst>
          </c:dPt>
          <c:dPt>
            <c:idx val="25"/>
            <c:invertIfNegative val="0"/>
            <c:bubble3D val="0"/>
            <c:spPr>
              <a:solidFill>
                <a:schemeClr val="accent6"/>
              </a:solidFill>
              <a:ln>
                <a:noFill/>
              </a:ln>
              <a:effectLst/>
            </c:spPr>
            <c:extLst>
              <c:ext xmlns:c16="http://schemas.microsoft.com/office/drawing/2014/chart" uri="{C3380CC4-5D6E-409C-BE32-E72D297353CC}">
                <c16:uniqueId val="{00000295-10CF-483B-AD0E-3CDE352F8B5E}"/>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97-10CF-483B-AD0E-3CDE352F8B5E}"/>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99-10CF-483B-AD0E-3CDE352F8B5E}"/>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9B-10CF-483B-AD0E-3CDE352F8B5E}"/>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29D-10CF-483B-AD0E-3CDE352F8B5E}"/>
              </c:ext>
            </c:extLst>
          </c:dPt>
          <c:dPt>
            <c:idx val="31"/>
            <c:invertIfNegative val="0"/>
            <c:bubble3D val="0"/>
            <c:spPr>
              <a:solidFill>
                <a:schemeClr val="accent6"/>
              </a:solidFill>
              <a:ln>
                <a:noFill/>
              </a:ln>
              <a:effectLst/>
            </c:spPr>
            <c:extLst>
              <c:ext xmlns:c16="http://schemas.microsoft.com/office/drawing/2014/chart" uri="{C3380CC4-5D6E-409C-BE32-E72D297353CC}">
                <c16:uniqueId val="{0000029F-10CF-483B-AD0E-3CDE352F8B5E}"/>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A1-10CF-483B-AD0E-3CDE352F8B5E}"/>
              </c:ext>
            </c:extLst>
          </c:dPt>
          <c:dPt>
            <c:idx val="33"/>
            <c:invertIfNegative val="0"/>
            <c:bubble3D val="0"/>
            <c:spPr>
              <a:solidFill>
                <a:schemeClr val="accent6">
                  <a:lumMod val="75000"/>
                </a:schemeClr>
              </a:solidFill>
              <a:ln>
                <a:noFill/>
              </a:ln>
              <a:effectLst/>
            </c:spPr>
            <c:extLst>
              <c:ext xmlns:c16="http://schemas.microsoft.com/office/drawing/2014/chart" uri="{C3380CC4-5D6E-409C-BE32-E72D297353CC}">
                <c16:uniqueId val="{000002A3-10CF-483B-AD0E-3CDE352F8B5E}"/>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A5-10CF-483B-AD0E-3CDE352F8B5E}"/>
              </c:ext>
            </c:extLst>
          </c:dPt>
          <c:dPt>
            <c:idx val="37"/>
            <c:invertIfNegative val="0"/>
            <c:bubble3D val="0"/>
            <c:spPr>
              <a:solidFill>
                <a:schemeClr val="accent6"/>
              </a:solidFill>
              <a:ln>
                <a:noFill/>
              </a:ln>
              <a:effectLst/>
            </c:spPr>
            <c:extLst>
              <c:ext xmlns:c16="http://schemas.microsoft.com/office/drawing/2014/chart" uri="{C3380CC4-5D6E-409C-BE32-E72D297353CC}">
                <c16:uniqueId val="{000002A7-10CF-483B-AD0E-3CDE352F8B5E}"/>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A9-10CF-483B-AD0E-3CDE352F8B5E}"/>
              </c:ext>
            </c:extLst>
          </c:dPt>
          <c:dPt>
            <c:idx val="3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AB-10CF-483B-AD0E-3CDE352F8B5E}"/>
              </c:ext>
            </c:extLst>
          </c:dPt>
          <c:dPt>
            <c:idx val="4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AD-10CF-483B-AD0E-3CDE352F8B5E}"/>
              </c:ext>
            </c:extLst>
          </c:dPt>
          <c:dPt>
            <c:idx val="42"/>
            <c:invertIfNegative val="0"/>
            <c:bubble3D val="0"/>
            <c:spPr>
              <a:solidFill>
                <a:schemeClr val="accent6">
                  <a:lumMod val="75000"/>
                </a:schemeClr>
              </a:solidFill>
              <a:ln>
                <a:noFill/>
              </a:ln>
              <a:effectLst/>
            </c:spPr>
            <c:extLst>
              <c:ext xmlns:c16="http://schemas.microsoft.com/office/drawing/2014/chart" uri="{C3380CC4-5D6E-409C-BE32-E72D297353CC}">
                <c16:uniqueId val="{000002AF-10CF-483B-AD0E-3CDE352F8B5E}"/>
              </c:ext>
            </c:extLst>
          </c:dPt>
          <c:dPt>
            <c:idx val="43"/>
            <c:invertIfNegative val="0"/>
            <c:bubble3D val="0"/>
            <c:spPr>
              <a:solidFill>
                <a:schemeClr val="accent6"/>
              </a:solidFill>
              <a:ln>
                <a:noFill/>
              </a:ln>
              <a:effectLst/>
            </c:spPr>
            <c:extLst>
              <c:ext xmlns:c16="http://schemas.microsoft.com/office/drawing/2014/chart" uri="{C3380CC4-5D6E-409C-BE32-E72D297353CC}">
                <c16:uniqueId val="{000002B1-10CF-483B-AD0E-3CDE352F8B5E}"/>
              </c:ext>
            </c:extLst>
          </c:dPt>
          <c:dPt>
            <c:idx val="4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B3-10CF-483B-AD0E-3CDE352F8B5E}"/>
              </c:ext>
            </c:extLst>
          </c:dPt>
          <c:dPt>
            <c:idx val="4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B5-10CF-483B-AD0E-3CDE352F8B5E}"/>
              </c:ext>
            </c:extLst>
          </c:dPt>
          <c:dPt>
            <c:idx val="48"/>
            <c:invertIfNegative val="0"/>
            <c:bubble3D val="0"/>
            <c:spPr>
              <a:solidFill>
                <a:schemeClr val="accent6">
                  <a:lumMod val="75000"/>
                </a:schemeClr>
              </a:solidFill>
              <a:ln>
                <a:noFill/>
              </a:ln>
              <a:effectLst/>
            </c:spPr>
            <c:extLst>
              <c:ext xmlns:c16="http://schemas.microsoft.com/office/drawing/2014/chart" uri="{C3380CC4-5D6E-409C-BE32-E72D297353CC}">
                <c16:uniqueId val="{000002B7-10CF-483B-AD0E-3CDE352F8B5E}"/>
              </c:ext>
            </c:extLst>
          </c:dPt>
          <c:dPt>
            <c:idx val="49"/>
            <c:invertIfNegative val="0"/>
            <c:bubble3D val="0"/>
            <c:spPr>
              <a:solidFill>
                <a:schemeClr val="accent6"/>
              </a:solidFill>
              <a:ln>
                <a:noFill/>
              </a:ln>
              <a:effectLst/>
            </c:spPr>
            <c:extLst>
              <c:ext xmlns:c16="http://schemas.microsoft.com/office/drawing/2014/chart" uri="{C3380CC4-5D6E-409C-BE32-E72D297353CC}">
                <c16:uniqueId val="{000002B9-10CF-483B-AD0E-3CDE352F8B5E}"/>
              </c:ext>
            </c:extLst>
          </c:dPt>
          <c:dPt>
            <c:idx val="5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BB-10CF-483B-AD0E-3CDE352F8B5E}"/>
              </c:ext>
            </c:extLst>
          </c:dPt>
          <c:dPt>
            <c:idx val="5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BD-10CF-483B-AD0E-3CDE352F8B5E}"/>
              </c:ext>
            </c:extLst>
          </c:dPt>
          <c:dPt>
            <c:idx val="5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BF-10CF-483B-AD0E-3CDE352F8B5E}"/>
              </c:ext>
            </c:extLst>
          </c:dPt>
          <c:dPt>
            <c:idx val="54"/>
            <c:invertIfNegative val="0"/>
            <c:bubble3D val="0"/>
            <c:spPr>
              <a:solidFill>
                <a:schemeClr val="accent6">
                  <a:lumMod val="75000"/>
                </a:schemeClr>
              </a:solidFill>
              <a:ln>
                <a:noFill/>
              </a:ln>
              <a:effectLst/>
            </c:spPr>
            <c:extLst>
              <c:ext xmlns:c16="http://schemas.microsoft.com/office/drawing/2014/chart" uri="{C3380CC4-5D6E-409C-BE32-E72D297353CC}">
                <c16:uniqueId val="{000002C1-10CF-483B-AD0E-3CDE352F8B5E}"/>
              </c:ext>
            </c:extLst>
          </c:dPt>
          <c:dPt>
            <c:idx val="55"/>
            <c:invertIfNegative val="0"/>
            <c:bubble3D val="0"/>
            <c:spPr>
              <a:solidFill>
                <a:schemeClr val="accent6"/>
              </a:solidFill>
              <a:ln>
                <a:noFill/>
              </a:ln>
              <a:effectLst/>
            </c:spPr>
            <c:extLst>
              <c:ext xmlns:c16="http://schemas.microsoft.com/office/drawing/2014/chart" uri="{C3380CC4-5D6E-409C-BE32-E72D297353CC}">
                <c16:uniqueId val="{000002C3-10CF-483B-AD0E-3CDE352F8B5E}"/>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C5-10CF-483B-AD0E-3CDE352F8B5E}"/>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C7-10CF-483B-AD0E-3CDE352F8B5E}"/>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C9-10CF-483B-AD0E-3CDE352F8B5E}"/>
              </c:ext>
            </c:extLst>
          </c:dPt>
          <c:dPt>
            <c:idx val="60"/>
            <c:invertIfNegative val="0"/>
            <c:bubble3D val="0"/>
            <c:spPr>
              <a:solidFill>
                <a:schemeClr val="accent6">
                  <a:lumMod val="75000"/>
                </a:schemeClr>
              </a:solidFill>
              <a:ln>
                <a:noFill/>
              </a:ln>
              <a:effectLst/>
            </c:spPr>
            <c:extLst>
              <c:ext xmlns:c16="http://schemas.microsoft.com/office/drawing/2014/chart" uri="{C3380CC4-5D6E-409C-BE32-E72D297353CC}">
                <c16:uniqueId val="{000002CB-10CF-483B-AD0E-3CDE352F8B5E}"/>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CD-10CF-483B-AD0E-3CDE352F8B5E}"/>
              </c:ext>
            </c:extLst>
          </c:dPt>
          <c:dPt>
            <c:idx val="6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CF-10CF-483B-AD0E-3CDE352F8B5E}"/>
              </c:ext>
            </c:extLst>
          </c:dPt>
          <c:dPt>
            <c:idx val="6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D1-10CF-483B-AD0E-3CDE352F8B5E}"/>
              </c:ext>
            </c:extLst>
          </c:dPt>
          <c:dPt>
            <c:idx val="6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D3-10CF-483B-AD0E-3CDE352F8B5E}"/>
              </c:ext>
            </c:extLst>
          </c:dPt>
          <c:dPt>
            <c:idx val="66"/>
            <c:invertIfNegative val="0"/>
            <c:bubble3D val="0"/>
            <c:spPr>
              <a:solidFill>
                <a:schemeClr val="accent6">
                  <a:lumMod val="75000"/>
                </a:schemeClr>
              </a:solidFill>
              <a:ln>
                <a:noFill/>
              </a:ln>
              <a:effectLst/>
            </c:spPr>
            <c:extLst>
              <c:ext xmlns:c16="http://schemas.microsoft.com/office/drawing/2014/chart" uri="{C3380CC4-5D6E-409C-BE32-E72D297353CC}">
                <c16:uniqueId val="{000002D5-10CF-483B-AD0E-3CDE352F8B5E}"/>
              </c:ext>
            </c:extLst>
          </c:dPt>
          <c:dPt>
            <c:idx val="67"/>
            <c:invertIfNegative val="0"/>
            <c:bubble3D val="0"/>
            <c:spPr>
              <a:solidFill>
                <a:schemeClr val="accent6"/>
              </a:solidFill>
              <a:ln>
                <a:noFill/>
              </a:ln>
              <a:effectLst/>
            </c:spPr>
            <c:extLst>
              <c:ext xmlns:c16="http://schemas.microsoft.com/office/drawing/2014/chart" uri="{C3380CC4-5D6E-409C-BE32-E72D297353CC}">
                <c16:uniqueId val="{000002D7-10CF-483B-AD0E-3CDE352F8B5E}"/>
              </c:ext>
            </c:extLst>
          </c:dPt>
          <c:dPt>
            <c:idx val="6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D9-10CF-483B-AD0E-3CDE352F8B5E}"/>
              </c:ext>
            </c:extLst>
          </c:dPt>
          <c:dPt>
            <c:idx val="6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DB-10CF-483B-AD0E-3CDE352F8B5E}"/>
              </c:ext>
            </c:extLst>
          </c:dPt>
          <c:dPt>
            <c:idx val="7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DD-10CF-483B-AD0E-3CDE352F8B5E}"/>
              </c:ext>
            </c:extLst>
          </c:dPt>
          <c:dPt>
            <c:idx val="72"/>
            <c:invertIfNegative val="0"/>
            <c:bubble3D val="0"/>
            <c:spPr>
              <a:solidFill>
                <a:schemeClr val="accent6">
                  <a:lumMod val="75000"/>
                </a:schemeClr>
              </a:solidFill>
              <a:ln>
                <a:noFill/>
              </a:ln>
              <a:effectLst/>
            </c:spPr>
            <c:extLst>
              <c:ext xmlns:c16="http://schemas.microsoft.com/office/drawing/2014/chart" uri="{C3380CC4-5D6E-409C-BE32-E72D297353CC}">
                <c16:uniqueId val="{000002DF-10CF-483B-AD0E-3CDE352F8B5E}"/>
              </c:ext>
            </c:extLst>
          </c:dPt>
          <c:dPt>
            <c:idx val="73"/>
            <c:invertIfNegative val="0"/>
            <c:bubble3D val="0"/>
            <c:spPr>
              <a:solidFill>
                <a:schemeClr val="accent6"/>
              </a:solidFill>
              <a:ln>
                <a:noFill/>
              </a:ln>
              <a:effectLst/>
            </c:spPr>
            <c:extLst>
              <c:ext xmlns:c16="http://schemas.microsoft.com/office/drawing/2014/chart" uri="{C3380CC4-5D6E-409C-BE32-E72D297353CC}">
                <c16:uniqueId val="{000002E1-10CF-483B-AD0E-3CDE352F8B5E}"/>
              </c:ext>
            </c:extLst>
          </c:dPt>
          <c:dPt>
            <c:idx val="7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3-10CF-483B-AD0E-3CDE352F8B5E}"/>
              </c:ext>
            </c:extLst>
          </c:dPt>
          <c:dPt>
            <c:idx val="7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E5-10CF-483B-AD0E-3CDE352F8B5E}"/>
              </c:ext>
            </c:extLst>
          </c:dPt>
          <c:dPt>
            <c:idx val="7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E7-10CF-483B-AD0E-3CDE352F8B5E}"/>
              </c:ext>
            </c:extLst>
          </c:dPt>
          <c:dPt>
            <c:idx val="78"/>
            <c:invertIfNegative val="0"/>
            <c:bubble3D val="0"/>
            <c:spPr>
              <a:solidFill>
                <a:schemeClr val="accent6">
                  <a:lumMod val="75000"/>
                </a:schemeClr>
              </a:solidFill>
              <a:ln>
                <a:noFill/>
              </a:ln>
              <a:effectLst/>
            </c:spPr>
            <c:extLst>
              <c:ext xmlns:c16="http://schemas.microsoft.com/office/drawing/2014/chart" uri="{C3380CC4-5D6E-409C-BE32-E72D297353CC}">
                <c16:uniqueId val="{000002E9-10CF-483B-AD0E-3CDE352F8B5E}"/>
              </c:ext>
            </c:extLst>
          </c:dPt>
          <c:dPt>
            <c:idx val="79"/>
            <c:invertIfNegative val="0"/>
            <c:bubble3D val="0"/>
            <c:spPr>
              <a:solidFill>
                <a:schemeClr val="accent6"/>
              </a:solidFill>
              <a:ln>
                <a:noFill/>
              </a:ln>
              <a:effectLst/>
            </c:spPr>
            <c:extLst>
              <c:ext xmlns:c16="http://schemas.microsoft.com/office/drawing/2014/chart" uri="{C3380CC4-5D6E-409C-BE32-E72D297353CC}">
                <c16:uniqueId val="{000002EB-10CF-483B-AD0E-3CDE352F8B5E}"/>
              </c:ext>
            </c:extLst>
          </c:dPt>
          <c:dPt>
            <c:idx val="8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D-10CF-483B-AD0E-3CDE352F8B5E}"/>
              </c:ext>
            </c:extLst>
          </c:dPt>
          <c:dPt>
            <c:idx val="81"/>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EF-10CF-483B-AD0E-3CDE352F8B5E}"/>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F1-10CF-483B-AD0E-3CDE352F8B5E}"/>
              </c:ext>
            </c:extLst>
          </c:dPt>
          <c:dPt>
            <c:idx val="84"/>
            <c:invertIfNegative val="0"/>
            <c:bubble3D val="0"/>
            <c:spPr>
              <a:solidFill>
                <a:schemeClr val="accent6">
                  <a:lumMod val="75000"/>
                </a:schemeClr>
              </a:solidFill>
              <a:ln>
                <a:noFill/>
              </a:ln>
              <a:effectLst/>
            </c:spPr>
            <c:extLst>
              <c:ext xmlns:c16="http://schemas.microsoft.com/office/drawing/2014/chart" uri="{C3380CC4-5D6E-409C-BE32-E72D297353CC}">
                <c16:uniqueId val="{000002F3-10CF-483B-AD0E-3CDE352F8B5E}"/>
              </c:ext>
            </c:extLst>
          </c:dPt>
          <c:dPt>
            <c:idx val="85"/>
            <c:invertIfNegative val="0"/>
            <c:bubble3D val="0"/>
            <c:spPr>
              <a:solidFill>
                <a:schemeClr val="accent6"/>
              </a:solidFill>
              <a:ln>
                <a:noFill/>
              </a:ln>
              <a:effectLst/>
            </c:spPr>
            <c:extLst>
              <c:ext xmlns:c16="http://schemas.microsoft.com/office/drawing/2014/chart" uri="{C3380CC4-5D6E-409C-BE32-E72D297353CC}">
                <c16:uniqueId val="{000002F5-10CF-483B-AD0E-3CDE352F8B5E}"/>
              </c:ext>
            </c:extLst>
          </c:dPt>
          <c:dPt>
            <c:idx val="8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7-10CF-483B-AD0E-3CDE352F8B5E}"/>
              </c:ext>
            </c:extLst>
          </c:dPt>
          <c:dPt>
            <c:idx val="8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F9-10CF-483B-AD0E-3CDE352F8B5E}"/>
              </c:ext>
            </c:extLst>
          </c:dPt>
          <c:dPt>
            <c:idx val="8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FB-10CF-483B-AD0E-3CDE352F8B5E}"/>
              </c:ext>
            </c:extLst>
          </c:dPt>
          <c:dPt>
            <c:idx val="90"/>
            <c:invertIfNegative val="0"/>
            <c:bubble3D val="0"/>
            <c:spPr>
              <a:solidFill>
                <a:schemeClr val="accent6">
                  <a:lumMod val="75000"/>
                </a:schemeClr>
              </a:solidFill>
              <a:ln>
                <a:noFill/>
              </a:ln>
              <a:effectLst/>
            </c:spPr>
            <c:extLst>
              <c:ext xmlns:c16="http://schemas.microsoft.com/office/drawing/2014/chart" uri="{C3380CC4-5D6E-409C-BE32-E72D297353CC}">
                <c16:uniqueId val="{000002FD-10CF-483B-AD0E-3CDE352F8B5E}"/>
              </c:ext>
            </c:extLst>
          </c:dPt>
          <c:dPt>
            <c:idx val="91"/>
            <c:invertIfNegative val="0"/>
            <c:bubble3D val="0"/>
            <c:spPr>
              <a:solidFill>
                <a:schemeClr val="accent6"/>
              </a:solidFill>
              <a:ln>
                <a:noFill/>
              </a:ln>
              <a:effectLst/>
            </c:spPr>
            <c:extLst>
              <c:ext xmlns:c16="http://schemas.microsoft.com/office/drawing/2014/chart" uri="{C3380CC4-5D6E-409C-BE32-E72D297353CC}">
                <c16:uniqueId val="{000002FF-10CF-483B-AD0E-3CDE352F8B5E}"/>
              </c:ext>
            </c:extLst>
          </c:dPt>
          <c:dPt>
            <c:idx val="9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1-10CF-483B-AD0E-3CDE352F8B5E}"/>
              </c:ext>
            </c:extLst>
          </c:dPt>
          <c:dPt>
            <c:idx val="9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03-10CF-483B-AD0E-3CDE352F8B5E}"/>
              </c:ext>
            </c:extLst>
          </c:dPt>
          <c:dPt>
            <c:idx val="9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5-10CF-483B-AD0E-3CDE352F8B5E}"/>
              </c:ext>
            </c:extLst>
          </c:dPt>
          <c:dPt>
            <c:idx val="96"/>
            <c:invertIfNegative val="0"/>
            <c:bubble3D val="0"/>
            <c:spPr>
              <a:solidFill>
                <a:schemeClr val="accent6">
                  <a:lumMod val="75000"/>
                </a:schemeClr>
              </a:solidFill>
              <a:ln>
                <a:noFill/>
              </a:ln>
              <a:effectLst/>
            </c:spPr>
            <c:extLst>
              <c:ext xmlns:c16="http://schemas.microsoft.com/office/drawing/2014/chart" uri="{C3380CC4-5D6E-409C-BE32-E72D297353CC}">
                <c16:uniqueId val="{00000307-10CF-483B-AD0E-3CDE352F8B5E}"/>
              </c:ext>
            </c:extLst>
          </c:dPt>
          <c:dPt>
            <c:idx val="97"/>
            <c:invertIfNegative val="0"/>
            <c:bubble3D val="0"/>
            <c:spPr>
              <a:solidFill>
                <a:schemeClr val="accent6"/>
              </a:solidFill>
              <a:ln>
                <a:noFill/>
              </a:ln>
              <a:effectLst/>
            </c:spPr>
            <c:extLst>
              <c:ext xmlns:c16="http://schemas.microsoft.com/office/drawing/2014/chart" uri="{C3380CC4-5D6E-409C-BE32-E72D297353CC}">
                <c16:uniqueId val="{00000309-10CF-483B-AD0E-3CDE352F8B5E}"/>
              </c:ext>
            </c:extLst>
          </c:dPt>
          <c:dPt>
            <c:idx val="9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B-10CF-483B-AD0E-3CDE352F8B5E}"/>
              </c:ext>
            </c:extLst>
          </c:dPt>
          <c:dPt>
            <c:idx val="99"/>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0D-10CF-483B-AD0E-3CDE352F8B5E}"/>
              </c:ext>
            </c:extLst>
          </c:dPt>
          <c:dPt>
            <c:idx val="10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F-10CF-483B-AD0E-3CDE352F8B5E}"/>
              </c:ext>
            </c:extLst>
          </c:dPt>
          <c:cat>
            <c:strRef>
              <c:f>'Graphique 1'!$A$4:$A$104</c:f>
              <c:strCache>
                <c:ptCount val="100"/>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strCache>
            </c:strRef>
          </c:cat>
          <c:val>
            <c:numRef>
              <c:f>'Graphique 1'!$F$4:$F$104</c:f>
              <c:numCache>
                <c:formatCode>0.0</c:formatCode>
                <c:ptCount val="101"/>
                <c:pt idx="0">
                  <c:v>11.3</c:v>
                </c:pt>
                <c:pt idx="1">
                  <c:v>11.600000000000001</c:v>
                </c:pt>
                <c:pt idx="2">
                  <c:v>7.0231953999999996</c:v>
                </c:pt>
                <c:pt idx="3">
                  <c:v>4.5999999999999996</c:v>
                </c:pt>
                <c:pt idx="4">
                  <c:v>4.2</c:v>
                </c:pt>
                <c:pt idx="6">
                  <c:v>5.8000000000000007</c:v>
                </c:pt>
                <c:pt idx="7">
                  <c:v>2.7</c:v>
                </c:pt>
                <c:pt idx="8">
                  <c:v>0</c:v>
                </c:pt>
                <c:pt idx="9">
                  <c:v>0</c:v>
                </c:pt>
                <c:pt idx="10">
                  <c:v>0.4</c:v>
                </c:pt>
                <c:pt idx="12">
                  <c:v>9.6</c:v>
                </c:pt>
                <c:pt idx="13">
                  <c:v>8.6999999999999993</c:v>
                </c:pt>
                <c:pt idx="14">
                  <c:v>9.7842228999999996</c:v>
                </c:pt>
                <c:pt idx="15">
                  <c:v>13.9</c:v>
                </c:pt>
                <c:pt idx="16">
                  <c:v>10.6</c:v>
                </c:pt>
                <c:pt idx="18">
                  <c:v>0</c:v>
                </c:pt>
                <c:pt idx="19">
                  <c:v>4</c:v>
                </c:pt>
                <c:pt idx="20">
                  <c:v>0</c:v>
                </c:pt>
                <c:pt idx="21">
                  <c:v>0</c:v>
                </c:pt>
                <c:pt idx="22">
                  <c:v>0</c:v>
                </c:pt>
                <c:pt idx="24">
                  <c:v>0</c:v>
                </c:pt>
                <c:pt idx="25">
                  <c:v>0</c:v>
                </c:pt>
                <c:pt idx="26">
                  <c:v>3.93824</c:v>
                </c:pt>
                <c:pt idx="27">
                  <c:v>1</c:v>
                </c:pt>
                <c:pt idx="28">
                  <c:v>0.1</c:v>
                </c:pt>
                <c:pt idx="30">
                  <c:v>0</c:v>
                </c:pt>
                <c:pt idx="31">
                  <c:v>0</c:v>
                </c:pt>
                <c:pt idx="32">
                  <c:v>0.62180400000000002</c:v>
                </c:pt>
                <c:pt idx="33">
                  <c:v>0</c:v>
                </c:pt>
                <c:pt idx="34">
                  <c:v>0</c:v>
                </c:pt>
                <c:pt idx="36">
                  <c:v>13.200000000000001</c:v>
                </c:pt>
                <c:pt idx="37">
                  <c:v>10.4</c:v>
                </c:pt>
                <c:pt idx="38">
                  <c:v>6.9974789999999993</c:v>
                </c:pt>
                <c:pt idx="39">
                  <c:v>3.4</c:v>
                </c:pt>
                <c:pt idx="40">
                  <c:v>3</c:v>
                </c:pt>
                <c:pt idx="42">
                  <c:v>12.1</c:v>
                </c:pt>
                <c:pt idx="43">
                  <c:v>16</c:v>
                </c:pt>
                <c:pt idx="44">
                  <c:v>6.4220685</c:v>
                </c:pt>
                <c:pt idx="45">
                  <c:v>0.6</c:v>
                </c:pt>
                <c:pt idx="46">
                  <c:v>0</c:v>
                </c:pt>
                <c:pt idx="48">
                  <c:v>17</c:v>
                </c:pt>
                <c:pt idx="49">
                  <c:v>22</c:v>
                </c:pt>
                <c:pt idx="50">
                  <c:v>13.899869300000001</c:v>
                </c:pt>
                <c:pt idx="51">
                  <c:v>11.4</c:v>
                </c:pt>
                <c:pt idx="52">
                  <c:v>10.9</c:v>
                </c:pt>
                <c:pt idx="54">
                  <c:v>13.3</c:v>
                </c:pt>
                <c:pt idx="55">
                  <c:v>17</c:v>
                </c:pt>
                <c:pt idx="56">
                  <c:v>17.529878</c:v>
                </c:pt>
                <c:pt idx="57">
                  <c:v>4.3</c:v>
                </c:pt>
                <c:pt idx="58">
                  <c:v>3.1</c:v>
                </c:pt>
                <c:pt idx="60">
                  <c:v>6.6000000000000005</c:v>
                </c:pt>
                <c:pt idx="61">
                  <c:v>2.4</c:v>
                </c:pt>
                <c:pt idx="62">
                  <c:v>0.65868899999999997</c:v>
                </c:pt>
                <c:pt idx="63">
                  <c:v>0</c:v>
                </c:pt>
                <c:pt idx="64">
                  <c:v>0.3</c:v>
                </c:pt>
                <c:pt idx="66">
                  <c:v>3.1</c:v>
                </c:pt>
                <c:pt idx="67">
                  <c:v>3.5000000000000004</c:v>
                </c:pt>
                <c:pt idx="68">
                  <c:v>0.68197600000000003</c:v>
                </c:pt>
                <c:pt idx="69">
                  <c:v>0.9</c:v>
                </c:pt>
                <c:pt idx="70">
                  <c:v>0.8</c:v>
                </c:pt>
                <c:pt idx="72">
                  <c:v>10</c:v>
                </c:pt>
                <c:pt idx="73">
                  <c:v>10.8</c:v>
                </c:pt>
                <c:pt idx="74">
                  <c:v>0.67772699999999997</c:v>
                </c:pt>
                <c:pt idx="75">
                  <c:v>1</c:v>
                </c:pt>
                <c:pt idx="76">
                  <c:v>0.8</c:v>
                </c:pt>
                <c:pt idx="78">
                  <c:v>5.3</c:v>
                </c:pt>
                <c:pt idx="79">
                  <c:v>7.0000000000000009</c:v>
                </c:pt>
                <c:pt idx="80">
                  <c:v>1.8318099999999999</c:v>
                </c:pt>
                <c:pt idx="81">
                  <c:v>0</c:v>
                </c:pt>
                <c:pt idx="82">
                  <c:v>4.3</c:v>
                </c:pt>
                <c:pt idx="84">
                  <c:v>9.3000000000000007</c:v>
                </c:pt>
                <c:pt idx="85">
                  <c:v>8.3000000000000007</c:v>
                </c:pt>
                <c:pt idx="86">
                  <c:v>3.1064400000000001</c:v>
                </c:pt>
                <c:pt idx="87">
                  <c:v>2</c:v>
                </c:pt>
                <c:pt idx="88">
                  <c:v>1.6</c:v>
                </c:pt>
                <c:pt idx="90">
                  <c:v>11.4</c:v>
                </c:pt>
                <c:pt idx="91">
                  <c:v>11.600000000000001</c:v>
                </c:pt>
                <c:pt idx="92">
                  <c:v>7.1836462000000001</c:v>
                </c:pt>
                <c:pt idx="93">
                  <c:v>6.7</c:v>
                </c:pt>
                <c:pt idx="94">
                  <c:v>7.6</c:v>
                </c:pt>
                <c:pt idx="96">
                  <c:v>9.9</c:v>
                </c:pt>
                <c:pt idx="97">
                  <c:v>6</c:v>
                </c:pt>
                <c:pt idx="98">
                  <c:v>3.1029999999999998</c:v>
                </c:pt>
                <c:pt idx="99">
                  <c:v>4.8</c:v>
                </c:pt>
                <c:pt idx="100">
                  <c:v>1.3</c:v>
                </c:pt>
              </c:numCache>
            </c:numRef>
          </c:val>
          <c:extLst>
            <c:ext xmlns:c16="http://schemas.microsoft.com/office/drawing/2014/chart" uri="{C3380CC4-5D6E-409C-BE32-E72D297353CC}">
              <c16:uniqueId val="{00000310-10CF-483B-AD0E-3CDE352F8B5E}"/>
            </c:ext>
          </c:extLst>
        </c:ser>
        <c:ser>
          <c:idx val="5"/>
          <c:order val="5"/>
          <c:tx>
            <c:strRef>
              <c:f>'Graphique 1'!$G$3</c:f>
              <c:strCache>
                <c:ptCount val="1"/>
                <c:pt idx="0">
                  <c:v>nd</c:v>
                </c:pt>
              </c:strCache>
            </c:strRef>
          </c:tx>
          <c:spPr>
            <a:pattFill prst="pct80">
              <a:fgClr>
                <a:schemeClr val="tx1"/>
              </a:fgClr>
              <a:bgClr>
                <a:schemeClr val="bg1"/>
              </a:bgClr>
            </a:pattFill>
            <a:ln>
              <a:noFill/>
            </a:ln>
            <a:effectLst/>
          </c:spPr>
          <c:invertIfNegative val="0"/>
          <c:dPt>
            <c:idx val="2"/>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12-10CF-483B-AD0E-3CDE352F8B5E}"/>
              </c:ext>
            </c:extLst>
          </c:dPt>
          <c:dPt>
            <c:idx val="3"/>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14-10CF-483B-AD0E-3CDE352F8B5E}"/>
              </c:ext>
            </c:extLst>
          </c:dPt>
          <c:dPt>
            <c:idx val="6"/>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16-10CF-483B-AD0E-3CDE352F8B5E}"/>
              </c:ext>
            </c:extLst>
          </c:dPt>
          <c:dPt>
            <c:idx val="7"/>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18-10CF-483B-AD0E-3CDE352F8B5E}"/>
              </c:ext>
            </c:extLst>
          </c:dPt>
          <c:dPt>
            <c:idx val="8"/>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1A-10CF-483B-AD0E-3CDE352F8B5E}"/>
              </c:ext>
            </c:extLst>
          </c:dPt>
          <c:dPt>
            <c:idx val="9"/>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1C-10CF-483B-AD0E-3CDE352F8B5E}"/>
              </c:ext>
            </c:extLst>
          </c:dPt>
          <c:dPt>
            <c:idx val="12"/>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1E-10CF-483B-AD0E-3CDE352F8B5E}"/>
              </c:ext>
            </c:extLst>
          </c:dPt>
          <c:dPt>
            <c:idx val="14"/>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20-10CF-483B-AD0E-3CDE352F8B5E}"/>
              </c:ext>
            </c:extLst>
          </c:dPt>
          <c:dPt>
            <c:idx val="15"/>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22-10CF-483B-AD0E-3CDE352F8B5E}"/>
              </c:ext>
            </c:extLst>
          </c:dPt>
          <c:dPt>
            <c:idx val="18"/>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24-10CF-483B-AD0E-3CDE352F8B5E}"/>
              </c:ext>
            </c:extLst>
          </c:dPt>
          <c:dPt>
            <c:idx val="19"/>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26-10CF-483B-AD0E-3CDE352F8B5E}"/>
              </c:ext>
            </c:extLst>
          </c:dPt>
          <c:dPt>
            <c:idx val="20"/>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28-10CF-483B-AD0E-3CDE352F8B5E}"/>
              </c:ext>
            </c:extLst>
          </c:dPt>
          <c:dPt>
            <c:idx val="21"/>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2A-10CF-483B-AD0E-3CDE352F8B5E}"/>
              </c:ext>
            </c:extLst>
          </c:dPt>
          <c:dPt>
            <c:idx val="26"/>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2C-10CF-483B-AD0E-3CDE352F8B5E}"/>
              </c:ext>
            </c:extLst>
          </c:dPt>
          <c:dPt>
            <c:idx val="27"/>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2E-10CF-483B-AD0E-3CDE352F8B5E}"/>
              </c:ext>
            </c:extLst>
          </c:dPt>
          <c:dPt>
            <c:idx val="30"/>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30-10CF-483B-AD0E-3CDE352F8B5E}"/>
              </c:ext>
            </c:extLst>
          </c:dPt>
          <c:dPt>
            <c:idx val="32"/>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32-10CF-483B-AD0E-3CDE352F8B5E}"/>
              </c:ext>
            </c:extLst>
          </c:dPt>
          <c:dPt>
            <c:idx val="33"/>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34-10CF-483B-AD0E-3CDE352F8B5E}"/>
              </c:ext>
            </c:extLst>
          </c:dPt>
          <c:dPt>
            <c:idx val="38"/>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36-10CF-483B-AD0E-3CDE352F8B5E}"/>
              </c:ext>
            </c:extLst>
          </c:dPt>
          <c:dPt>
            <c:idx val="39"/>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38-10CF-483B-AD0E-3CDE352F8B5E}"/>
              </c:ext>
            </c:extLst>
          </c:dPt>
          <c:dPt>
            <c:idx val="44"/>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3A-10CF-483B-AD0E-3CDE352F8B5E}"/>
              </c:ext>
            </c:extLst>
          </c:dPt>
          <c:dPt>
            <c:idx val="45"/>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3C-10CF-483B-AD0E-3CDE352F8B5E}"/>
              </c:ext>
            </c:extLst>
          </c:dPt>
          <c:dPt>
            <c:idx val="50"/>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3E-10CF-483B-AD0E-3CDE352F8B5E}"/>
              </c:ext>
            </c:extLst>
          </c:dPt>
          <c:dPt>
            <c:idx val="51"/>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40-10CF-483B-AD0E-3CDE352F8B5E}"/>
              </c:ext>
            </c:extLst>
          </c:dPt>
          <c:dPt>
            <c:idx val="56"/>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42-10CF-483B-AD0E-3CDE352F8B5E}"/>
              </c:ext>
            </c:extLst>
          </c:dPt>
          <c:dPt>
            <c:idx val="57"/>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44-10CF-483B-AD0E-3CDE352F8B5E}"/>
              </c:ext>
            </c:extLst>
          </c:dPt>
          <c:dPt>
            <c:idx val="60"/>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46-10CF-483B-AD0E-3CDE352F8B5E}"/>
              </c:ext>
            </c:extLst>
          </c:dPt>
          <c:dPt>
            <c:idx val="62"/>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48-10CF-483B-AD0E-3CDE352F8B5E}"/>
              </c:ext>
            </c:extLst>
          </c:dPt>
          <c:dPt>
            <c:idx val="63"/>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4A-10CF-483B-AD0E-3CDE352F8B5E}"/>
              </c:ext>
            </c:extLst>
          </c:dPt>
          <c:dPt>
            <c:idx val="68"/>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4C-10CF-483B-AD0E-3CDE352F8B5E}"/>
              </c:ext>
            </c:extLst>
          </c:dPt>
          <c:dPt>
            <c:idx val="69"/>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4E-10CF-483B-AD0E-3CDE352F8B5E}"/>
              </c:ext>
            </c:extLst>
          </c:dPt>
          <c:dPt>
            <c:idx val="74"/>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50-10CF-483B-AD0E-3CDE352F8B5E}"/>
              </c:ext>
            </c:extLst>
          </c:dPt>
          <c:dPt>
            <c:idx val="75"/>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52-10CF-483B-AD0E-3CDE352F8B5E}"/>
              </c:ext>
            </c:extLst>
          </c:dPt>
          <c:dPt>
            <c:idx val="78"/>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54-10CF-483B-AD0E-3CDE352F8B5E}"/>
              </c:ext>
            </c:extLst>
          </c:dPt>
          <c:dPt>
            <c:idx val="80"/>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56-10CF-483B-AD0E-3CDE352F8B5E}"/>
              </c:ext>
            </c:extLst>
          </c:dPt>
          <c:dPt>
            <c:idx val="81"/>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58-10CF-483B-AD0E-3CDE352F8B5E}"/>
              </c:ext>
            </c:extLst>
          </c:dPt>
          <c:dPt>
            <c:idx val="86"/>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5A-10CF-483B-AD0E-3CDE352F8B5E}"/>
              </c:ext>
            </c:extLst>
          </c:dPt>
          <c:dPt>
            <c:idx val="87"/>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5C-10CF-483B-AD0E-3CDE352F8B5E}"/>
              </c:ext>
            </c:extLst>
          </c:dPt>
          <c:dPt>
            <c:idx val="92"/>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5E-10CF-483B-AD0E-3CDE352F8B5E}"/>
              </c:ext>
            </c:extLst>
          </c:dPt>
          <c:dPt>
            <c:idx val="93"/>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60-10CF-483B-AD0E-3CDE352F8B5E}"/>
              </c:ext>
            </c:extLst>
          </c:dPt>
          <c:dPt>
            <c:idx val="98"/>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62-10CF-483B-AD0E-3CDE352F8B5E}"/>
              </c:ext>
            </c:extLst>
          </c:dPt>
          <c:dPt>
            <c:idx val="99"/>
            <c:invertIfNegative val="0"/>
            <c:bubble3D val="0"/>
            <c:spPr>
              <a:pattFill prst="pct80">
                <a:fgClr>
                  <a:schemeClr val="tx1"/>
                </a:fgClr>
                <a:bgClr>
                  <a:schemeClr val="bg1"/>
                </a:bgClr>
              </a:pattFill>
              <a:ln>
                <a:noFill/>
              </a:ln>
              <a:effectLst/>
            </c:spPr>
            <c:extLst>
              <c:ext xmlns:c16="http://schemas.microsoft.com/office/drawing/2014/chart" uri="{C3380CC4-5D6E-409C-BE32-E72D297353CC}">
                <c16:uniqueId val="{00000364-10CF-483B-AD0E-3CDE352F8B5E}"/>
              </c:ext>
            </c:extLst>
          </c:dPt>
          <c:cat>
            <c:strRef>
              <c:f>'Graphique 1'!$A$4:$A$104</c:f>
              <c:strCache>
                <c:ptCount val="100"/>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strCache>
            </c:strRef>
          </c:cat>
          <c:val>
            <c:numRef>
              <c:f>'Graphique 1'!$G$4:$G$104</c:f>
              <c:numCache>
                <c:formatCode>0.0</c:formatCode>
                <c:ptCount val="101"/>
                <c:pt idx="6">
                  <c:v>2.4000000000000057</c:v>
                </c:pt>
                <c:pt idx="7">
                  <c:v>1.2999999999999972</c:v>
                </c:pt>
                <c:pt idx="8">
                  <c:v>2.2507396999999969</c:v>
                </c:pt>
                <c:pt idx="9">
                  <c:v>1.6000000000000085</c:v>
                </c:pt>
                <c:pt idx="12">
                  <c:v>2.7000000000000171</c:v>
                </c:pt>
                <c:pt idx="13">
                  <c:v>5.3999999999999915</c:v>
                </c:pt>
                <c:pt idx="18">
                  <c:v>84.1</c:v>
                </c:pt>
                <c:pt idx="19">
                  <c:v>96</c:v>
                </c:pt>
                <c:pt idx="20">
                  <c:v>10.683961799999992</c:v>
                </c:pt>
                <c:pt idx="21">
                  <c:v>14.099999999999994</c:v>
                </c:pt>
                <c:pt idx="24">
                  <c:v>10.800000000000011</c:v>
                </c:pt>
                <c:pt idx="25">
                  <c:v>7</c:v>
                </c:pt>
                <c:pt idx="30">
                  <c:v>8.7999999999999829</c:v>
                </c:pt>
                <c:pt idx="31">
                  <c:v>1.6000000000000085</c:v>
                </c:pt>
                <c:pt idx="63">
                  <c:v>2.1999999999999886</c:v>
                </c:pt>
                <c:pt idx="78">
                  <c:v>1.2000000000000028</c:v>
                </c:pt>
                <c:pt idx="79">
                  <c:v>5.3999999999999915</c:v>
                </c:pt>
                <c:pt idx="81">
                  <c:v>7.5</c:v>
                </c:pt>
              </c:numCache>
            </c:numRef>
          </c:val>
          <c:extLst>
            <c:ext xmlns:c16="http://schemas.microsoft.com/office/drawing/2014/chart" uri="{C3380CC4-5D6E-409C-BE32-E72D297353CC}">
              <c16:uniqueId val="{00000365-10CF-483B-AD0E-3CDE352F8B5E}"/>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3063712629061457"/>
          <c:w val="0.95198777036597027"/>
          <c:h val="6.2740487318530158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070860925478733"/>
          <c:y val="3.5409513072308128E-2"/>
          <c:w val="0.59737555871725267"/>
          <c:h val="0.76307624723292444"/>
        </c:manualLayout>
      </c:layout>
      <c:barChart>
        <c:barDir val="bar"/>
        <c:grouping val="stacked"/>
        <c:varyColors val="0"/>
        <c:ser>
          <c:idx val="0"/>
          <c:order val="0"/>
          <c:tx>
            <c:strRef>
              <c:f>'Graphique 7'!$B$3</c:f>
              <c:strCache>
                <c:ptCount val="1"/>
                <c:pt idx="0">
                  <c:v>L'activité n'a pas été affectée ou est déjà revenue à la normale</c:v>
                </c:pt>
              </c:strCache>
            </c:strRef>
          </c:tx>
          <c:spPr>
            <a:solidFill>
              <a:schemeClr val="accent1"/>
            </a:solidFill>
            <a:ln>
              <a:noFill/>
            </a:ln>
            <a:effectLst/>
          </c:spPr>
          <c:invertIfNegative val="0"/>
          <c:cat>
            <c:strRef>
              <c:f>'Graphique 7'!$A$4:$A$20</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7'!$B$4:$B$20</c:f>
              <c:numCache>
                <c:formatCode>0.0</c:formatCode>
                <c:ptCount val="17"/>
                <c:pt idx="0">
                  <c:v>23.9</c:v>
                </c:pt>
                <c:pt idx="1">
                  <c:v>19.8</c:v>
                </c:pt>
                <c:pt idx="2">
                  <c:v>43</c:v>
                </c:pt>
                <c:pt idx="3">
                  <c:v>18.5</c:v>
                </c:pt>
                <c:pt idx="4">
                  <c:v>14.000000000000002</c:v>
                </c:pt>
                <c:pt idx="5">
                  <c:v>15</c:v>
                </c:pt>
                <c:pt idx="6">
                  <c:v>25</c:v>
                </c:pt>
                <c:pt idx="7">
                  <c:v>28.199999999999996</c:v>
                </c:pt>
                <c:pt idx="8">
                  <c:v>32</c:v>
                </c:pt>
                <c:pt idx="9">
                  <c:v>17.399999999999999</c:v>
                </c:pt>
                <c:pt idx="10">
                  <c:v>3.1</c:v>
                </c:pt>
                <c:pt idx="11">
                  <c:v>11.3</c:v>
                </c:pt>
                <c:pt idx="12">
                  <c:v>19.5</c:v>
                </c:pt>
                <c:pt idx="13">
                  <c:v>33.300000000000004</c:v>
                </c:pt>
                <c:pt idx="14">
                  <c:v>20.3</c:v>
                </c:pt>
                <c:pt idx="15">
                  <c:v>31.8</c:v>
                </c:pt>
                <c:pt idx="16">
                  <c:v>22.7</c:v>
                </c:pt>
              </c:numCache>
            </c:numRef>
          </c:val>
          <c:extLst>
            <c:ext xmlns:c16="http://schemas.microsoft.com/office/drawing/2014/chart" uri="{C3380CC4-5D6E-409C-BE32-E72D297353CC}">
              <c16:uniqueId val="{00000000-546A-49CF-AC4F-D628B7B56A9C}"/>
            </c:ext>
          </c:extLst>
        </c:ser>
        <c:ser>
          <c:idx val="1"/>
          <c:order val="1"/>
          <c:tx>
            <c:strRef>
              <c:f>'Graphique 7'!$C$3</c:f>
              <c:strCache>
                <c:ptCount val="1"/>
                <c:pt idx="0">
                  <c:v>L'activité reviendra très vite à la normale, d’ici un mois</c:v>
                </c:pt>
              </c:strCache>
            </c:strRef>
          </c:tx>
          <c:spPr>
            <a:solidFill>
              <a:schemeClr val="accent2"/>
            </a:solidFill>
            <a:ln>
              <a:noFill/>
            </a:ln>
            <a:effectLst/>
          </c:spPr>
          <c:invertIfNegative val="0"/>
          <c:cat>
            <c:strRef>
              <c:f>'Graphique 7'!$A$4:$A$20</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7'!$C$4:$C$20</c:f>
              <c:numCache>
                <c:formatCode>0.0</c:formatCode>
                <c:ptCount val="17"/>
                <c:pt idx="0">
                  <c:v>6.8000000000000007</c:v>
                </c:pt>
                <c:pt idx="1">
                  <c:v>19.2</c:v>
                </c:pt>
                <c:pt idx="2">
                  <c:v>4.2</c:v>
                </c:pt>
                <c:pt idx="3">
                  <c:v>0</c:v>
                </c:pt>
                <c:pt idx="4">
                  <c:v>3.9</c:v>
                </c:pt>
                <c:pt idx="5">
                  <c:v>7.0000000000000009</c:v>
                </c:pt>
                <c:pt idx="6">
                  <c:v>3.5000000000000004</c:v>
                </c:pt>
                <c:pt idx="7">
                  <c:v>6.3</c:v>
                </c:pt>
                <c:pt idx="8">
                  <c:v>3.9</c:v>
                </c:pt>
                <c:pt idx="9">
                  <c:v>7.5</c:v>
                </c:pt>
                <c:pt idx="10">
                  <c:v>2.6</c:v>
                </c:pt>
                <c:pt idx="11">
                  <c:v>4.5</c:v>
                </c:pt>
                <c:pt idx="12">
                  <c:v>5.0999999999999996</c:v>
                </c:pt>
                <c:pt idx="13">
                  <c:v>3.5999999999999996</c:v>
                </c:pt>
                <c:pt idx="14">
                  <c:v>7.6</c:v>
                </c:pt>
                <c:pt idx="15">
                  <c:v>12.5</c:v>
                </c:pt>
                <c:pt idx="16">
                  <c:v>7.3</c:v>
                </c:pt>
              </c:numCache>
            </c:numRef>
          </c:val>
          <c:extLst>
            <c:ext xmlns:c16="http://schemas.microsoft.com/office/drawing/2014/chart" uri="{C3380CC4-5D6E-409C-BE32-E72D297353CC}">
              <c16:uniqueId val="{00000001-546A-49CF-AC4F-D628B7B56A9C}"/>
            </c:ext>
          </c:extLst>
        </c:ser>
        <c:ser>
          <c:idx val="2"/>
          <c:order val="2"/>
          <c:tx>
            <c:strRef>
              <c:f>'Graphique 7'!$D$3</c:f>
              <c:strCache>
                <c:ptCount val="1"/>
                <c:pt idx="0">
                  <c:v>L'activité reviendra à la normale d’ici deux ou trois mois</c:v>
                </c:pt>
              </c:strCache>
            </c:strRef>
          </c:tx>
          <c:spPr>
            <a:solidFill>
              <a:schemeClr val="accent3"/>
            </a:solidFill>
            <a:ln>
              <a:noFill/>
            </a:ln>
            <a:effectLst/>
          </c:spPr>
          <c:invertIfNegative val="0"/>
          <c:cat>
            <c:strRef>
              <c:f>'Graphique 7'!$A$4:$A$20</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7'!$D$4:$D$20</c:f>
              <c:numCache>
                <c:formatCode>0.0</c:formatCode>
                <c:ptCount val="17"/>
                <c:pt idx="0">
                  <c:v>12.5</c:v>
                </c:pt>
                <c:pt idx="1">
                  <c:v>27.3</c:v>
                </c:pt>
                <c:pt idx="2">
                  <c:v>10.6</c:v>
                </c:pt>
                <c:pt idx="3">
                  <c:v>0</c:v>
                </c:pt>
                <c:pt idx="4">
                  <c:v>7.9</c:v>
                </c:pt>
                <c:pt idx="5">
                  <c:v>3.1</c:v>
                </c:pt>
                <c:pt idx="6">
                  <c:v>11.200000000000001</c:v>
                </c:pt>
                <c:pt idx="7">
                  <c:v>15</c:v>
                </c:pt>
                <c:pt idx="8">
                  <c:v>9.1</c:v>
                </c:pt>
                <c:pt idx="9">
                  <c:v>13.600000000000001</c:v>
                </c:pt>
                <c:pt idx="10">
                  <c:v>12.9</c:v>
                </c:pt>
                <c:pt idx="11">
                  <c:v>9.6</c:v>
                </c:pt>
                <c:pt idx="12">
                  <c:v>11.799999999999999</c:v>
                </c:pt>
                <c:pt idx="13">
                  <c:v>19</c:v>
                </c:pt>
                <c:pt idx="14">
                  <c:v>12</c:v>
                </c:pt>
                <c:pt idx="15">
                  <c:v>15.8</c:v>
                </c:pt>
                <c:pt idx="16">
                  <c:v>17.7</c:v>
                </c:pt>
              </c:numCache>
            </c:numRef>
          </c:val>
          <c:extLst>
            <c:ext xmlns:c16="http://schemas.microsoft.com/office/drawing/2014/chart" uri="{C3380CC4-5D6E-409C-BE32-E72D297353CC}">
              <c16:uniqueId val="{00000002-546A-49CF-AC4F-D628B7B56A9C}"/>
            </c:ext>
          </c:extLst>
        </c:ser>
        <c:ser>
          <c:idx val="3"/>
          <c:order val="3"/>
          <c:tx>
            <c:strRef>
              <c:f>'Graphique 7'!$E$3</c:f>
              <c:strCache>
                <c:ptCount val="1"/>
                <c:pt idx="0">
                  <c:v>L'activité mettra plus de trois mois à revenir à la normale</c:v>
                </c:pt>
              </c:strCache>
            </c:strRef>
          </c:tx>
          <c:spPr>
            <a:solidFill>
              <a:schemeClr val="accent4"/>
            </a:solidFill>
            <a:ln>
              <a:noFill/>
            </a:ln>
            <a:effectLst/>
          </c:spPr>
          <c:invertIfNegative val="0"/>
          <c:cat>
            <c:strRef>
              <c:f>'Graphique 7'!$A$4:$A$20</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7'!$E$4:$E$20</c:f>
              <c:numCache>
                <c:formatCode>0.0</c:formatCode>
                <c:ptCount val="17"/>
                <c:pt idx="0">
                  <c:v>10.5</c:v>
                </c:pt>
                <c:pt idx="1">
                  <c:v>1.9</c:v>
                </c:pt>
                <c:pt idx="2">
                  <c:v>5.8000000000000007</c:v>
                </c:pt>
                <c:pt idx="3">
                  <c:v>0</c:v>
                </c:pt>
                <c:pt idx="4">
                  <c:v>21.099999999999998</c:v>
                </c:pt>
                <c:pt idx="5">
                  <c:v>11.5</c:v>
                </c:pt>
                <c:pt idx="6">
                  <c:v>10.8</c:v>
                </c:pt>
                <c:pt idx="7">
                  <c:v>10.299999999999999</c:v>
                </c:pt>
                <c:pt idx="8">
                  <c:v>7.9</c:v>
                </c:pt>
                <c:pt idx="9">
                  <c:v>6</c:v>
                </c:pt>
                <c:pt idx="10">
                  <c:v>10</c:v>
                </c:pt>
                <c:pt idx="11">
                  <c:v>29.599999999999998</c:v>
                </c:pt>
                <c:pt idx="12">
                  <c:v>17.2</c:v>
                </c:pt>
                <c:pt idx="13">
                  <c:v>8</c:v>
                </c:pt>
                <c:pt idx="14">
                  <c:v>10.4</c:v>
                </c:pt>
                <c:pt idx="15">
                  <c:v>8.5</c:v>
                </c:pt>
                <c:pt idx="16">
                  <c:v>8.2000000000000011</c:v>
                </c:pt>
              </c:numCache>
            </c:numRef>
          </c:val>
          <c:extLst>
            <c:ext xmlns:c16="http://schemas.microsoft.com/office/drawing/2014/chart" uri="{C3380CC4-5D6E-409C-BE32-E72D297353CC}">
              <c16:uniqueId val="{00000003-546A-49CF-AC4F-D628B7B56A9C}"/>
            </c:ext>
          </c:extLst>
        </c:ser>
        <c:ser>
          <c:idx val="4"/>
          <c:order val="4"/>
          <c:tx>
            <c:strRef>
              <c:f>'Graphique 7'!$F$3</c:f>
              <c:strCache>
                <c:ptCount val="1"/>
                <c:pt idx="0">
                  <c:v>L'activité a été affectée de manière plus durable et ne reviendra pas à la situation antérieure avant la fin de l'année</c:v>
                </c:pt>
              </c:strCache>
            </c:strRef>
          </c:tx>
          <c:spPr>
            <a:solidFill>
              <a:schemeClr val="accent5"/>
            </a:solidFill>
            <a:ln>
              <a:noFill/>
            </a:ln>
            <a:effectLst/>
          </c:spPr>
          <c:invertIfNegative val="0"/>
          <c:cat>
            <c:strRef>
              <c:f>'Graphique 7'!$A$4:$A$20</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7'!$F$4:$F$20</c:f>
              <c:numCache>
                <c:formatCode>0.0</c:formatCode>
                <c:ptCount val="17"/>
                <c:pt idx="0">
                  <c:v>16</c:v>
                </c:pt>
                <c:pt idx="1">
                  <c:v>11.3</c:v>
                </c:pt>
                <c:pt idx="2">
                  <c:v>10.299999999999999</c:v>
                </c:pt>
                <c:pt idx="3">
                  <c:v>0</c:v>
                </c:pt>
                <c:pt idx="4">
                  <c:v>27.3</c:v>
                </c:pt>
                <c:pt idx="5">
                  <c:v>17.399999999999999</c:v>
                </c:pt>
                <c:pt idx="6">
                  <c:v>22.8</c:v>
                </c:pt>
                <c:pt idx="7">
                  <c:v>9.8000000000000007</c:v>
                </c:pt>
                <c:pt idx="8">
                  <c:v>18.099999999999998</c:v>
                </c:pt>
                <c:pt idx="9">
                  <c:v>14.499999999999998</c:v>
                </c:pt>
                <c:pt idx="10">
                  <c:v>32.200000000000003</c:v>
                </c:pt>
                <c:pt idx="11">
                  <c:v>21.5</c:v>
                </c:pt>
                <c:pt idx="12">
                  <c:v>12.7</c:v>
                </c:pt>
                <c:pt idx="13">
                  <c:v>7.1</c:v>
                </c:pt>
                <c:pt idx="14">
                  <c:v>16.5</c:v>
                </c:pt>
                <c:pt idx="15">
                  <c:v>7.6</c:v>
                </c:pt>
                <c:pt idx="16">
                  <c:v>17.100000000000001</c:v>
                </c:pt>
              </c:numCache>
            </c:numRef>
          </c:val>
          <c:extLst>
            <c:ext xmlns:c16="http://schemas.microsoft.com/office/drawing/2014/chart" uri="{C3380CC4-5D6E-409C-BE32-E72D297353CC}">
              <c16:uniqueId val="{00000004-546A-49CF-AC4F-D628B7B56A9C}"/>
            </c:ext>
          </c:extLst>
        </c:ser>
        <c:ser>
          <c:idx val="5"/>
          <c:order val="5"/>
          <c:tx>
            <c:strRef>
              <c:f>'Graphique 7'!$G$3</c:f>
              <c:strCache>
                <c:ptCount val="1"/>
                <c:pt idx="0">
                  <c:v>Ne sais pas</c:v>
                </c:pt>
              </c:strCache>
            </c:strRef>
          </c:tx>
          <c:spPr>
            <a:solidFill>
              <a:schemeClr val="accent6"/>
            </a:solidFill>
            <a:ln>
              <a:noFill/>
            </a:ln>
            <a:effectLst/>
          </c:spPr>
          <c:invertIfNegative val="0"/>
          <c:cat>
            <c:strRef>
              <c:f>'Graphique 7'!$A$4:$A$20</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7'!$G$4:$G$20</c:f>
              <c:numCache>
                <c:formatCode>0.0</c:formatCode>
                <c:ptCount val="17"/>
                <c:pt idx="0">
                  <c:v>30.3</c:v>
                </c:pt>
                <c:pt idx="1">
                  <c:v>20.5</c:v>
                </c:pt>
                <c:pt idx="2">
                  <c:v>26.1</c:v>
                </c:pt>
                <c:pt idx="3">
                  <c:v>0</c:v>
                </c:pt>
                <c:pt idx="4">
                  <c:v>25.7</c:v>
                </c:pt>
                <c:pt idx="5">
                  <c:v>46.1</c:v>
                </c:pt>
                <c:pt idx="6">
                  <c:v>26.700000000000003</c:v>
                </c:pt>
                <c:pt idx="7">
                  <c:v>30.3</c:v>
                </c:pt>
                <c:pt idx="8">
                  <c:v>29.099999999999998</c:v>
                </c:pt>
                <c:pt idx="9">
                  <c:v>40.9</c:v>
                </c:pt>
                <c:pt idx="10">
                  <c:v>39.1</c:v>
                </c:pt>
                <c:pt idx="11">
                  <c:v>23.5</c:v>
                </c:pt>
                <c:pt idx="12">
                  <c:v>33.6</c:v>
                </c:pt>
                <c:pt idx="13">
                  <c:v>28.999999999999996</c:v>
                </c:pt>
                <c:pt idx="14">
                  <c:v>33.300000000000004</c:v>
                </c:pt>
                <c:pt idx="15">
                  <c:v>23.9</c:v>
                </c:pt>
                <c:pt idx="16">
                  <c:v>26.8</c:v>
                </c:pt>
              </c:numCache>
            </c:numRef>
          </c:val>
          <c:extLst>
            <c:ext xmlns:c16="http://schemas.microsoft.com/office/drawing/2014/chart" uri="{C3380CC4-5D6E-409C-BE32-E72D297353CC}">
              <c16:uniqueId val="{00000005-546A-49CF-AC4F-D628B7B56A9C}"/>
            </c:ext>
          </c:extLst>
        </c:ser>
        <c:ser>
          <c:idx val="6"/>
          <c:order val="6"/>
          <c:tx>
            <c:strRef>
              <c:f>'Graphique 7'!$H$3</c:f>
              <c:strCache>
                <c:ptCount val="1"/>
                <c:pt idx="0">
                  <c:v>nd</c:v>
                </c:pt>
              </c:strCache>
            </c:strRef>
          </c:tx>
          <c:spPr>
            <a:solidFill>
              <a:schemeClr val="bg1">
                <a:lumMod val="50000"/>
              </a:schemeClr>
            </a:solidFill>
            <a:ln>
              <a:noFill/>
            </a:ln>
            <a:effectLst/>
          </c:spPr>
          <c:invertIfNegative val="0"/>
          <c:cat>
            <c:strRef>
              <c:f>'Graphique 7'!$A$4:$A$20</c:f>
              <c:strCache>
                <c:ptCount val="17"/>
                <c:pt idx="0">
                  <c:v>Ensemble</c:v>
                </c:pt>
                <c:pt idx="1">
                  <c:v>DE - Energie, eau, déchets</c:v>
                </c:pt>
                <c:pt idx="2">
                  <c:v>C1 - Industrie agro-alimentaire</c:v>
                </c:pt>
                <c:pt idx="3">
                  <c:v>C2 - Cokéfaction et raffinage</c:v>
                </c:pt>
                <c:pt idx="4">
                  <c:v>C3 - Biens d'équipements</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7'!$H$4:$H$20</c:f>
              <c:numCache>
                <c:formatCode>0.0</c:formatCode>
                <c:ptCount val="17"/>
                <c:pt idx="3">
                  <c:v>81.5</c:v>
                </c:pt>
              </c:numCache>
            </c:numRef>
          </c:val>
          <c:extLst>
            <c:ext xmlns:c16="http://schemas.microsoft.com/office/drawing/2014/chart" uri="{C3380CC4-5D6E-409C-BE32-E72D297353CC}">
              <c16:uniqueId val="{00000006-546A-49CF-AC4F-D628B7B56A9C}"/>
            </c:ext>
          </c:extLst>
        </c:ser>
        <c:dLbls>
          <c:showLegendKey val="0"/>
          <c:showVal val="0"/>
          <c:showCatName val="0"/>
          <c:showSerName val="0"/>
          <c:showPercent val="0"/>
          <c:showBubbleSize val="0"/>
        </c:dLbls>
        <c:gapWidth val="150"/>
        <c:overlap val="100"/>
        <c:axId val="691569424"/>
        <c:axId val="691565160"/>
      </c:barChart>
      <c:catAx>
        <c:axId val="6915694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91565160"/>
        <c:crosses val="autoZero"/>
        <c:auto val="1"/>
        <c:lblAlgn val="ctr"/>
        <c:lblOffset val="100"/>
        <c:noMultiLvlLbl val="0"/>
      </c:catAx>
      <c:valAx>
        <c:axId val="6915651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91569424"/>
        <c:crosses val="autoZero"/>
        <c:crossBetween val="between"/>
      </c:valAx>
      <c:spPr>
        <a:noFill/>
        <a:ln>
          <a:noFill/>
        </a:ln>
        <a:effectLst/>
      </c:spPr>
    </c:plotArea>
    <c:legend>
      <c:legendPos val="b"/>
      <c:layout>
        <c:manualLayout>
          <c:xMode val="edge"/>
          <c:yMode val="edge"/>
          <c:x val="5.7544733180960542E-3"/>
          <c:y val="0.80553299877970008"/>
          <c:w val="0.98784676029734719"/>
          <c:h val="0.1917213849758468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155820430409917"/>
          <c:y val="2.7659755342101515E-2"/>
          <c:w val="0.70297120738460794"/>
          <c:h val="0.84867387106854619"/>
        </c:manualLayout>
      </c:layout>
      <c:barChart>
        <c:barDir val="bar"/>
        <c:grouping val="stacked"/>
        <c:varyColors val="0"/>
        <c:ser>
          <c:idx val="0"/>
          <c:order val="0"/>
          <c:tx>
            <c:strRef>
              <c:f>'Graphique 8'!$B$3</c:f>
              <c:strCache>
                <c:ptCount val="1"/>
                <c:pt idx="0">
                  <c:v>Aucune difficulté</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BCD3-4C07-8F25-C5F7A9FAC837}"/>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BCD3-4C07-8F25-C5F7A9FAC837}"/>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BCD3-4C07-8F25-C5F7A9FAC837}"/>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BCD3-4C07-8F25-C5F7A9FAC837}"/>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BCD3-4C07-8F25-C5F7A9FAC837}"/>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BCD3-4C07-8F25-C5F7A9FAC837}"/>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BCD3-4C07-8F25-C5F7A9FAC83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BCD3-4C07-8F25-C5F7A9FAC837}"/>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BCD3-4C07-8F25-C5F7A9FAC837}"/>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BCD3-4C07-8F25-C5F7A9FAC837}"/>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BCD3-4C07-8F25-C5F7A9FAC837}"/>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7-BCD3-4C07-8F25-C5F7A9FAC837}"/>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9-BCD3-4C07-8F25-C5F7A9FAC837}"/>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BCD3-4C07-8F25-C5F7A9FAC837}"/>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BCD3-4C07-8F25-C5F7A9FAC837}"/>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1F-BCD3-4C07-8F25-C5F7A9FAC837}"/>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BCD3-4C07-8F25-C5F7A9FAC837}"/>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BCD3-4C07-8F25-C5F7A9FAC837}"/>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5-BCD3-4C07-8F25-C5F7A9FAC837}"/>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BCD3-4C07-8F25-C5F7A9FAC837}"/>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BCD3-4C07-8F25-C5F7A9FAC837}"/>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2B-BCD3-4C07-8F25-C5F7A9FAC837}"/>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BCD3-4C07-8F25-C5F7A9FAC837}"/>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F-BCD3-4C07-8F25-C5F7A9FAC837}"/>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1-BCD3-4C07-8F25-C5F7A9FAC837}"/>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BCD3-4C07-8F25-C5F7A9FAC837}"/>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BCD3-4C07-8F25-C5F7A9FAC837}"/>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37-BCD3-4C07-8F25-C5F7A9FAC837}"/>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BCD3-4C07-8F25-C5F7A9FAC837}"/>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BCD3-4C07-8F25-C5F7A9FAC837}"/>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3D-BCD3-4C07-8F25-C5F7A9FAC837}"/>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BCD3-4C07-8F25-C5F7A9FAC837}"/>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BCD3-4C07-8F25-C5F7A9FAC837}"/>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43-BCD3-4C07-8F25-C5F7A9FAC837}"/>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5-BCD3-4C07-8F25-C5F7A9FAC837}"/>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7-BCD3-4C07-8F25-C5F7A9FAC837}"/>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49-BCD3-4C07-8F25-C5F7A9FAC837}"/>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BCD3-4C07-8F25-C5F7A9FAC837}"/>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BCD3-4C07-8F25-C5F7A9FAC837}"/>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4F-BCD3-4C07-8F25-C5F7A9FAC837}"/>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1-BCD3-4C07-8F25-C5F7A9FAC837}"/>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3-BCD3-4C07-8F25-C5F7A9FAC837}"/>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55-BCD3-4C07-8F25-C5F7A9FAC837}"/>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BCD3-4C07-8F25-C5F7A9FAC837}"/>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9-BCD3-4C07-8F25-C5F7A9FAC837}"/>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5B-BCD3-4C07-8F25-C5F7A9FAC837}"/>
              </c:ext>
            </c:extLst>
          </c:dPt>
          <c:dPt>
            <c:idx val="77"/>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D-BCD3-4C07-8F25-C5F7A9FAC837}"/>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F-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8'!$B$4:$B$87</c15:sqref>
                  </c15:fullRef>
                </c:ext>
              </c:extLst>
              <c:f>('Graphique 8'!$B$4:$B$18,'Graphique 8'!$B$24:$B$87)</c:f>
              <c:numCache>
                <c:formatCode>0.0</c:formatCode>
                <c:ptCount val="79"/>
                <c:pt idx="0">
                  <c:v>21</c:v>
                </c:pt>
                <c:pt idx="1">
                  <c:v>17.299999999999997</c:v>
                </c:pt>
                <c:pt idx="2">
                  <c:v>9.7994564999999998</c:v>
                </c:pt>
                <c:pt idx="3">
                  <c:v>5.5967599999999997</c:v>
                </c:pt>
                <c:pt idx="5">
                  <c:v>20.200000000000003</c:v>
                </c:pt>
                <c:pt idx="6">
                  <c:v>24.7</c:v>
                </c:pt>
                <c:pt idx="7">
                  <c:v>9.4914171000000014</c:v>
                </c:pt>
                <c:pt idx="8">
                  <c:v>13.2274023</c:v>
                </c:pt>
                <c:pt idx="10">
                  <c:v>35.6</c:v>
                </c:pt>
                <c:pt idx="11">
                  <c:v>28.9</c:v>
                </c:pt>
                <c:pt idx="12">
                  <c:v>19.531944000000003</c:v>
                </c:pt>
                <c:pt idx="13">
                  <c:v>12.923293999999999</c:v>
                </c:pt>
                <c:pt idx="15">
                  <c:v>13.600000000000001</c:v>
                </c:pt>
                <c:pt idx="16">
                  <c:v>15.2</c:v>
                </c:pt>
                <c:pt idx="17">
                  <c:v>7.8690335000000005</c:v>
                </c:pt>
                <c:pt idx="18">
                  <c:v>1.41642</c:v>
                </c:pt>
                <c:pt idx="20">
                  <c:v>13.5</c:v>
                </c:pt>
                <c:pt idx="21">
                  <c:v>4.2</c:v>
                </c:pt>
                <c:pt idx="22">
                  <c:v>3.2223899999999999</c:v>
                </c:pt>
                <c:pt idx="23">
                  <c:v>4.3737399999999996E-2</c:v>
                </c:pt>
                <c:pt idx="25">
                  <c:v>20.8</c:v>
                </c:pt>
                <c:pt idx="26">
                  <c:v>16.5</c:v>
                </c:pt>
                <c:pt idx="27">
                  <c:v>8.986825399999999</c:v>
                </c:pt>
                <c:pt idx="28">
                  <c:v>4.9469600000000007</c:v>
                </c:pt>
                <c:pt idx="30">
                  <c:v>23.599999999999998</c:v>
                </c:pt>
                <c:pt idx="31">
                  <c:v>21.099999999999998</c:v>
                </c:pt>
                <c:pt idx="32">
                  <c:v>10.271578400000001</c:v>
                </c:pt>
                <c:pt idx="33">
                  <c:v>3.6272699999999998</c:v>
                </c:pt>
                <c:pt idx="35">
                  <c:v>28.999999999999996</c:v>
                </c:pt>
                <c:pt idx="36">
                  <c:v>21.8</c:v>
                </c:pt>
                <c:pt idx="37">
                  <c:v>15.277965700000001</c:v>
                </c:pt>
                <c:pt idx="38">
                  <c:v>6.9977424999999993</c:v>
                </c:pt>
                <c:pt idx="40">
                  <c:v>19.5</c:v>
                </c:pt>
                <c:pt idx="41">
                  <c:v>14.899999999999999</c:v>
                </c:pt>
                <c:pt idx="42">
                  <c:v>8.6425859999999997</c:v>
                </c:pt>
                <c:pt idx="43">
                  <c:v>4.2703299999999995</c:v>
                </c:pt>
                <c:pt idx="45">
                  <c:v>6.4</c:v>
                </c:pt>
                <c:pt idx="46">
                  <c:v>5.6000000000000005</c:v>
                </c:pt>
                <c:pt idx="47">
                  <c:v>3.4364600000000003</c:v>
                </c:pt>
                <c:pt idx="48">
                  <c:v>0.88263999999999998</c:v>
                </c:pt>
                <c:pt idx="50">
                  <c:v>9.7000000000000011</c:v>
                </c:pt>
                <c:pt idx="51">
                  <c:v>10.7</c:v>
                </c:pt>
                <c:pt idx="52">
                  <c:v>5.7236399999999996</c:v>
                </c:pt>
                <c:pt idx="53">
                  <c:v>5.0686299999999997</c:v>
                </c:pt>
                <c:pt idx="55">
                  <c:v>16.600000000000001</c:v>
                </c:pt>
                <c:pt idx="56">
                  <c:v>14.000000000000002</c:v>
                </c:pt>
                <c:pt idx="57">
                  <c:v>4.75753</c:v>
                </c:pt>
                <c:pt idx="58">
                  <c:v>7.0210786000000001</c:v>
                </c:pt>
                <c:pt idx="60">
                  <c:v>26</c:v>
                </c:pt>
                <c:pt idx="61">
                  <c:v>19</c:v>
                </c:pt>
                <c:pt idx="62">
                  <c:v>10.1911065</c:v>
                </c:pt>
                <c:pt idx="63">
                  <c:v>3.8007600000000004</c:v>
                </c:pt>
                <c:pt idx="65">
                  <c:v>20.100000000000001</c:v>
                </c:pt>
                <c:pt idx="66">
                  <c:v>15.4</c:v>
                </c:pt>
                <c:pt idx="67">
                  <c:v>9.2204432000000001</c:v>
                </c:pt>
                <c:pt idx="68">
                  <c:v>4.7026400000000006</c:v>
                </c:pt>
                <c:pt idx="70">
                  <c:v>22.2</c:v>
                </c:pt>
                <c:pt idx="71">
                  <c:v>20.3</c:v>
                </c:pt>
                <c:pt idx="72">
                  <c:v>10.531739</c:v>
                </c:pt>
                <c:pt idx="73">
                  <c:v>7.1319109000000003</c:v>
                </c:pt>
                <c:pt idx="75">
                  <c:v>21.4</c:v>
                </c:pt>
                <c:pt idx="76">
                  <c:v>17.599999999999998</c:v>
                </c:pt>
                <c:pt idx="77">
                  <c:v>7.8480116000000004</c:v>
                </c:pt>
                <c:pt idx="78">
                  <c:v>6.4295689000000005</c:v>
                </c:pt>
              </c:numCache>
            </c:numRef>
          </c:val>
          <c:extLst>
            <c:ext xmlns:c15="http://schemas.microsoft.com/office/drawing/2012/chart" uri="{02D57815-91ED-43cb-92C2-25804820EDAC}">
              <c15:categoryFilterExceptions>
                <c15:categoryFilterException>
                  <c15:sqref>'Graphique 8'!$B$21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0-BCD3-4C07-8F25-C5F7A9FAC837}"/>
            </c:ext>
          </c:extLst>
        </c:ser>
        <c:ser>
          <c:idx val="1"/>
          <c:order val="1"/>
          <c:tx>
            <c:strRef>
              <c:f>'Graphique 8'!$C$3</c:f>
              <c:strCache>
                <c:ptCount val="1"/>
                <c:pt idx="0">
                  <c:v>Manque de débouchés pour les activités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62-BCD3-4C07-8F25-C5F7A9FAC837}"/>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4-BCD3-4C07-8F25-C5F7A9FAC837}"/>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6-BCD3-4C07-8F25-C5F7A9FAC837}"/>
              </c:ext>
            </c:extLst>
          </c:dPt>
          <c:dPt>
            <c:idx val="5"/>
            <c:invertIfNegative val="0"/>
            <c:bubble3D val="0"/>
            <c:spPr>
              <a:solidFill>
                <a:schemeClr val="accent2">
                  <a:lumMod val="75000"/>
                </a:schemeClr>
              </a:solidFill>
              <a:ln>
                <a:noFill/>
              </a:ln>
              <a:effectLst/>
            </c:spPr>
            <c:extLst>
              <c:ext xmlns:c16="http://schemas.microsoft.com/office/drawing/2014/chart" uri="{C3380CC4-5D6E-409C-BE32-E72D297353CC}">
                <c16:uniqueId val="{00000068-BCD3-4C07-8F25-C5F7A9FAC837}"/>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BCD3-4C07-8F25-C5F7A9FAC837}"/>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C-BCD3-4C07-8F25-C5F7A9FAC837}"/>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6E-BCD3-4C07-8F25-C5F7A9FAC837}"/>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0-BCD3-4C07-8F25-C5F7A9FAC837}"/>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2-BCD3-4C07-8F25-C5F7A9FAC837}"/>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74-BCD3-4C07-8F25-C5F7A9FAC837}"/>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BCD3-4C07-8F25-C5F7A9FAC837}"/>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8-BCD3-4C07-8F25-C5F7A9FAC837}"/>
              </c:ext>
            </c:extLst>
          </c:dPt>
          <c:dPt>
            <c:idx val="20"/>
            <c:invertIfNegative val="0"/>
            <c:bubble3D val="0"/>
            <c:spPr>
              <a:solidFill>
                <a:schemeClr val="accent2">
                  <a:lumMod val="75000"/>
                </a:schemeClr>
              </a:solidFill>
              <a:ln>
                <a:noFill/>
              </a:ln>
              <a:effectLst/>
            </c:spPr>
            <c:extLst>
              <c:ext xmlns:c16="http://schemas.microsoft.com/office/drawing/2014/chart" uri="{C3380CC4-5D6E-409C-BE32-E72D297353CC}">
                <c16:uniqueId val="{0000007A-BCD3-4C07-8F25-C5F7A9FAC837}"/>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BCD3-4C07-8F25-C5F7A9FAC837}"/>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BCD3-4C07-8F25-C5F7A9FAC837}"/>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80-BCD3-4C07-8F25-C5F7A9FAC837}"/>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BCD3-4C07-8F25-C5F7A9FAC837}"/>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BCD3-4C07-8F25-C5F7A9FAC837}"/>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86-BCD3-4C07-8F25-C5F7A9FAC837}"/>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BCD3-4C07-8F25-C5F7A9FAC837}"/>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BCD3-4C07-8F25-C5F7A9FAC837}"/>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8C-BCD3-4C07-8F25-C5F7A9FAC837}"/>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BCD3-4C07-8F25-C5F7A9FAC837}"/>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BCD3-4C07-8F25-C5F7A9FAC837}"/>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92-BCD3-4C07-8F25-C5F7A9FAC837}"/>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BCD3-4C07-8F25-C5F7A9FAC837}"/>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BCD3-4C07-8F25-C5F7A9FAC837}"/>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98-BCD3-4C07-8F25-C5F7A9FAC837}"/>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BCD3-4C07-8F25-C5F7A9FAC837}"/>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BCD3-4C07-8F25-C5F7A9FAC837}"/>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9E-BCD3-4C07-8F25-C5F7A9FAC837}"/>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BCD3-4C07-8F25-C5F7A9FAC837}"/>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BCD3-4C07-8F25-C5F7A9FAC837}"/>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A4-BCD3-4C07-8F25-C5F7A9FAC837}"/>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BCD3-4C07-8F25-C5F7A9FAC837}"/>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BCD3-4C07-8F25-C5F7A9FAC837}"/>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AA-BCD3-4C07-8F25-C5F7A9FAC837}"/>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BCD3-4C07-8F25-C5F7A9FAC837}"/>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BCD3-4C07-8F25-C5F7A9FAC837}"/>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B0-BCD3-4C07-8F25-C5F7A9FAC837}"/>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BCD3-4C07-8F25-C5F7A9FAC837}"/>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BCD3-4C07-8F25-C5F7A9FAC837}"/>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B6-BCD3-4C07-8F25-C5F7A9FAC837}"/>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BCD3-4C07-8F25-C5F7A9FAC837}"/>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BCD3-4C07-8F25-C5F7A9FAC837}"/>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BC-BCD3-4C07-8F25-C5F7A9FAC837}"/>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BCD3-4C07-8F25-C5F7A9FAC837}"/>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8'!$C$4:$C$87</c15:sqref>
                  </c15:fullRef>
                </c:ext>
              </c:extLst>
              <c:f>('Graphique 8'!$C$4:$C$18,'Graphique 8'!$C$24:$C$87)</c:f>
              <c:numCache>
                <c:formatCode>0.0</c:formatCode>
                <c:ptCount val="79"/>
                <c:pt idx="0">
                  <c:v>35.299999999999997</c:v>
                </c:pt>
                <c:pt idx="1">
                  <c:v>36.199999999999996</c:v>
                </c:pt>
                <c:pt idx="2">
                  <c:v>37.0517258</c:v>
                </c:pt>
                <c:pt idx="3">
                  <c:v>34.207539399999995</c:v>
                </c:pt>
                <c:pt idx="5">
                  <c:v>16.2</c:v>
                </c:pt>
                <c:pt idx="6">
                  <c:v>47.199999999999996</c:v>
                </c:pt>
                <c:pt idx="7">
                  <c:v>28.544773599999999</c:v>
                </c:pt>
                <c:pt idx="8">
                  <c:v>12.578685400000001</c:v>
                </c:pt>
                <c:pt idx="10">
                  <c:v>30.099999999999998</c:v>
                </c:pt>
                <c:pt idx="11">
                  <c:v>33.700000000000003</c:v>
                </c:pt>
                <c:pt idx="12">
                  <c:v>36.107041600000002</c:v>
                </c:pt>
                <c:pt idx="13">
                  <c:v>38.467927299999999</c:v>
                </c:pt>
                <c:pt idx="15">
                  <c:v>51.9</c:v>
                </c:pt>
                <c:pt idx="16">
                  <c:v>53.800000000000004</c:v>
                </c:pt>
                <c:pt idx="17">
                  <c:v>49.8984156</c:v>
                </c:pt>
                <c:pt idx="18">
                  <c:v>46.797651399999999</c:v>
                </c:pt>
                <c:pt idx="20">
                  <c:v>53.1</c:v>
                </c:pt>
                <c:pt idx="21">
                  <c:v>48.199999999999996</c:v>
                </c:pt>
                <c:pt idx="22">
                  <c:v>52.537506499999999</c:v>
                </c:pt>
                <c:pt idx="23">
                  <c:v>61.466670000000001</c:v>
                </c:pt>
                <c:pt idx="25">
                  <c:v>49.8</c:v>
                </c:pt>
                <c:pt idx="26">
                  <c:v>51.9</c:v>
                </c:pt>
                <c:pt idx="27">
                  <c:v>56.0954026</c:v>
                </c:pt>
                <c:pt idx="28">
                  <c:v>50.887102799999994</c:v>
                </c:pt>
                <c:pt idx="30">
                  <c:v>33.200000000000003</c:v>
                </c:pt>
                <c:pt idx="31">
                  <c:v>31.5</c:v>
                </c:pt>
                <c:pt idx="32">
                  <c:v>36.452946099999998</c:v>
                </c:pt>
                <c:pt idx="33">
                  <c:v>32.175120200000002</c:v>
                </c:pt>
                <c:pt idx="35">
                  <c:v>26.200000000000003</c:v>
                </c:pt>
                <c:pt idx="36">
                  <c:v>28.9</c:v>
                </c:pt>
                <c:pt idx="37">
                  <c:v>31.663572800000001</c:v>
                </c:pt>
                <c:pt idx="38">
                  <c:v>31.7948108</c:v>
                </c:pt>
                <c:pt idx="40">
                  <c:v>38</c:v>
                </c:pt>
                <c:pt idx="41">
                  <c:v>49.7</c:v>
                </c:pt>
                <c:pt idx="42">
                  <c:v>37.302827799999996</c:v>
                </c:pt>
                <c:pt idx="43">
                  <c:v>32.1471242</c:v>
                </c:pt>
                <c:pt idx="45">
                  <c:v>61</c:v>
                </c:pt>
                <c:pt idx="46">
                  <c:v>50.6</c:v>
                </c:pt>
                <c:pt idx="47">
                  <c:v>43.908524700000001</c:v>
                </c:pt>
                <c:pt idx="48">
                  <c:v>44.442702699999998</c:v>
                </c:pt>
                <c:pt idx="50">
                  <c:v>50.8</c:v>
                </c:pt>
                <c:pt idx="51">
                  <c:v>44.7</c:v>
                </c:pt>
                <c:pt idx="52">
                  <c:v>52.4428354</c:v>
                </c:pt>
                <c:pt idx="53">
                  <c:v>52.474918100000004</c:v>
                </c:pt>
                <c:pt idx="55">
                  <c:v>33.700000000000003</c:v>
                </c:pt>
                <c:pt idx="56">
                  <c:v>30.4</c:v>
                </c:pt>
                <c:pt idx="57">
                  <c:v>31.407542199999998</c:v>
                </c:pt>
                <c:pt idx="58">
                  <c:v>30.934955200000005</c:v>
                </c:pt>
                <c:pt idx="60">
                  <c:v>22.6</c:v>
                </c:pt>
                <c:pt idx="61">
                  <c:v>20.8</c:v>
                </c:pt>
                <c:pt idx="62">
                  <c:v>29.923100299999998</c:v>
                </c:pt>
                <c:pt idx="63">
                  <c:v>24.523174999999998</c:v>
                </c:pt>
                <c:pt idx="65">
                  <c:v>40.400000000000006</c:v>
                </c:pt>
                <c:pt idx="66">
                  <c:v>43.7</c:v>
                </c:pt>
                <c:pt idx="67">
                  <c:v>44.592887900000001</c:v>
                </c:pt>
                <c:pt idx="68">
                  <c:v>38.963895899999997</c:v>
                </c:pt>
                <c:pt idx="70">
                  <c:v>18.600000000000001</c:v>
                </c:pt>
                <c:pt idx="71">
                  <c:v>15.7</c:v>
                </c:pt>
                <c:pt idx="72">
                  <c:v>19.212860899999999</c:v>
                </c:pt>
                <c:pt idx="73">
                  <c:v>16.4469326</c:v>
                </c:pt>
                <c:pt idx="75">
                  <c:v>32.9</c:v>
                </c:pt>
                <c:pt idx="76">
                  <c:v>25.8</c:v>
                </c:pt>
                <c:pt idx="77">
                  <c:v>29.9477771</c:v>
                </c:pt>
                <c:pt idx="78">
                  <c:v>24.347141399999998</c:v>
                </c:pt>
              </c:numCache>
            </c:numRef>
          </c:val>
          <c:extLst>
            <c:ext xmlns:c15="http://schemas.microsoft.com/office/drawing/2012/chart" uri="{02D57815-91ED-43cb-92C2-25804820EDAC}">
              <c15:categoryFilterExceptions>
                <c15:categoryFilterException>
                  <c15:sqref>'Graphique 8'!$C$21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8'!$C$22</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1-BCD3-4C07-8F25-C5F7A9FAC837}"/>
            </c:ext>
          </c:extLst>
        </c:ser>
        <c:ser>
          <c:idx val="2"/>
          <c:order val="2"/>
          <c:tx>
            <c:strRef>
              <c:f>'Graphique 8'!$D$3</c:f>
              <c:strCache>
                <c:ptCount val="1"/>
                <c:pt idx="0">
                  <c:v>Difficultés d'approvisionnement en masques, gels, et autres équipements de protection individuelle</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C3-BCD3-4C07-8F25-C5F7A9FAC837}"/>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5-BCD3-4C07-8F25-C5F7A9FAC837}"/>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7-BCD3-4C07-8F25-C5F7A9FAC837}"/>
              </c:ext>
            </c:extLst>
          </c:dPt>
          <c:dPt>
            <c:idx val="5"/>
            <c:invertIfNegative val="0"/>
            <c:bubble3D val="0"/>
            <c:spPr>
              <a:solidFill>
                <a:schemeClr val="accent3">
                  <a:lumMod val="75000"/>
                </a:schemeClr>
              </a:solidFill>
              <a:ln>
                <a:noFill/>
              </a:ln>
              <a:effectLst/>
            </c:spPr>
            <c:extLst>
              <c:ext xmlns:c16="http://schemas.microsoft.com/office/drawing/2014/chart" uri="{C3380CC4-5D6E-409C-BE32-E72D297353CC}">
                <c16:uniqueId val="{000000C9-BCD3-4C07-8F25-C5F7A9FAC837}"/>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BCD3-4C07-8F25-C5F7A9FAC837}"/>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D-BCD3-4C07-8F25-C5F7A9FAC837}"/>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CF-BCD3-4C07-8F25-C5F7A9FAC837}"/>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1-BCD3-4C07-8F25-C5F7A9FAC837}"/>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BCD3-4C07-8F25-C5F7A9FAC837}"/>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D5-BCD3-4C07-8F25-C5F7A9FAC837}"/>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BCD3-4C07-8F25-C5F7A9FAC837}"/>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BCD3-4C07-8F25-C5F7A9FAC837}"/>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0DB-BCD3-4C07-8F25-C5F7A9FAC837}"/>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D-BCD3-4C07-8F25-C5F7A9FAC837}"/>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BCD3-4C07-8F25-C5F7A9FAC837}"/>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0E1-BCD3-4C07-8F25-C5F7A9FAC837}"/>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3-BCD3-4C07-8F25-C5F7A9FAC837}"/>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BCD3-4C07-8F25-C5F7A9FAC837}"/>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0E7-BCD3-4C07-8F25-C5F7A9FAC837}"/>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9-BCD3-4C07-8F25-C5F7A9FAC837}"/>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BCD3-4C07-8F25-C5F7A9FAC837}"/>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0ED-BCD3-4C07-8F25-C5F7A9FAC837}"/>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F-BCD3-4C07-8F25-C5F7A9FAC837}"/>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BCD3-4C07-8F25-C5F7A9FAC837}"/>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0F3-BCD3-4C07-8F25-C5F7A9FAC837}"/>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BCD3-4C07-8F25-C5F7A9FAC837}"/>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BCD3-4C07-8F25-C5F7A9FAC837}"/>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0F9-BCD3-4C07-8F25-C5F7A9FAC837}"/>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B-BCD3-4C07-8F25-C5F7A9FAC837}"/>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BCD3-4C07-8F25-C5F7A9FAC837}"/>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0FF-BCD3-4C07-8F25-C5F7A9FAC837}"/>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1-BCD3-4C07-8F25-C5F7A9FAC837}"/>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BCD3-4C07-8F25-C5F7A9FAC837}"/>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05-BCD3-4C07-8F25-C5F7A9FAC837}"/>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BCD3-4C07-8F25-C5F7A9FAC837}"/>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BCD3-4C07-8F25-C5F7A9FAC837}"/>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0B-BCD3-4C07-8F25-C5F7A9FAC837}"/>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D-BCD3-4C07-8F25-C5F7A9FAC837}"/>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BCD3-4C07-8F25-C5F7A9FAC837}"/>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11-BCD3-4C07-8F25-C5F7A9FAC837}"/>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3-BCD3-4C07-8F25-C5F7A9FAC837}"/>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BCD3-4C07-8F25-C5F7A9FAC837}"/>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17-BCD3-4C07-8F25-C5F7A9FAC837}"/>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9-BCD3-4C07-8F25-C5F7A9FAC837}"/>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BCD3-4C07-8F25-C5F7A9FAC837}"/>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1D-BCD3-4C07-8F25-C5F7A9FAC837}"/>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BCD3-4C07-8F25-C5F7A9FAC837}"/>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8'!$D$4:$D$87</c15:sqref>
                  </c15:fullRef>
                </c:ext>
              </c:extLst>
              <c:f>('Graphique 8'!$D$4:$D$18,'Graphique 8'!$D$24:$D$87)</c:f>
              <c:numCache>
                <c:formatCode>0.0</c:formatCode>
                <c:ptCount val="79"/>
                <c:pt idx="0">
                  <c:v>13.200000000000001</c:v>
                </c:pt>
                <c:pt idx="1">
                  <c:v>10.299999999999999</c:v>
                </c:pt>
                <c:pt idx="2">
                  <c:v>12.5316917</c:v>
                </c:pt>
                <c:pt idx="3">
                  <c:v>32.867839199999999</c:v>
                </c:pt>
                <c:pt idx="5">
                  <c:v>7.5</c:v>
                </c:pt>
                <c:pt idx="6">
                  <c:v>7.3</c:v>
                </c:pt>
                <c:pt idx="7">
                  <c:v>3.4196699999999995</c:v>
                </c:pt>
                <c:pt idx="8">
                  <c:v>15.162506200000001</c:v>
                </c:pt>
                <c:pt idx="10">
                  <c:v>12.7</c:v>
                </c:pt>
                <c:pt idx="11">
                  <c:v>7.7</c:v>
                </c:pt>
                <c:pt idx="12">
                  <c:v>15.344697500000001</c:v>
                </c:pt>
                <c:pt idx="13">
                  <c:v>27.124854300000003</c:v>
                </c:pt>
                <c:pt idx="15">
                  <c:v>3.3000000000000003</c:v>
                </c:pt>
                <c:pt idx="16">
                  <c:v>2.9000000000000004</c:v>
                </c:pt>
                <c:pt idx="17">
                  <c:v>4.5969899999999999</c:v>
                </c:pt>
                <c:pt idx="18">
                  <c:v>26.498548799999998</c:v>
                </c:pt>
                <c:pt idx="20">
                  <c:v>2.9000000000000004</c:v>
                </c:pt>
                <c:pt idx="21">
                  <c:v>1.4000000000000001</c:v>
                </c:pt>
                <c:pt idx="22">
                  <c:v>2.4352399999999998</c:v>
                </c:pt>
                <c:pt idx="23">
                  <c:v>20.8023582</c:v>
                </c:pt>
                <c:pt idx="25">
                  <c:v>6.7</c:v>
                </c:pt>
                <c:pt idx="26">
                  <c:v>5.2</c:v>
                </c:pt>
                <c:pt idx="27">
                  <c:v>8.5221593000000002</c:v>
                </c:pt>
                <c:pt idx="28">
                  <c:v>25.305917700000002</c:v>
                </c:pt>
                <c:pt idx="30">
                  <c:v>8.6</c:v>
                </c:pt>
                <c:pt idx="31">
                  <c:v>7.6</c:v>
                </c:pt>
                <c:pt idx="32">
                  <c:v>11.8502226</c:v>
                </c:pt>
                <c:pt idx="33">
                  <c:v>37.476424299999998</c:v>
                </c:pt>
                <c:pt idx="35">
                  <c:v>17.2</c:v>
                </c:pt>
                <c:pt idx="36">
                  <c:v>14.399999999999999</c:v>
                </c:pt>
                <c:pt idx="37">
                  <c:v>14.759187700000002</c:v>
                </c:pt>
                <c:pt idx="38">
                  <c:v>30.6730391</c:v>
                </c:pt>
                <c:pt idx="40">
                  <c:v>16.5</c:v>
                </c:pt>
                <c:pt idx="41">
                  <c:v>13.700000000000001</c:v>
                </c:pt>
                <c:pt idx="42">
                  <c:v>6.8514598999999992</c:v>
                </c:pt>
                <c:pt idx="43">
                  <c:v>28.859238399999999</c:v>
                </c:pt>
                <c:pt idx="45">
                  <c:v>9</c:v>
                </c:pt>
                <c:pt idx="46">
                  <c:v>4.1000000000000005</c:v>
                </c:pt>
                <c:pt idx="47">
                  <c:v>9.3049929000000002</c:v>
                </c:pt>
                <c:pt idx="48">
                  <c:v>33.385204600000002</c:v>
                </c:pt>
                <c:pt idx="50">
                  <c:v>5</c:v>
                </c:pt>
                <c:pt idx="51">
                  <c:v>3.3000000000000003</c:v>
                </c:pt>
                <c:pt idx="52">
                  <c:v>6.933626499999999</c:v>
                </c:pt>
                <c:pt idx="53">
                  <c:v>22.153030100000002</c:v>
                </c:pt>
                <c:pt idx="55">
                  <c:v>10</c:v>
                </c:pt>
                <c:pt idx="56">
                  <c:v>7.0000000000000009</c:v>
                </c:pt>
                <c:pt idx="57">
                  <c:v>13.875309699999999</c:v>
                </c:pt>
                <c:pt idx="58">
                  <c:v>37.791708700000001</c:v>
                </c:pt>
                <c:pt idx="60">
                  <c:v>9.5</c:v>
                </c:pt>
                <c:pt idx="61">
                  <c:v>13.3</c:v>
                </c:pt>
                <c:pt idx="62">
                  <c:v>12.5739673</c:v>
                </c:pt>
                <c:pt idx="63">
                  <c:v>45.105257799999997</c:v>
                </c:pt>
                <c:pt idx="65">
                  <c:v>10.7</c:v>
                </c:pt>
                <c:pt idx="66">
                  <c:v>8.6</c:v>
                </c:pt>
                <c:pt idx="67">
                  <c:v>11.6851103</c:v>
                </c:pt>
                <c:pt idx="68">
                  <c:v>35.613218400000001</c:v>
                </c:pt>
                <c:pt idx="70">
                  <c:v>25.3</c:v>
                </c:pt>
                <c:pt idx="71">
                  <c:v>19.400000000000002</c:v>
                </c:pt>
                <c:pt idx="72">
                  <c:v>22.722992699999999</c:v>
                </c:pt>
                <c:pt idx="73">
                  <c:v>42.512926800000002</c:v>
                </c:pt>
                <c:pt idx="75">
                  <c:v>9.1</c:v>
                </c:pt>
                <c:pt idx="76">
                  <c:v>6.9</c:v>
                </c:pt>
                <c:pt idx="77">
                  <c:v>10.7522222</c:v>
                </c:pt>
                <c:pt idx="78">
                  <c:v>39.975382199999999</c:v>
                </c:pt>
              </c:numCache>
            </c:numRef>
          </c:val>
          <c:extLst>
            <c:ext xmlns:c15="http://schemas.microsoft.com/office/drawing/2012/chart" uri="{02D57815-91ED-43cb-92C2-25804820EDAC}">
              <c15:categoryFilterExceptions>
                <c15:categoryFilterException>
                  <c15:sqref>'Graphique 8'!$D$21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2-BCD3-4C07-8F25-C5F7A9FAC837}"/>
            </c:ext>
          </c:extLst>
        </c:ser>
        <c:ser>
          <c:idx val="3"/>
          <c:order val="3"/>
          <c:tx>
            <c:strRef>
              <c:f>'Graphique 8'!$E$3</c:f>
              <c:strCache>
                <c:ptCount val="1"/>
                <c:pt idx="0">
                  <c:v>Difficultés à organiser l'activité de manière à respecter la distanciation sociale</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24-BCD3-4C07-8F25-C5F7A9FAC837}"/>
              </c:ext>
            </c:extLst>
          </c:dPt>
          <c:dPt>
            <c:idx val="1"/>
            <c:invertIfNegative val="0"/>
            <c:bubble3D val="0"/>
            <c:spPr>
              <a:solidFill>
                <a:schemeClr val="accent4"/>
              </a:solidFill>
              <a:ln>
                <a:noFill/>
              </a:ln>
              <a:effectLst/>
            </c:spPr>
            <c:extLst>
              <c:ext xmlns:c16="http://schemas.microsoft.com/office/drawing/2014/chart" uri="{C3380CC4-5D6E-409C-BE32-E72D297353CC}">
                <c16:uniqueId val="{00000126-BCD3-4C07-8F25-C5F7A9FAC837}"/>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BCD3-4C07-8F25-C5F7A9FAC837}"/>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A-BCD3-4C07-8F25-C5F7A9FAC837}"/>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2C-BCD3-4C07-8F25-C5F7A9FAC837}"/>
              </c:ext>
            </c:extLst>
          </c:dPt>
          <c:dPt>
            <c:idx val="6"/>
            <c:invertIfNegative val="0"/>
            <c:bubble3D val="0"/>
            <c:spPr>
              <a:solidFill>
                <a:schemeClr val="accent4"/>
              </a:solidFill>
              <a:ln>
                <a:noFill/>
              </a:ln>
              <a:effectLst/>
            </c:spPr>
            <c:extLst>
              <c:ext xmlns:c16="http://schemas.microsoft.com/office/drawing/2014/chart" uri="{C3380CC4-5D6E-409C-BE32-E72D297353CC}">
                <c16:uniqueId val="{0000012E-BCD3-4C07-8F25-C5F7A9FAC837}"/>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BCD3-4C07-8F25-C5F7A9FAC837}"/>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2-BCD3-4C07-8F25-C5F7A9FAC837}"/>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34-BCD3-4C07-8F25-C5F7A9FAC837}"/>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36-BCD3-4C07-8F25-C5F7A9FAC837}"/>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BCD3-4C07-8F25-C5F7A9FAC837}"/>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BCD3-4C07-8F25-C5F7A9FAC837}"/>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3C-BCD3-4C07-8F25-C5F7A9FAC837}"/>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3E-BCD3-4C07-8F25-C5F7A9FAC837}"/>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BCD3-4C07-8F25-C5F7A9FAC837}"/>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BCD3-4C07-8F25-C5F7A9FAC837}"/>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44-BCD3-4C07-8F25-C5F7A9FAC837}"/>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46-BCD3-4C07-8F25-C5F7A9FAC837}"/>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BCD3-4C07-8F25-C5F7A9FAC837}"/>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BCD3-4C07-8F25-C5F7A9FAC837}"/>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4C-BCD3-4C07-8F25-C5F7A9FAC837}"/>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4E-BCD3-4C07-8F25-C5F7A9FAC837}"/>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0-BCD3-4C07-8F25-C5F7A9FAC837}"/>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BCD3-4C07-8F25-C5F7A9FAC837}"/>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54-BCD3-4C07-8F25-C5F7A9FAC837}"/>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56-BCD3-4C07-8F25-C5F7A9FAC837}"/>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8-BCD3-4C07-8F25-C5F7A9FAC837}"/>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A-BCD3-4C07-8F25-C5F7A9FAC837}"/>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5C-BCD3-4C07-8F25-C5F7A9FAC837}"/>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5E-BCD3-4C07-8F25-C5F7A9FAC837}"/>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0-BCD3-4C07-8F25-C5F7A9FAC837}"/>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2-BCD3-4C07-8F25-C5F7A9FAC837}"/>
              </c:ext>
            </c:extLst>
          </c:dPt>
          <c:dPt>
            <c:idx val="40"/>
            <c:invertIfNegative val="0"/>
            <c:bubble3D val="0"/>
            <c:spPr>
              <a:solidFill>
                <a:schemeClr val="accent4">
                  <a:lumMod val="75000"/>
                </a:schemeClr>
              </a:solidFill>
              <a:ln>
                <a:noFill/>
              </a:ln>
              <a:effectLst/>
            </c:spPr>
            <c:extLst>
              <c:ext xmlns:c16="http://schemas.microsoft.com/office/drawing/2014/chart" uri="{C3380CC4-5D6E-409C-BE32-E72D297353CC}">
                <c16:uniqueId val="{00000164-BCD3-4C07-8F25-C5F7A9FAC837}"/>
              </c:ext>
            </c:extLst>
          </c:dPt>
          <c:dPt>
            <c:idx val="41"/>
            <c:invertIfNegative val="0"/>
            <c:bubble3D val="0"/>
            <c:spPr>
              <a:solidFill>
                <a:schemeClr val="accent4"/>
              </a:solidFill>
              <a:ln>
                <a:noFill/>
              </a:ln>
              <a:effectLst/>
            </c:spPr>
            <c:extLst>
              <c:ext xmlns:c16="http://schemas.microsoft.com/office/drawing/2014/chart" uri="{C3380CC4-5D6E-409C-BE32-E72D297353CC}">
                <c16:uniqueId val="{00000166-BCD3-4C07-8F25-C5F7A9FAC837}"/>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8-BCD3-4C07-8F25-C5F7A9FAC837}"/>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BCD3-4C07-8F25-C5F7A9FAC837}"/>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6C-BCD3-4C07-8F25-C5F7A9FAC837}"/>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BCD3-4C07-8F25-C5F7A9FAC837}"/>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BCD3-4C07-8F25-C5F7A9FAC837}"/>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72-BCD3-4C07-8F25-C5F7A9FAC837}"/>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74-BCD3-4C07-8F25-C5F7A9FAC837}"/>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BCD3-4C07-8F25-C5F7A9FAC837}"/>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BCD3-4C07-8F25-C5F7A9FAC837}"/>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7A-BCD3-4C07-8F25-C5F7A9FAC837}"/>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7C-BCD3-4C07-8F25-C5F7A9FAC837}"/>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BCD3-4C07-8F25-C5F7A9FAC837}"/>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BCD3-4C07-8F25-C5F7A9FAC837}"/>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182-BCD3-4C07-8F25-C5F7A9FAC837}"/>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84-BCD3-4C07-8F25-C5F7A9FAC837}"/>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BCD3-4C07-8F25-C5F7A9FAC837}"/>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BCD3-4C07-8F25-C5F7A9FAC837}"/>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8A-BCD3-4C07-8F25-C5F7A9FAC837}"/>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8C-BCD3-4C07-8F25-C5F7A9FAC837}"/>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E-BCD3-4C07-8F25-C5F7A9FAC837}"/>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0-BCD3-4C07-8F25-C5F7A9FAC837}"/>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92-BCD3-4C07-8F25-C5F7A9FAC837}"/>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94-BCD3-4C07-8F25-C5F7A9FAC837}"/>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6-BCD3-4C07-8F25-C5F7A9FAC837}"/>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8-BCD3-4C07-8F25-C5F7A9FAC837}"/>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9A-BCD3-4C07-8F25-C5F7A9FAC837}"/>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9C-BCD3-4C07-8F25-C5F7A9FAC837}"/>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E-BCD3-4C07-8F25-C5F7A9FAC837}"/>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8'!$E$4:$E$87</c15:sqref>
                  </c15:fullRef>
                </c:ext>
              </c:extLst>
              <c:f>('Graphique 8'!$E$4:$E$18,'Graphique 8'!$E$24:$E$87)</c:f>
              <c:numCache>
                <c:formatCode>0.0</c:formatCode>
                <c:ptCount val="79"/>
                <c:pt idx="0">
                  <c:v>29.2</c:v>
                </c:pt>
                <c:pt idx="1">
                  <c:v>29.9</c:v>
                </c:pt>
                <c:pt idx="2">
                  <c:v>36.313979600000003</c:v>
                </c:pt>
                <c:pt idx="3">
                  <c:v>41.881044600000003</c:v>
                </c:pt>
                <c:pt idx="5">
                  <c:v>60</c:v>
                </c:pt>
                <c:pt idx="6">
                  <c:v>40.300000000000004</c:v>
                </c:pt>
                <c:pt idx="7">
                  <c:v>27.585395999999999</c:v>
                </c:pt>
                <c:pt idx="8">
                  <c:v>42.4545593</c:v>
                </c:pt>
                <c:pt idx="10">
                  <c:v>17.899999999999999</c:v>
                </c:pt>
                <c:pt idx="11">
                  <c:v>19.600000000000001</c:v>
                </c:pt>
                <c:pt idx="12">
                  <c:v>17.982701600000002</c:v>
                </c:pt>
                <c:pt idx="13">
                  <c:v>23.314579999999999</c:v>
                </c:pt>
                <c:pt idx="15">
                  <c:v>20.8</c:v>
                </c:pt>
                <c:pt idx="16">
                  <c:v>18.3</c:v>
                </c:pt>
                <c:pt idx="17">
                  <c:v>25.388692600000002</c:v>
                </c:pt>
                <c:pt idx="18">
                  <c:v>35.769719000000002</c:v>
                </c:pt>
                <c:pt idx="20">
                  <c:v>25.6</c:v>
                </c:pt>
                <c:pt idx="21">
                  <c:v>46</c:v>
                </c:pt>
                <c:pt idx="22">
                  <c:v>47.770771799999999</c:v>
                </c:pt>
                <c:pt idx="23">
                  <c:v>36.158056900000005</c:v>
                </c:pt>
                <c:pt idx="25">
                  <c:v>17.299999999999997</c:v>
                </c:pt>
                <c:pt idx="26">
                  <c:v>19.5</c:v>
                </c:pt>
                <c:pt idx="27">
                  <c:v>23.280161699999997</c:v>
                </c:pt>
                <c:pt idx="28">
                  <c:v>28.145246499999999</c:v>
                </c:pt>
                <c:pt idx="30">
                  <c:v>30.8</c:v>
                </c:pt>
                <c:pt idx="31">
                  <c:v>30.099999999999998</c:v>
                </c:pt>
                <c:pt idx="32">
                  <c:v>43.988773599999995</c:v>
                </c:pt>
                <c:pt idx="33">
                  <c:v>55.559771599999998</c:v>
                </c:pt>
                <c:pt idx="35">
                  <c:v>23.5</c:v>
                </c:pt>
                <c:pt idx="36">
                  <c:v>23.5</c:v>
                </c:pt>
                <c:pt idx="37">
                  <c:v>30.483852900000002</c:v>
                </c:pt>
                <c:pt idx="38">
                  <c:v>39.419430399999996</c:v>
                </c:pt>
                <c:pt idx="40">
                  <c:v>34</c:v>
                </c:pt>
                <c:pt idx="41">
                  <c:v>26.6</c:v>
                </c:pt>
                <c:pt idx="42">
                  <c:v>34.704196899999999</c:v>
                </c:pt>
                <c:pt idx="43">
                  <c:v>43.173933699999999</c:v>
                </c:pt>
                <c:pt idx="45">
                  <c:v>37.1</c:v>
                </c:pt>
                <c:pt idx="46">
                  <c:v>47</c:v>
                </c:pt>
                <c:pt idx="47">
                  <c:v>55.7283823</c:v>
                </c:pt>
                <c:pt idx="48">
                  <c:v>51.982637799999999</c:v>
                </c:pt>
                <c:pt idx="50">
                  <c:v>27.200000000000003</c:v>
                </c:pt>
                <c:pt idx="51">
                  <c:v>31.6</c:v>
                </c:pt>
                <c:pt idx="52">
                  <c:v>33.567660799999999</c:v>
                </c:pt>
                <c:pt idx="53">
                  <c:v>34.712865300000004</c:v>
                </c:pt>
                <c:pt idx="55">
                  <c:v>25.2</c:v>
                </c:pt>
                <c:pt idx="56">
                  <c:v>25.2</c:v>
                </c:pt>
                <c:pt idx="57">
                  <c:v>33.476981000000002</c:v>
                </c:pt>
                <c:pt idx="58">
                  <c:v>39.872409399999995</c:v>
                </c:pt>
                <c:pt idx="60">
                  <c:v>38.800000000000004</c:v>
                </c:pt>
                <c:pt idx="61">
                  <c:v>31.5</c:v>
                </c:pt>
                <c:pt idx="62">
                  <c:v>33.738807100000002</c:v>
                </c:pt>
                <c:pt idx="63">
                  <c:v>45.636777799999997</c:v>
                </c:pt>
                <c:pt idx="65">
                  <c:v>26.700000000000003</c:v>
                </c:pt>
                <c:pt idx="66">
                  <c:v>24.8</c:v>
                </c:pt>
                <c:pt idx="67">
                  <c:v>32.319616699999997</c:v>
                </c:pt>
                <c:pt idx="68">
                  <c:v>36.369869199999997</c:v>
                </c:pt>
                <c:pt idx="70">
                  <c:v>38.4</c:v>
                </c:pt>
                <c:pt idx="71">
                  <c:v>41.199999999999996</c:v>
                </c:pt>
                <c:pt idx="72">
                  <c:v>48.529938099999995</c:v>
                </c:pt>
                <c:pt idx="73">
                  <c:v>52.066826800000001</c:v>
                </c:pt>
                <c:pt idx="75">
                  <c:v>38.9</c:v>
                </c:pt>
                <c:pt idx="76">
                  <c:v>45.800000000000004</c:v>
                </c:pt>
                <c:pt idx="77">
                  <c:v>51.159432699999996</c:v>
                </c:pt>
                <c:pt idx="78">
                  <c:v>59.303856600000003</c:v>
                </c:pt>
              </c:numCache>
            </c:numRef>
          </c:val>
          <c:extLst>
            <c:ext xmlns:c15="http://schemas.microsoft.com/office/drawing/2012/chart" uri="{02D57815-91ED-43cb-92C2-25804820EDAC}">
              <c15:categoryFilterExceptions>
                <c15:categoryFilterException>
                  <c15:sqref>'Graphique 8'!$E$21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A1-BCD3-4C07-8F25-C5F7A9FAC837}"/>
            </c:ext>
          </c:extLst>
        </c:ser>
        <c:ser>
          <c:idx val="4"/>
          <c:order val="4"/>
          <c:tx>
            <c:strRef>
              <c:f>'Graphique 8'!$F$3</c:f>
              <c:strCache>
                <c:ptCount val="1"/>
                <c:pt idx="0">
                  <c:v>Réticences ou refus des collaborateurs</c:v>
                </c:pt>
              </c:strCache>
            </c:strRef>
          </c:tx>
          <c:spPr>
            <a:solidFill>
              <a:schemeClr val="accent5"/>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1A3-BCD3-4C07-8F25-C5F7A9FAC837}"/>
              </c:ext>
            </c:extLst>
          </c:dPt>
          <c:dPt>
            <c:idx val="1"/>
            <c:invertIfNegative val="0"/>
            <c:bubble3D val="0"/>
            <c:spPr>
              <a:solidFill>
                <a:schemeClr val="accent5"/>
              </a:solidFill>
              <a:ln>
                <a:noFill/>
              </a:ln>
              <a:effectLst/>
            </c:spPr>
            <c:extLst>
              <c:ext xmlns:c16="http://schemas.microsoft.com/office/drawing/2014/chart" uri="{C3380CC4-5D6E-409C-BE32-E72D297353CC}">
                <c16:uniqueId val="{000001A5-BCD3-4C07-8F25-C5F7A9FAC837}"/>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7-BCD3-4C07-8F25-C5F7A9FAC837}"/>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9-BCD3-4C07-8F25-C5F7A9FAC837}"/>
              </c:ext>
            </c:extLst>
          </c:dPt>
          <c:dPt>
            <c:idx val="5"/>
            <c:invertIfNegative val="0"/>
            <c:bubble3D val="0"/>
            <c:spPr>
              <a:solidFill>
                <a:schemeClr val="accent5">
                  <a:lumMod val="75000"/>
                </a:schemeClr>
              </a:solidFill>
              <a:ln>
                <a:noFill/>
              </a:ln>
              <a:effectLst/>
            </c:spPr>
            <c:extLst>
              <c:ext xmlns:c16="http://schemas.microsoft.com/office/drawing/2014/chart" uri="{C3380CC4-5D6E-409C-BE32-E72D297353CC}">
                <c16:uniqueId val="{000001AB-BCD3-4C07-8F25-C5F7A9FAC837}"/>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D-BCD3-4C07-8F25-C5F7A9FAC837}"/>
              </c:ext>
            </c:extLst>
          </c:dPt>
          <c:dPt>
            <c:idx val="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F-BCD3-4C07-8F25-C5F7A9FAC837}"/>
              </c:ext>
            </c:extLst>
          </c:dPt>
          <c:dPt>
            <c:idx val="10"/>
            <c:invertIfNegative val="0"/>
            <c:bubble3D val="0"/>
            <c:spPr>
              <a:solidFill>
                <a:schemeClr val="accent5">
                  <a:lumMod val="75000"/>
                </a:schemeClr>
              </a:solidFill>
              <a:ln>
                <a:noFill/>
              </a:ln>
              <a:effectLst/>
            </c:spPr>
            <c:extLst>
              <c:ext xmlns:c16="http://schemas.microsoft.com/office/drawing/2014/chart" uri="{C3380CC4-5D6E-409C-BE32-E72D297353CC}">
                <c16:uniqueId val="{000001B1-BCD3-4C07-8F25-C5F7A9FAC837}"/>
              </c:ext>
            </c:extLst>
          </c:dPt>
          <c:dPt>
            <c:idx val="11"/>
            <c:invertIfNegative val="0"/>
            <c:bubble3D val="0"/>
            <c:spPr>
              <a:solidFill>
                <a:schemeClr val="accent5"/>
              </a:solidFill>
              <a:ln>
                <a:noFill/>
              </a:ln>
              <a:effectLst/>
            </c:spPr>
            <c:extLst>
              <c:ext xmlns:c16="http://schemas.microsoft.com/office/drawing/2014/chart" uri="{C3380CC4-5D6E-409C-BE32-E72D297353CC}">
                <c16:uniqueId val="{000001B3-BCD3-4C07-8F25-C5F7A9FAC837}"/>
              </c:ext>
            </c:extLst>
          </c:dPt>
          <c:dPt>
            <c:idx val="1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5-BCD3-4C07-8F25-C5F7A9FAC837}"/>
              </c:ext>
            </c:extLst>
          </c:dPt>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7-BCD3-4C07-8F25-C5F7A9FAC837}"/>
              </c:ext>
            </c:extLst>
          </c:dPt>
          <c:dPt>
            <c:idx val="15"/>
            <c:invertIfNegative val="0"/>
            <c:bubble3D val="0"/>
            <c:spPr>
              <a:solidFill>
                <a:schemeClr val="accent5">
                  <a:lumMod val="75000"/>
                </a:schemeClr>
              </a:solidFill>
              <a:ln>
                <a:noFill/>
              </a:ln>
              <a:effectLst/>
            </c:spPr>
            <c:extLst>
              <c:ext xmlns:c16="http://schemas.microsoft.com/office/drawing/2014/chart" uri="{C3380CC4-5D6E-409C-BE32-E72D297353CC}">
                <c16:uniqueId val="{000001B9-BCD3-4C07-8F25-C5F7A9FAC837}"/>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BB-BCD3-4C07-8F25-C5F7A9FAC837}"/>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D-BCD3-4C07-8F25-C5F7A9FAC837}"/>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F-BCD3-4C07-8F25-C5F7A9FAC837}"/>
              </c:ext>
            </c:extLst>
          </c:dPt>
          <c:dPt>
            <c:idx val="20"/>
            <c:invertIfNegative val="0"/>
            <c:bubble3D val="0"/>
            <c:spPr>
              <a:solidFill>
                <a:schemeClr val="accent5">
                  <a:lumMod val="75000"/>
                </a:schemeClr>
              </a:solidFill>
              <a:ln>
                <a:noFill/>
              </a:ln>
              <a:effectLst/>
            </c:spPr>
            <c:extLst>
              <c:ext xmlns:c16="http://schemas.microsoft.com/office/drawing/2014/chart" uri="{C3380CC4-5D6E-409C-BE32-E72D297353CC}">
                <c16:uniqueId val="{000001C1-BCD3-4C07-8F25-C5F7A9FAC837}"/>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3-BCD3-4C07-8F25-C5F7A9FAC837}"/>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5-BCD3-4C07-8F25-C5F7A9FAC837}"/>
              </c:ext>
            </c:extLst>
          </c:dPt>
          <c:dPt>
            <c:idx val="25"/>
            <c:invertIfNegative val="0"/>
            <c:bubble3D val="0"/>
            <c:spPr>
              <a:solidFill>
                <a:schemeClr val="accent5">
                  <a:lumMod val="75000"/>
                </a:schemeClr>
              </a:solidFill>
              <a:ln>
                <a:noFill/>
              </a:ln>
              <a:effectLst/>
            </c:spPr>
            <c:extLst>
              <c:ext xmlns:c16="http://schemas.microsoft.com/office/drawing/2014/chart" uri="{C3380CC4-5D6E-409C-BE32-E72D297353CC}">
                <c16:uniqueId val="{000001C7-BCD3-4C07-8F25-C5F7A9FAC837}"/>
              </c:ext>
            </c:extLst>
          </c:dPt>
          <c:dPt>
            <c:idx val="26"/>
            <c:invertIfNegative val="0"/>
            <c:bubble3D val="0"/>
            <c:spPr>
              <a:solidFill>
                <a:schemeClr val="accent5"/>
              </a:solidFill>
              <a:ln>
                <a:noFill/>
              </a:ln>
              <a:effectLst/>
            </c:spPr>
            <c:extLst>
              <c:ext xmlns:c16="http://schemas.microsoft.com/office/drawing/2014/chart" uri="{C3380CC4-5D6E-409C-BE32-E72D297353CC}">
                <c16:uniqueId val="{000001C9-BCD3-4C07-8F25-C5F7A9FAC837}"/>
              </c:ext>
            </c:extLst>
          </c:dPt>
          <c:dPt>
            <c:idx val="2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B-BCD3-4C07-8F25-C5F7A9FAC837}"/>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D-BCD3-4C07-8F25-C5F7A9FAC837}"/>
              </c:ext>
            </c:extLst>
          </c:dPt>
          <c:dPt>
            <c:idx val="30"/>
            <c:invertIfNegative val="0"/>
            <c:bubble3D val="0"/>
            <c:spPr>
              <a:solidFill>
                <a:schemeClr val="accent5">
                  <a:lumMod val="75000"/>
                </a:schemeClr>
              </a:solidFill>
              <a:ln>
                <a:noFill/>
              </a:ln>
              <a:effectLst/>
            </c:spPr>
            <c:extLst>
              <c:ext xmlns:c16="http://schemas.microsoft.com/office/drawing/2014/chart" uri="{C3380CC4-5D6E-409C-BE32-E72D297353CC}">
                <c16:uniqueId val="{000001CF-BCD3-4C07-8F25-C5F7A9FAC837}"/>
              </c:ext>
            </c:extLst>
          </c:dPt>
          <c:dPt>
            <c:idx val="31"/>
            <c:invertIfNegative val="0"/>
            <c:bubble3D val="0"/>
            <c:spPr>
              <a:solidFill>
                <a:schemeClr val="accent5"/>
              </a:solidFill>
              <a:ln>
                <a:noFill/>
              </a:ln>
              <a:effectLst/>
            </c:spPr>
            <c:extLst>
              <c:ext xmlns:c16="http://schemas.microsoft.com/office/drawing/2014/chart" uri="{C3380CC4-5D6E-409C-BE32-E72D297353CC}">
                <c16:uniqueId val="{000001D1-BCD3-4C07-8F25-C5F7A9FAC837}"/>
              </c:ext>
            </c:extLst>
          </c:dPt>
          <c:dPt>
            <c:idx val="3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3-BCD3-4C07-8F25-C5F7A9FAC837}"/>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5-BCD3-4C07-8F25-C5F7A9FAC837}"/>
              </c:ext>
            </c:extLst>
          </c:dPt>
          <c:dPt>
            <c:idx val="35"/>
            <c:invertIfNegative val="0"/>
            <c:bubble3D val="0"/>
            <c:spPr>
              <a:solidFill>
                <a:schemeClr val="accent5">
                  <a:lumMod val="75000"/>
                </a:schemeClr>
              </a:solidFill>
              <a:ln>
                <a:noFill/>
              </a:ln>
              <a:effectLst/>
            </c:spPr>
            <c:extLst>
              <c:ext xmlns:c16="http://schemas.microsoft.com/office/drawing/2014/chart" uri="{C3380CC4-5D6E-409C-BE32-E72D297353CC}">
                <c16:uniqueId val="{000001D7-BCD3-4C07-8F25-C5F7A9FAC837}"/>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D9-BCD3-4C07-8F25-C5F7A9FAC837}"/>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B-BCD3-4C07-8F25-C5F7A9FAC837}"/>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D-BCD3-4C07-8F25-C5F7A9FAC837}"/>
              </c:ext>
            </c:extLst>
          </c:dPt>
          <c:dPt>
            <c:idx val="40"/>
            <c:invertIfNegative val="0"/>
            <c:bubble3D val="0"/>
            <c:spPr>
              <a:solidFill>
                <a:schemeClr val="accent5">
                  <a:lumMod val="75000"/>
                </a:schemeClr>
              </a:solidFill>
              <a:ln>
                <a:noFill/>
              </a:ln>
              <a:effectLst/>
            </c:spPr>
            <c:extLst>
              <c:ext xmlns:c16="http://schemas.microsoft.com/office/drawing/2014/chart" uri="{C3380CC4-5D6E-409C-BE32-E72D297353CC}">
                <c16:uniqueId val="{000001DF-BCD3-4C07-8F25-C5F7A9FAC837}"/>
              </c:ext>
            </c:extLst>
          </c:dPt>
          <c:dPt>
            <c:idx val="41"/>
            <c:invertIfNegative val="0"/>
            <c:bubble3D val="0"/>
            <c:spPr>
              <a:solidFill>
                <a:schemeClr val="accent5"/>
              </a:solidFill>
              <a:ln>
                <a:noFill/>
              </a:ln>
              <a:effectLst/>
            </c:spPr>
            <c:extLst>
              <c:ext xmlns:c16="http://schemas.microsoft.com/office/drawing/2014/chart" uri="{C3380CC4-5D6E-409C-BE32-E72D297353CC}">
                <c16:uniqueId val="{000001E1-BCD3-4C07-8F25-C5F7A9FAC837}"/>
              </c:ext>
            </c:extLst>
          </c:dPt>
          <c:dPt>
            <c:idx val="4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3-BCD3-4C07-8F25-C5F7A9FAC837}"/>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5-BCD3-4C07-8F25-C5F7A9FAC837}"/>
              </c:ext>
            </c:extLst>
          </c:dPt>
          <c:dPt>
            <c:idx val="45"/>
            <c:invertIfNegative val="0"/>
            <c:bubble3D val="0"/>
            <c:spPr>
              <a:solidFill>
                <a:schemeClr val="accent5">
                  <a:lumMod val="75000"/>
                </a:schemeClr>
              </a:solidFill>
              <a:ln>
                <a:noFill/>
              </a:ln>
              <a:effectLst/>
            </c:spPr>
            <c:extLst>
              <c:ext xmlns:c16="http://schemas.microsoft.com/office/drawing/2014/chart" uri="{C3380CC4-5D6E-409C-BE32-E72D297353CC}">
                <c16:uniqueId val="{000001E7-BCD3-4C07-8F25-C5F7A9FAC837}"/>
              </c:ext>
            </c:extLst>
          </c:dPt>
          <c:dPt>
            <c:idx val="4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9-BCD3-4C07-8F25-C5F7A9FAC837}"/>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B-BCD3-4C07-8F25-C5F7A9FAC837}"/>
              </c:ext>
            </c:extLst>
          </c:dPt>
          <c:dPt>
            <c:idx val="50"/>
            <c:invertIfNegative val="0"/>
            <c:bubble3D val="0"/>
            <c:spPr>
              <a:solidFill>
                <a:schemeClr val="accent5">
                  <a:lumMod val="75000"/>
                </a:schemeClr>
              </a:solidFill>
              <a:ln>
                <a:noFill/>
              </a:ln>
              <a:effectLst/>
            </c:spPr>
            <c:extLst>
              <c:ext xmlns:c16="http://schemas.microsoft.com/office/drawing/2014/chart" uri="{C3380CC4-5D6E-409C-BE32-E72D297353CC}">
                <c16:uniqueId val="{000001ED-BCD3-4C07-8F25-C5F7A9FAC837}"/>
              </c:ext>
            </c:extLst>
          </c:dPt>
          <c:dPt>
            <c:idx val="51"/>
            <c:invertIfNegative val="0"/>
            <c:bubble3D val="0"/>
            <c:spPr>
              <a:solidFill>
                <a:schemeClr val="accent5"/>
              </a:solidFill>
              <a:ln>
                <a:noFill/>
              </a:ln>
              <a:effectLst/>
            </c:spPr>
            <c:extLst>
              <c:ext xmlns:c16="http://schemas.microsoft.com/office/drawing/2014/chart" uri="{C3380CC4-5D6E-409C-BE32-E72D297353CC}">
                <c16:uniqueId val="{000001EF-BCD3-4C07-8F25-C5F7A9FAC837}"/>
              </c:ext>
            </c:extLst>
          </c:dPt>
          <c:dPt>
            <c:idx val="5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1-BCD3-4C07-8F25-C5F7A9FAC837}"/>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3-BCD3-4C07-8F25-C5F7A9FAC837}"/>
              </c:ext>
            </c:extLst>
          </c:dPt>
          <c:dPt>
            <c:idx val="55"/>
            <c:invertIfNegative val="0"/>
            <c:bubble3D val="0"/>
            <c:spPr>
              <a:solidFill>
                <a:schemeClr val="accent5">
                  <a:lumMod val="75000"/>
                </a:schemeClr>
              </a:solidFill>
              <a:ln>
                <a:noFill/>
              </a:ln>
              <a:effectLst/>
            </c:spPr>
            <c:extLst>
              <c:ext xmlns:c16="http://schemas.microsoft.com/office/drawing/2014/chart" uri="{C3380CC4-5D6E-409C-BE32-E72D297353CC}">
                <c16:uniqueId val="{000001F5-BCD3-4C07-8F25-C5F7A9FAC837}"/>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F7-BCD3-4C07-8F25-C5F7A9FAC837}"/>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9-BCD3-4C07-8F25-C5F7A9FAC837}"/>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B-BCD3-4C07-8F25-C5F7A9FAC837}"/>
              </c:ext>
            </c:extLst>
          </c:dPt>
          <c:dPt>
            <c:idx val="60"/>
            <c:invertIfNegative val="0"/>
            <c:bubble3D val="0"/>
            <c:spPr>
              <a:solidFill>
                <a:schemeClr val="accent5">
                  <a:lumMod val="75000"/>
                </a:schemeClr>
              </a:solidFill>
              <a:ln>
                <a:noFill/>
              </a:ln>
              <a:effectLst/>
            </c:spPr>
            <c:extLst>
              <c:ext xmlns:c16="http://schemas.microsoft.com/office/drawing/2014/chart" uri="{C3380CC4-5D6E-409C-BE32-E72D297353CC}">
                <c16:uniqueId val="{000001FD-BCD3-4C07-8F25-C5F7A9FAC837}"/>
              </c:ext>
            </c:extLst>
          </c:dPt>
          <c:dPt>
            <c:idx val="6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F-BCD3-4C07-8F25-C5F7A9FAC837}"/>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1-BCD3-4C07-8F25-C5F7A9FAC837}"/>
              </c:ext>
            </c:extLst>
          </c:dPt>
          <c:dPt>
            <c:idx val="65"/>
            <c:invertIfNegative val="0"/>
            <c:bubble3D val="0"/>
            <c:spPr>
              <a:solidFill>
                <a:schemeClr val="accent5">
                  <a:lumMod val="75000"/>
                </a:schemeClr>
              </a:solidFill>
              <a:ln>
                <a:noFill/>
              </a:ln>
              <a:effectLst/>
            </c:spPr>
            <c:extLst>
              <c:ext xmlns:c16="http://schemas.microsoft.com/office/drawing/2014/chart" uri="{C3380CC4-5D6E-409C-BE32-E72D297353CC}">
                <c16:uniqueId val="{00000203-BCD3-4C07-8F25-C5F7A9FAC837}"/>
              </c:ext>
            </c:extLst>
          </c:dPt>
          <c:dPt>
            <c:idx val="66"/>
            <c:invertIfNegative val="0"/>
            <c:bubble3D val="0"/>
            <c:spPr>
              <a:solidFill>
                <a:schemeClr val="accent5"/>
              </a:solidFill>
              <a:ln>
                <a:noFill/>
              </a:ln>
              <a:effectLst/>
            </c:spPr>
            <c:extLst>
              <c:ext xmlns:c16="http://schemas.microsoft.com/office/drawing/2014/chart" uri="{C3380CC4-5D6E-409C-BE32-E72D297353CC}">
                <c16:uniqueId val="{00000205-BCD3-4C07-8F25-C5F7A9FAC837}"/>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7-BCD3-4C07-8F25-C5F7A9FAC837}"/>
              </c:ext>
            </c:extLst>
          </c:dPt>
          <c:dPt>
            <c:idx val="6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9-BCD3-4C07-8F25-C5F7A9FAC837}"/>
              </c:ext>
            </c:extLst>
          </c:dPt>
          <c:dPt>
            <c:idx val="70"/>
            <c:invertIfNegative val="0"/>
            <c:bubble3D val="0"/>
            <c:spPr>
              <a:solidFill>
                <a:schemeClr val="accent5">
                  <a:lumMod val="75000"/>
                </a:schemeClr>
              </a:solidFill>
              <a:ln>
                <a:noFill/>
              </a:ln>
              <a:effectLst/>
            </c:spPr>
            <c:extLst>
              <c:ext xmlns:c16="http://schemas.microsoft.com/office/drawing/2014/chart" uri="{C3380CC4-5D6E-409C-BE32-E72D297353CC}">
                <c16:uniqueId val="{0000020B-BCD3-4C07-8F25-C5F7A9FAC837}"/>
              </c:ext>
            </c:extLst>
          </c:dPt>
          <c:dPt>
            <c:idx val="71"/>
            <c:invertIfNegative val="0"/>
            <c:bubble3D val="0"/>
            <c:spPr>
              <a:solidFill>
                <a:schemeClr val="accent5"/>
              </a:solidFill>
              <a:ln>
                <a:noFill/>
              </a:ln>
              <a:effectLst/>
            </c:spPr>
            <c:extLst>
              <c:ext xmlns:c16="http://schemas.microsoft.com/office/drawing/2014/chart" uri="{C3380CC4-5D6E-409C-BE32-E72D297353CC}">
                <c16:uniqueId val="{0000020D-BCD3-4C07-8F25-C5F7A9FAC837}"/>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F-BCD3-4C07-8F25-C5F7A9FAC837}"/>
              </c:ext>
            </c:extLst>
          </c:dPt>
          <c:dPt>
            <c:idx val="7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1-BCD3-4C07-8F25-C5F7A9FAC837}"/>
              </c:ext>
            </c:extLst>
          </c:dPt>
          <c:dPt>
            <c:idx val="75"/>
            <c:invertIfNegative val="0"/>
            <c:bubble3D val="0"/>
            <c:spPr>
              <a:solidFill>
                <a:schemeClr val="accent5">
                  <a:lumMod val="75000"/>
                </a:schemeClr>
              </a:solidFill>
              <a:ln>
                <a:noFill/>
              </a:ln>
              <a:effectLst/>
            </c:spPr>
            <c:extLst>
              <c:ext xmlns:c16="http://schemas.microsoft.com/office/drawing/2014/chart" uri="{C3380CC4-5D6E-409C-BE32-E72D297353CC}">
                <c16:uniqueId val="{00000213-BCD3-4C07-8F25-C5F7A9FAC837}"/>
              </c:ext>
            </c:extLst>
          </c:dPt>
          <c:dPt>
            <c:idx val="76"/>
            <c:invertIfNegative val="0"/>
            <c:bubble3D val="0"/>
            <c:spPr>
              <a:solidFill>
                <a:schemeClr val="accent5"/>
              </a:solidFill>
              <a:ln>
                <a:noFill/>
              </a:ln>
              <a:effectLst/>
            </c:spPr>
            <c:extLst>
              <c:ext xmlns:c16="http://schemas.microsoft.com/office/drawing/2014/chart" uri="{C3380CC4-5D6E-409C-BE32-E72D297353CC}">
                <c16:uniqueId val="{00000215-BCD3-4C07-8F25-C5F7A9FAC837}"/>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7-BCD3-4C07-8F25-C5F7A9FAC837}"/>
              </c:ext>
            </c:extLst>
          </c:dPt>
          <c:dPt>
            <c:idx val="7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9-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8'!$F$4:$F$87</c15:sqref>
                  </c15:fullRef>
                </c:ext>
              </c:extLst>
              <c:f>('Graphique 8'!$F$4:$F$18,'Graphique 8'!$F$24:$F$87)</c:f>
              <c:numCache>
                <c:formatCode>0.0</c:formatCode>
                <c:ptCount val="79"/>
                <c:pt idx="0">
                  <c:v>11.4</c:v>
                </c:pt>
                <c:pt idx="1">
                  <c:v>9.3000000000000007</c:v>
                </c:pt>
                <c:pt idx="2">
                  <c:v>12.3245588</c:v>
                </c:pt>
                <c:pt idx="3">
                  <c:v>16.8071515</c:v>
                </c:pt>
                <c:pt idx="5">
                  <c:v>16.900000000000002</c:v>
                </c:pt>
                <c:pt idx="6">
                  <c:v>2.6</c:v>
                </c:pt>
                <c:pt idx="7">
                  <c:v>12.671152999999999</c:v>
                </c:pt>
                <c:pt idx="8">
                  <c:v>9.0722156999999992</c:v>
                </c:pt>
                <c:pt idx="10">
                  <c:v>6.1</c:v>
                </c:pt>
                <c:pt idx="11">
                  <c:v>5.3</c:v>
                </c:pt>
                <c:pt idx="12">
                  <c:v>7.2816845000000008</c:v>
                </c:pt>
                <c:pt idx="13">
                  <c:v>8.3431198000000002</c:v>
                </c:pt>
                <c:pt idx="15">
                  <c:v>6.4</c:v>
                </c:pt>
                <c:pt idx="16">
                  <c:v>5.8000000000000007</c:v>
                </c:pt>
                <c:pt idx="17">
                  <c:v>6.9840722999999993</c:v>
                </c:pt>
                <c:pt idx="18">
                  <c:v>15.788771800000001</c:v>
                </c:pt>
                <c:pt idx="20">
                  <c:v>5.4</c:v>
                </c:pt>
                <c:pt idx="21">
                  <c:v>8.4</c:v>
                </c:pt>
                <c:pt idx="22">
                  <c:v>5.1352500000000001</c:v>
                </c:pt>
                <c:pt idx="23">
                  <c:v>11.8115635</c:v>
                </c:pt>
                <c:pt idx="25">
                  <c:v>5.2</c:v>
                </c:pt>
                <c:pt idx="26">
                  <c:v>5.3</c:v>
                </c:pt>
                <c:pt idx="27">
                  <c:v>6.7260494000000008</c:v>
                </c:pt>
                <c:pt idx="28">
                  <c:v>15.2446068</c:v>
                </c:pt>
                <c:pt idx="30">
                  <c:v>4.2</c:v>
                </c:pt>
                <c:pt idx="31">
                  <c:v>4</c:v>
                </c:pt>
                <c:pt idx="32">
                  <c:v>7.1074401999999992</c:v>
                </c:pt>
                <c:pt idx="33">
                  <c:v>17.270173799999998</c:v>
                </c:pt>
                <c:pt idx="35">
                  <c:v>6.4</c:v>
                </c:pt>
                <c:pt idx="36">
                  <c:v>5</c:v>
                </c:pt>
                <c:pt idx="37">
                  <c:v>9.0060121000000013</c:v>
                </c:pt>
                <c:pt idx="38">
                  <c:v>11.1836565</c:v>
                </c:pt>
                <c:pt idx="40">
                  <c:v>13.700000000000001</c:v>
                </c:pt>
                <c:pt idx="41">
                  <c:v>4.2</c:v>
                </c:pt>
                <c:pt idx="42">
                  <c:v>14.394116</c:v>
                </c:pt>
                <c:pt idx="43">
                  <c:v>19.477737600000001</c:v>
                </c:pt>
                <c:pt idx="45">
                  <c:v>8.4</c:v>
                </c:pt>
                <c:pt idx="46">
                  <c:v>6.7</c:v>
                </c:pt>
                <c:pt idx="47">
                  <c:v>9.2152758000000006</c:v>
                </c:pt>
                <c:pt idx="48">
                  <c:v>12.800307199999999</c:v>
                </c:pt>
                <c:pt idx="50">
                  <c:v>33.900000000000006</c:v>
                </c:pt>
                <c:pt idx="51">
                  <c:v>28.1</c:v>
                </c:pt>
                <c:pt idx="52">
                  <c:v>20.659198200000002</c:v>
                </c:pt>
                <c:pt idx="53">
                  <c:v>24.798131100000003</c:v>
                </c:pt>
                <c:pt idx="55">
                  <c:v>14.000000000000002</c:v>
                </c:pt>
                <c:pt idx="56">
                  <c:v>15.8</c:v>
                </c:pt>
                <c:pt idx="57">
                  <c:v>25.546585799999999</c:v>
                </c:pt>
                <c:pt idx="58">
                  <c:v>21.066611900000002</c:v>
                </c:pt>
                <c:pt idx="60">
                  <c:v>9.3000000000000007</c:v>
                </c:pt>
                <c:pt idx="61">
                  <c:v>8</c:v>
                </c:pt>
                <c:pt idx="62">
                  <c:v>12.8177027</c:v>
                </c:pt>
                <c:pt idx="63">
                  <c:v>17.768312399999999</c:v>
                </c:pt>
                <c:pt idx="65">
                  <c:v>18</c:v>
                </c:pt>
                <c:pt idx="66">
                  <c:v>17.7</c:v>
                </c:pt>
                <c:pt idx="67">
                  <c:v>17.920627400000001</c:v>
                </c:pt>
                <c:pt idx="68">
                  <c:v>21.750997099999999</c:v>
                </c:pt>
                <c:pt idx="70">
                  <c:v>10.7</c:v>
                </c:pt>
                <c:pt idx="71">
                  <c:v>7.1999999999999993</c:v>
                </c:pt>
                <c:pt idx="72">
                  <c:v>10.6467197</c:v>
                </c:pt>
                <c:pt idx="73">
                  <c:v>17.392892</c:v>
                </c:pt>
                <c:pt idx="75">
                  <c:v>10.6</c:v>
                </c:pt>
                <c:pt idx="76">
                  <c:v>9</c:v>
                </c:pt>
                <c:pt idx="77">
                  <c:v>13.370449500000001</c:v>
                </c:pt>
                <c:pt idx="78">
                  <c:v>17.379657300000002</c:v>
                </c:pt>
              </c:numCache>
            </c:numRef>
          </c:val>
          <c:extLst>
            <c:ext xmlns:c15="http://schemas.microsoft.com/office/drawing/2012/chart" uri="{02D57815-91ED-43cb-92C2-25804820EDAC}">
              <c15:categoryFilterExceptions>
                <c15:categoryFilterException>
                  <c15:sqref>'Graphique 8'!$F$21</c15:sqref>
                  <c15:spPr xmlns:c15="http://schemas.microsoft.com/office/drawing/2012/chart">
                    <a:solidFill>
                      <a:schemeClr val="accent5">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1A-BCD3-4C07-8F25-C5F7A9FAC837}"/>
            </c:ext>
          </c:extLst>
        </c:ser>
        <c:ser>
          <c:idx val="5"/>
          <c:order val="5"/>
          <c:tx>
            <c:strRef>
              <c:f>'Graphique 8'!$G$3</c:f>
              <c:strCache>
                <c:ptCount val="1"/>
                <c:pt idx="0">
                  <c:v>Réticences ou refus des instances représentatives</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1C-BCD3-4C07-8F25-C5F7A9FAC837}"/>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BCD3-4C07-8F25-C5F7A9FAC837}"/>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BCD3-4C07-8F25-C5F7A9FAC837}"/>
              </c:ext>
            </c:extLst>
          </c:dPt>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222-BCD3-4C07-8F25-C5F7A9FAC837}"/>
              </c:ext>
            </c:extLst>
          </c:dPt>
          <c:dPt>
            <c:idx val="6"/>
            <c:invertIfNegative val="0"/>
            <c:bubble3D val="0"/>
            <c:spPr>
              <a:solidFill>
                <a:schemeClr val="accent6"/>
              </a:solidFill>
              <a:ln>
                <a:noFill/>
              </a:ln>
              <a:effectLst/>
            </c:spPr>
            <c:extLst>
              <c:ext xmlns:c16="http://schemas.microsoft.com/office/drawing/2014/chart" uri="{C3380CC4-5D6E-409C-BE32-E72D297353CC}">
                <c16:uniqueId val="{00000224-BCD3-4C07-8F25-C5F7A9FAC837}"/>
              </c:ext>
            </c:extLst>
          </c:dPt>
          <c:dPt>
            <c:idx val="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6-BCD3-4C07-8F25-C5F7A9FAC837}"/>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8-BCD3-4C07-8F25-C5F7A9FAC837}"/>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22A-BCD3-4C07-8F25-C5F7A9FAC837}"/>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C-BCD3-4C07-8F25-C5F7A9FAC837}"/>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E-BCD3-4C07-8F25-C5F7A9FAC837}"/>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230-BCD3-4C07-8F25-C5F7A9FAC837}"/>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2-BCD3-4C07-8F25-C5F7A9FAC837}"/>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4-BCD3-4C07-8F25-C5F7A9FAC837}"/>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236-BCD3-4C07-8F25-C5F7A9FAC837}"/>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8-BCD3-4C07-8F25-C5F7A9FAC837}"/>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A-BCD3-4C07-8F25-C5F7A9FAC837}"/>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23C-BCD3-4C07-8F25-C5F7A9FAC837}"/>
              </c:ext>
            </c:extLst>
          </c:dPt>
          <c:dPt>
            <c:idx val="2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E-BCD3-4C07-8F25-C5F7A9FAC837}"/>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0-BCD3-4C07-8F25-C5F7A9FAC837}"/>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242-BCD3-4C07-8F25-C5F7A9FAC837}"/>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4-BCD3-4C07-8F25-C5F7A9FAC837}"/>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6-BCD3-4C07-8F25-C5F7A9FAC837}"/>
              </c:ext>
            </c:extLst>
          </c:dPt>
          <c:dPt>
            <c:idx val="35"/>
            <c:invertIfNegative val="0"/>
            <c:bubble3D val="0"/>
            <c:spPr>
              <a:solidFill>
                <a:schemeClr val="accent6">
                  <a:lumMod val="75000"/>
                </a:schemeClr>
              </a:solidFill>
              <a:ln>
                <a:noFill/>
              </a:ln>
              <a:effectLst/>
            </c:spPr>
            <c:extLst>
              <c:ext xmlns:c16="http://schemas.microsoft.com/office/drawing/2014/chart" uri="{C3380CC4-5D6E-409C-BE32-E72D297353CC}">
                <c16:uniqueId val="{00000248-BCD3-4C07-8F25-C5F7A9FAC837}"/>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A-BCD3-4C07-8F25-C5F7A9FAC837}"/>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C-BCD3-4C07-8F25-C5F7A9FAC837}"/>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24E-BCD3-4C07-8F25-C5F7A9FAC837}"/>
              </c:ext>
            </c:extLst>
          </c:dPt>
          <c:dPt>
            <c:idx val="4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0-BCD3-4C07-8F25-C5F7A9FAC837}"/>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BCD3-4C07-8F25-C5F7A9FAC837}"/>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254-BCD3-4C07-8F25-C5F7A9FAC837}"/>
              </c:ext>
            </c:extLst>
          </c:dPt>
          <c:dPt>
            <c:idx val="46"/>
            <c:invertIfNegative val="0"/>
            <c:bubble3D val="0"/>
            <c:spPr>
              <a:solidFill>
                <a:schemeClr val="accent6"/>
              </a:solidFill>
              <a:ln>
                <a:noFill/>
              </a:ln>
              <a:effectLst/>
            </c:spPr>
            <c:extLst>
              <c:ext xmlns:c16="http://schemas.microsoft.com/office/drawing/2014/chart" uri="{C3380CC4-5D6E-409C-BE32-E72D297353CC}">
                <c16:uniqueId val="{00000256-BCD3-4C07-8F25-C5F7A9FAC837}"/>
              </c:ext>
            </c:extLst>
          </c:dPt>
          <c:dPt>
            <c:idx val="4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8-BCD3-4C07-8F25-C5F7A9FAC837}"/>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A-BCD3-4C07-8F25-C5F7A9FAC837}"/>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25C-BCD3-4C07-8F25-C5F7A9FAC837}"/>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E-BCD3-4C07-8F25-C5F7A9FAC837}"/>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0-BCD3-4C07-8F25-C5F7A9FAC837}"/>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62-BCD3-4C07-8F25-C5F7A9FAC837}"/>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BCD3-4C07-8F25-C5F7A9FAC837}"/>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BCD3-4C07-8F25-C5F7A9FAC837}"/>
              </c:ext>
            </c:extLst>
          </c:dPt>
          <c:dPt>
            <c:idx val="6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BCD3-4C07-8F25-C5F7A9FAC837}"/>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BCD3-4C07-8F25-C5F7A9FAC837}"/>
              </c:ext>
            </c:extLst>
          </c:dPt>
          <c:dPt>
            <c:idx val="65"/>
            <c:invertIfNegative val="0"/>
            <c:bubble3D val="0"/>
            <c:spPr>
              <a:solidFill>
                <a:schemeClr val="accent6">
                  <a:lumMod val="75000"/>
                </a:schemeClr>
              </a:solidFill>
              <a:ln>
                <a:noFill/>
              </a:ln>
              <a:effectLst/>
            </c:spPr>
            <c:extLst>
              <c:ext xmlns:c16="http://schemas.microsoft.com/office/drawing/2014/chart" uri="{C3380CC4-5D6E-409C-BE32-E72D297353CC}">
                <c16:uniqueId val="{0000026C-BCD3-4C07-8F25-C5F7A9FAC837}"/>
              </c:ext>
            </c:extLst>
          </c:dPt>
          <c:dPt>
            <c:idx val="6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E-BCD3-4C07-8F25-C5F7A9FAC837}"/>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0-BCD3-4C07-8F25-C5F7A9FAC837}"/>
              </c:ext>
            </c:extLst>
          </c:dPt>
          <c:dPt>
            <c:idx val="70"/>
            <c:invertIfNegative val="0"/>
            <c:bubble3D val="0"/>
            <c:spPr>
              <a:solidFill>
                <a:schemeClr val="accent6">
                  <a:lumMod val="75000"/>
                </a:schemeClr>
              </a:solidFill>
              <a:ln>
                <a:noFill/>
              </a:ln>
              <a:effectLst/>
            </c:spPr>
            <c:extLst>
              <c:ext xmlns:c16="http://schemas.microsoft.com/office/drawing/2014/chart" uri="{C3380CC4-5D6E-409C-BE32-E72D297353CC}">
                <c16:uniqueId val="{00000272-BCD3-4C07-8F25-C5F7A9FAC837}"/>
              </c:ext>
            </c:extLst>
          </c:dPt>
          <c:dPt>
            <c:idx val="7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4-BCD3-4C07-8F25-C5F7A9FAC837}"/>
              </c:ext>
            </c:extLst>
          </c:dPt>
          <c:dPt>
            <c:idx val="7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6-BCD3-4C07-8F25-C5F7A9FAC837}"/>
              </c:ext>
            </c:extLst>
          </c:dPt>
          <c:dPt>
            <c:idx val="75"/>
            <c:invertIfNegative val="0"/>
            <c:bubble3D val="0"/>
            <c:spPr>
              <a:solidFill>
                <a:schemeClr val="accent6">
                  <a:lumMod val="75000"/>
                </a:schemeClr>
              </a:solidFill>
              <a:ln>
                <a:noFill/>
              </a:ln>
              <a:effectLst/>
            </c:spPr>
            <c:extLst>
              <c:ext xmlns:c16="http://schemas.microsoft.com/office/drawing/2014/chart" uri="{C3380CC4-5D6E-409C-BE32-E72D297353CC}">
                <c16:uniqueId val="{00000278-BCD3-4C07-8F25-C5F7A9FAC837}"/>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A-BCD3-4C07-8F25-C5F7A9FAC837}"/>
              </c:ext>
            </c:extLst>
          </c:dPt>
          <c:dPt>
            <c:idx val="7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8'!$G$4:$G$87</c15:sqref>
                  </c15:fullRef>
                </c:ext>
              </c:extLst>
              <c:f>('Graphique 8'!$G$4:$G$18,'Graphique 8'!$G$24:$G$87)</c:f>
              <c:numCache>
                <c:formatCode>0.0</c:formatCode>
                <c:ptCount val="79"/>
                <c:pt idx="0">
                  <c:v>4.5999999999999996</c:v>
                </c:pt>
                <c:pt idx="1">
                  <c:v>4.7</c:v>
                </c:pt>
                <c:pt idx="2">
                  <c:v>6.4702834000000005</c:v>
                </c:pt>
                <c:pt idx="3">
                  <c:v>7.9840565000000003</c:v>
                </c:pt>
                <c:pt idx="5">
                  <c:v>1.0999999999999999</c:v>
                </c:pt>
                <c:pt idx="6">
                  <c:v>6</c:v>
                </c:pt>
                <c:pt idx="7">
                  <c:v>34.692538200000001</c:v>
                </c:pt>
                <c:pt idx="8">
                  <c:v>33.837702</c:v>
                </c:pt>
                <c:pt idx="10">
                  <c:v>1.3</c:v>
                </c:pt>
                <c:pt idx="11">
                  <c:v>2.2999999999999998</c:v>
                </c:pt>
                <c:pt idx="12">
                  <c:v>0.88976999999999995</c:v>
                </c:pt>
                <c:pt idx="13">
                  <c:v>1.9181600000000001</c:v>
                </c:pt>
                <c:pt idx="15">
                  <c:v>4.9000000000000004</c:v>
                </c:pt>
                <c:pt idx="16">
                  <c:v>5.7</c:v>
                </c:pt>
                <c:pt idx="17">
                  <c:v>2.4378899999999999</c:v>
                </c:pt>
                <c:pt idx="18">
                  <c:v>6.9612895999999997</c:v>
                </c:pt>
                <c:pt idx="20">
                  <c:v>13.700000000000001</c:v>
                </c:pt>
                <c:pt idx="21">
                  <c:v>24</c:v>
                </c:pt>
                <c:pt idx="22">
                  <c:v>27.071547600000002</c:v>
                </c:pt>
                <c:pt idx="23">
                  <c:v>23.804392999999997</c:v>
                </c:pt>
                <c:pt idx="25">
                  <c:v>1.7000000000000002</c:v>
                </c:pt>
                <c:pt idx="26">
                  <c:v>2.1999999999999997</c:v>
                </c:pt>
                <c:pt idx="27">
                  <c:v>2.0567800000000003</c:v>
                </c:pt>
                <c:pt idx="28">
                  <c:v>4.1920299999999999</c:v>
                </c:pt>
                <c:pt idx="30">
                  <c:v>1.4000000000000001</c:v>
                </c:pt>
                <c:pt idx="31">
                  <c:v>0.89999999999999991</c:v>
                </c:pt>
                <c:pt idx="32">
                  <c:v>4.7088199999999993</c:v>
                </c:pt>
                <c:pt idx="33">
                  <c:v>6.1265999999999998</c:v>
                </c:pt>
                <c:pt idx="35">
                  <c:v>3.9</c:v>
                </c:pt>
                <c:pt idx="36">
                  <c:v>2.2999999999999998</c:v>
                </c:pt>
                <c:pt idx="37">
                  <c:v>5.3057100000000004</c:v>
                </c:pt>
                <c:pt idx="38">
                  <c:v>6.3177973999999999</c:v>
                </c:pt>
                <c:pt idx="40">
                  <c:v>3.5999999999999996</c:v>
                </c:pt>
                <c:pt idx="41">
                  <c:v>1.7999999999999998</c:v>
                </c:pt>
                <c:pt idx="42">
                  <c:v>11.664538</c:v>
                </c:pt>
                <c:pt idx="43">
                  <c:v>10.785451200000001</c:v>
                </c:pt>
                <c:pt idx="45">
                  <c:v>1.4000000000000001</c:v>
                </c:pt>
                <c:pt idx="46">
                  <c:v>1</c:v>
                </c:pt>
                <c:pt idx="47">
                  <c:v>2.9841899999999999</c:v>
                </c:pt>
                <c:pt idx="48">
                  <c:v>4.3831799999999994</c:v>
                </c:pt>
                <c:pt idx="50">
                  <c:v>16.900000000000002</c:v>
                </c:pt>
                <c:pt idx="51">
                  <c:v>16.8</c:v>
                </c:pt>
                <c:pt idx="52">
                  <c:v>15.392023799999999</c:v>
                </c:pt>
                <c:pt idx="53">
                  <c:v>19.499567599999999</c:v>
                </c:pt>
                <c:pt idx="55">
                  <c:v>9.4</c:v>
                </c:pt>
                <c:pt idx="56">
                  <c:v>10.299999999999999</c:v>
                </c:pt>
                <c:pt idx="57">
                  <c:v>9.323106000000001</c:v>
                </c:pt>
                <c:pt idx="58">
                  <c:v>8.1571584000000001</c:v>
                </c:pt>
                <c:pt idx="60">
                  <c:v>0</c:v>
                </c:pt>
                <c:pt idx="61">
                  <c:v>1.2</c:v>
                </c:pt>
                <c:pt idx="62">
                  <c:v>7.5911758999999996</c:v>
                </c:pt>
                <c:pt idx="63">
                  <c:v>5.9023000000000003</c:v>
                </c:pt>
                <c:pt idx="65">
                  <c:v>5.8000000000000007</c:v>
                </c:pt>
                <c:pt idx="66">
                  <c:v>6.9</c:v>
                </c:pt>
                <c:pt idx="67">
                  <c:v>3.6035499999999998</c:v>
                </c:pt>
                <c:pt idx="68">
                  <c:v>6.9011865000000006</c:v>
                </c:pt>
                <c:pt idx="70">
                  <c:v>3</c:v>
                </c:pt>
                <c:pt idx="71">
                  <c:v>1.9</c:v>
                </c:pt>
                <c:pt idx="72">
                  <c:v>3.2199199999999997</c:v>
                </c:pt>
                <c:pt idx="73">
                  <c:v>5.1408700000000005</c:v>
                </c:pt>
                <c:pt idx="75">
                  <c:v>1.6</c:v>
                </c:pt>
                <c:pt idx="76">
                  <c:v>3.1</c:v>
                </c:pt>
                <c:pt idx="77">
                  <c:v>4.2866799999999996</c:v>
                </c:pt>
                <c:pt idx="78">
                  <c:v>5.12826</c:v>
                </c:pt>
              </c:numCache>
            </c:numRef>
          </c:val>
          <c:extLst>
            <c:ext xmlns:c15="http://schemas.microsoft.com/office/drawing/2012/chart" uri="{02D57815-91ED-43cb-92C2-25804820EDAC}">
              <c15:categoryFilterExceptions>
                <c15:categoryFilterException>
                  <c15:sqref>'Graphique 8'!$G$20</c15:sqref>
                  <c15:spPr xmlns:c15="http://schemas.microsoft.com/office/drawing/2012/chart">
                    <a:solidFill>
                      <a:schemeClr val="accent6"/>
                    </a:solidFill>
                    <a:ln>
                      <a:noFill/>
                    </a:ln>
                    <a:effectLst/>
                  </c15:spPr>
                  <c15:invertIfNegative val="0"/>
                  <c15:bubble3D val="0"/>
                </c15:categoryFilterException>
                <c15:categoryFilterException>
                  <c15:sqref>'Graphique 8'!$G$21</c15:sqref>
                  <c15:spPr xmlns:c15="http://schemas.microsoft.com/office/drawing/2012/chart">
                    <a:solidFill>
                      <a:schemeClr val="accent6">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7D-BCD3-4C07-8F25-C5F7A9FAC837}"/>
            </c:ext>
          </c:extLst>
        </c:ser>
        <c:ser>
          <c:idx val="6"/>
          <c:order val="6"/>
          <c:tx>
            <c:strRef>
              <c:f>'Graphique 8'!$H$3</c:f>
              <c:strCache>
                <c:ptCount val="1"/>
                <c:pt idx="0">
                  <c:v>Difficultés d'approvisionnement en matériaux ou équipements nécessaires à l'activité</c:v>
                </c:pt>
              </c:strCache>
            </c:strRef>
          </c:tx>
          <c:spPr>
            <a:solidFill>
              <a:schemeClr val="bg1">
                <a:lumMod val="50000"/>
              </a:schemeClr>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7F-BCD3-4C07-8F25-C5F7A9FAC837}"/>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281-BCD3-4C07-8F25-C5F7A9FAC837}"/>
              </c:ext>
            </c:extLst>
          </c:dPt>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283-BCD3-4C07-8F25-C5F7A9FAC837}"/>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5-BCD3-4C07-8F25-C5F7A9FAC837}"/>
              </c:ext>
            </c:extLst>
          </c:dPt>
          <c:dPt>
            <c:idx val="7"/>
            <c:invertIfNegative val="0"/>
            <c:bubble3D val="0"/>
            <c:spPr>
              <a:solidFill>
                <a:schemeClr val="bg1">
                  <a:lumMod val="65000"/>
                </a:schemeClr>
              </a:solidFill>
              <a:ln>
                <a:noFill/>
              </a:ln>
              <a:effectLst/>
            </c:spPr>
            <c:extLst>
              <c:ext xmlns:c16="http://schemas.microsoft.com/office/drawing/2014/chart" uri="{C3380CC4-5D6E-409C-BE32-E72D297353CC}">
                <c16:uniqueId val="{00000287-BCD3-4C07-8F25-C5F7A9FAC837}"/>
              </c:ext>
            </c:extLst>
          </c:dPt>
          <c:dPt>
            <c:idx val="8"/>
            <c:invertIfNegative val="0"/>
            <c:bubble3D val="0"/>
            <c:spPr>
              <a:solidFill>
                <a:schemeClr val="bg1">
                  <a:lumMod val="85000"/>
                </a:schemeClr>
              </a:solidFill>
              <a:ln>
                <a:noFill/>
              </a:ln>
              <a:effectLst/>
            </c:spPr>
            <c:extLst>
              <c:ext xmlns:c16="http://schemas.microsoft.com/office/drawing/2014/chart" uri="{C3380CC4-5D6E-409C-BE32-E72D297353CC}">
                <c16:uniqueId val="{00000289-BCD3-4C07-8F25-C5F7A9FAC837}"/>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B-BCD3-4C07-8F25-C5F7A9FAC837}"/>
              </c:ext>
            </c:extLst>
          </c:dPt>
          <c:dPt>
            <c:idx val="12"/>
            <c:invertIfNegative val="0"/>
            <c:bubble3D val="0"/>
            <c:spPr>
              <a:solidFill>
                <a:schemeClr val="bg1">
                  <a:lumMod val="65000"/>
                </a:schemeClr>
              </a:solidFill>
              <a:ln>
                <a:noFill/>
              </a:ln>
              <a:effectLst/>
            </c:spPr>
            <c:extLst>
              <c:ext xmlns:c16="http://schemas.microsoft.com/office/drawing/2014/chart" uri="{C3380CC4-5D6E-409C-BE32-E72D297353CC}">
                <c16:uniqueId val="{0000028D-BCD3-4C07-8F25-C5F7A9FAC837}"/>
              </c:ext>
            </c:extLst>
          </c:dPt>
          <c:dPt>
            <c:idx val="13"/>
            <c:invertIfNegative val="0"/>
            <c:bubble3D val="0"/>
            <c:spPr>
              <a:solidFill>
                <a:schemeClr val="bg1">
                  <a:lumMod val="85000"/>
                </a:schemeClr>
              </a:solidFill>
              <a:ln>
                <a:noFill/>
              </a:ln>
              <a:effectLst/>
            </c:spPr>
            <c:extLst>
              <c:ext xmlns:c16="http://schemas.microsoft.com/office/drawing/2014/chart" uri="{C3380CC4-5D6E-409C-BE32-E72D297353CC}">
                <c16:uniqueId val="{0000028F-BCD3-4C07-8F25-C5F7A9FAC837}"/>
              </c:ext>
            </c:extLst>
          </c:dPt>
          <c:dPt>
            <c:idx val="1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1-BCD3-4C07-8F25-C5F7A9FAC837}"/>
              </c:ext>
            </c:extLst>
          </c:dPt>
          <c:dPt>
            <c:idx val="17"/>
            <c:invertIfNegative val="0"/>
            <c:bubble3D val="0"/>
            <c:spPr>
              <a:solidFill>
                <a:schemeClr val="bg1">
                  <a:lumMod val="65000"/>
                </a:schemeClr>
              </a:solidFill>
              <a:ln>
                <a:noFill/>
              </a:ln>
              <a:effectLst/>
            </c:spPr>
            <c:extLst>
              <c:ext xmlns:c16="http://schemas.microsoft.com/office/drawing/2014/chart" uri="{C3380CC4-5D6E-409C-BE32-E72D297353CC}">
                <c16:uniqueId val="{00000293-BCD3-4C07-8F25-C5F7A9FAC837}"/>
              </c:ext>
            </c:extLst>
          </c:dPt>
          <c:dPt>
            <c:idx val="18"/>
            <c:invertIfNegative val="0"/>
            <c:bubble3D val="0"/>
            <c:spPr>
              <a:solidFill>
                <a:schemeClr val="bg1">
                  <a:lumMod val="85000"/>
                </a:schemeClr>
              </a:solidFill>
              <a:ln>
                <a:noFill/>
              </a:ln>
              <a:effectLst/>
            </c:spPr>
            <c:extLst>
              <c:ext xmlns:c16="http://schemas.microsoft.com/office/drawing/2014/chart" uri="{C3380CC4-5D6E-409C-BE32-E72D297353CC}">
                <c16:uniqueId val="{00000295-BCD3-4C07-8F25-C5F7A9FAC837}"/>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7-BCD3-4C07-8F25-C5F7A9FAC837}"/>
              </c:ext>
            </c:extLst>
          </c:dPt>
          <c:dPt>
            <c:idx val="22"/>
            <c:invertIfNegative val="0"/>
            <c:bubble3D val="0"/>
            <c:spPr>
              <a:solidFill>
                <a:schemeClr val="bg1">
                  <a:lumMod val="65000"/>
                </a:schemeClr>
              </a:solidFill>
              <a:ln>
                <a:noFill/>
              </a:ln>
              <a:effectLst/>
            </c:spPr>
            <c:extLst>
              <c:ext xmlns:c16="http://schemas.microsoft.com/office/drawing/2014/chart" uri="{C3380CC4-5D6E-409C-BE32-E72D297353CC}">
                <c16:uniqueId val="{00000299-BCD3-4C07-8F25-C5F7A9FAC837}"/>
              </c:ext>
            </c:extLst>
          </c:dPt>
          <c:dPt>
            <c:idx val="23"/>
            <c:invertIfNegative val="0"/>
            <c:bubble3D val="0"/>
            <c:spPr>
              <a:solidFill>
                <a:schemeClr val="bg1">
                  <a:lumMod val="85000"/>
                </a:schemeClr>
              </a:solidFill>
              <a:ln>
                <a:noFill/>
              </a:ln>
              <a:effectLst/>
            </c:spPr>
            <c:extLst>
              <c:ext xmlns:c16="http://schemas.microsoft.com/office/drawing/2014/chart" uri="{C3380CC4-5D6E-409C-BE32-E72D297353CC}">
                <c16:uniqueId val="{0000029B-BCD3-4C07-8F25-C5F7A9FAC837}"/>
              </c:ext>
            </c:extLst>
          </c:dPt>
          <c:dPt>
            <c:idx val="2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D-BCD3-4C07-8F25-C5F7A9FAC837}"/>
              </c:ext>
            </c:extLst>
          </c:dPt>
          <c:dPt>
            <c:idx val="27"/>
            <c:invertIfNegative val="0"/>
            <c:bubble3D val="0"/>
            <c:spPr>
              <a:solidFill>
                <a:schemeClr val="bg1">
                  <a:lumMod val="65000"/>
                </a:schemeClr>
              </a:solidFill>
              <a:ln>
                <a:noFill/>
              </a:ln>
              <a:effectLst/>
            </c:spPr>
            <c:extLst>
              <c:ext xmlns:c16="http://schemas.microsoft.com/office/drawing/2014/chart" uri="{C3380CC4-5D6E-409C-BE32-E72D297353CC}">
                <c16:uniqueId val="{0000029F-BCD3-4C07-8F25-C5F7A9FAC837}"/>
              </c:ext>
            </c:extLst>
          </c:dPt>
          <c:dPt>
            <c:idx val="28"/>
            <c:invertIfNegative val="0"/>
            <c:bubble3D val="0"/>
            <c:spPr>
              <a:solidFill>
                <a:schemeClr val="bg1">
                  <a:lumMod val="85000"/>
                </a:schemeClr>
              </a:solidFill>
              <a:ln>
                <a:noFill/>
              </a:ln>
              <a:effectLst/>
            </c:spPr>
            <c:extLst>
              <c:ext xmlns:c16="http://schemas.microsoft.com/office/drawing/2014/chart" uri="{C3380CC4-5D6E-409C-BE32-E72D297353CC}">
                <c16:uniqueId val="{000002A1-BCD3-4C07-8F25-C5F7A9FAC837}"/>
              </c:ext>
            </c:extLst>
          </c:dPt>
          <c:dPt>
            <c:idx val="3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3-BCD3-4C07-8F25-C5F7A9FAC837}"/>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2A5-BCD3-4C07-8F25-C5F7A9FAC837}"/>
              </c:ext>
            </c:extLst>
          </c:dPt>
          <c:dPt>
            <c:idx val="33"/>
            <c:invertIfNegative val="0"/>
            <c:bubble3D val="0"/>
            <c:spPr>
              <a:solidFill>
                <a:schemeClr val="bg1">
                  <a:lumMod val="85000"/>
                </a:schemeClr>
              </a:solidFill>
              <a:ln>
                <a:noFill/>
              </a:ln>
              <a:effectLst/>
            </c:spPr>
            <c:extLst>
              <c:ext xmlns:c16="http://schemas.microsoft.com/office/drawing/2014/chart" uri="{C3380CC4-5D6E-409C-BE32-E72D297353CC}">
                <c16:uniqueId val="{000002A7-BCD3-4C07-8F25-C5F7A9FAC837}"/>
              </c:ext>
            </c:extLst>
          </c:dPt>
          <c:dPt>
            <c:idx val="3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9-BCD3-4C07-8F25-C5F7A9FAC837}"/>
              </c:ext>
            </c:extLst>
          </c:dPt>
          <c:dPt>
            <c:idx val="37"/>
            <c:invertIfNegative val="0"/>
            <c:bubble3D val="0"/>
            <c:spPr>
              <a:solidFill>
                <a:schemeClr val="bg1">
                  <a:lumMod val="65000"/>
                </a:schemeClr>
              </a:solidFill>
              <a:ln>
                <a:noFill/>
              </a:ln>
              <a:effectLst/>
            </c:spPr>
            <c:extLst>
              <c:ext xmlns:c16="http://schemas.microsoft.com/office/drawing/2014/chart" uri="{C3380CC4-5D6E-409C-BE32-E72D297353CC}">
                <c16:uniqueId val="{000002AB-BCD3-4C07-8F25-C5F7A9FAC837}"/>
              </c:ext>
            </c:extLst>
          </c:dPt>
          <c:dPt>
            <c:idx val="38"/>
            <c:invertIfNegative val="0"/>
            <c:bubble3D val="0"/>
            <c:spPr>
              <a:solidFill>
                <a:schemeClr val="bg1">
                  <a:lumMod val="85000"/>
                </a:schemeClr>
              </a:solidFill>
              <a:ln>
                <a:noFill/>
              </a:ln>
              <a:effectLst/>
            </c:spPr>
            <c:extLst>
              <c:ext xmlns:c16="http://schemas.microsoft.com/office/drawing/2014/chart" uri="{C3380CC4-5D6E-409C-BE32-E72D297353CC}">
                <c16:uniqueId val="{000002AD-BCD3-4C07-8F25-C5F7A9FAC837}"/>
              </c:ext>
            </c:extLst>
          </c:dPt>
          <c:dPt>
            <c:idx val="4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F-BCD3-4C07-8F25-C5F7A9FAC837}"/>
              </c:ext>
            </c:extLst>
          </c:dPt>
          <c:dPt>
            <c:idx val="42"/>
            <c:invertIfNegative val="0"/>
            <c:bubble3D val="0"/>
            <c:spPr>
              <a:solidFill>
                <a:schemeClr val="bg1">
                  <a:lumMod val="65000"/>
                </a:schemeClr>
              </a:solidFill>
              <a:ln>
                <a:noFill/>
              </a:ln>
              <a:effectLst/>
            </c:spPr>
            <c:extLst>
              <c:ext xmlns:c16="http://schemas.microsoft.com/office/drawing/2014/chart" uri="{C3380CC4-5D6E-409C-BE32-E72D297353CC}">
                <c16:uniqueId val="{000002B1-BCD3-4C07-8F25-C5F7A9FAC837}"/>
              </c:ext>
            </c:extLst>
          </c:dPt>
          <c:dPt>
            <c:idx val="43"/>
            <c:invertIfNegative val="0"/>
            <c:bubble3D val="0"/>
            <c:spPr>
              <a:solidFill>
                <a:schemeClr val="bg1">
                  <a:lumMod val="85000"/>
                </a:schemeClr>
              </a:solidFill>
              <a:ln>
                <a:noFill/>
              </a:ln>
              <a:effectLst/>
            </c:spPr>
            <c:extLst>
              <c:ext xmlns:c16="http://schemas.microsoft.com/office/drawing/2014/chart" uri="{C3380CC4-5D6E-409C-BE32-E72D297353CC}">
                <c16:uniqueId val="{000002B3-BCD3-4C07-8F25-C5F7A9FAC837}"/>
              </c:ext>
            </c:extLst>
          </c:dPt>
          <c:dPt>
            <c:idx val="4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5-BCD3-4C07-8F25-C5F7A9FAC837}"/>
              </c:ext>
            </c:extLst>
          </c:dPt>
          <c:dPt>
            <c:idx val="47"/>
            <c:invertIfNegative val="0"/>
            <c:bubble3D val="0"/>
            <c:spPr>
              <a:solidFill>
                <a:schemeClr val="bg1">
                  <a:lumMod val="65000"/>
                </a:schemeClr>
              </a:solidFill>
              <a:ln>
                <a:noFill/>
              </a:ln>
              <a:effectLst/>
            </c:spPr>
            <c:extLst>
              <c:ext xmlns:c16="http://schemas.microsoft.com/office/drawing/2014/chart" uri="{C3380CC4-5D6E-409C-BE32-E72D297353CC}">
                <c16:uniqueId val="{000002B7-BCD3-4C07-8F25-C5F7A9FAC837}"/>
              </c:ext>
            </c:extLst>
          </c:dPt>
          <c:dPt>
            <c:idx val="48"/>
            <c:invertIfNegative val="0"/>
            <c:bubble3D val="0"/>
            <c:spPr>
              <a:solidFill>
                <a:schemeClr val="bg1">
                  <a:lumMod val="85000"/>
                </a:schemeClr>
              </a:solidFill>
              <a:ln>
                <a:noFill/>
              </a:ln>
              <a:effectLst/>
            </c:spPr>
            <c:extLst>
              <c:ext xmlns:c16="http://schemas.microsoft.com/office/drawing/2014/chart" uri="{C3380CC4-5D6E-409C-BE32-E72D297353CC}">
                <c16:uniqueId val="{000002B9-BCD3-4C07-8F25-C5F7A9FAC837}"/>
              </c:ext>
            </c:extLst>
          </c:dPt>
          <c:dPt>
            <c:idx val="5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B-BCD3-4C07-8F25-C5F7A9FAC837}"/>
              </c:ext>
            </c:extLst>
          </c:dPt>
          <c:dPt>
            <c:idx val="52"/>
            <c:invertIfNegative val="0"/>
            <c:bubble3D val="0"/>
            <c:spPr>
              <a:solidFill>
                <a:schemeClr val="bg1">
                  <a:lumMod val="65000"/>
                </a:schemeClr>
              </a:solidFill>
              <a:ln>
                <a:noFill/>
              </a:ln>
              <a:effectLst/>
            </c:spPr>
            <c:extLst>
              <c:ext xmlns:c16="http://schemas.microsoft.com/office/drawing/2014/chart" uri="{C3380CC4-5D6E-409C-BE32-E72D297353CC}">
                <c16:uniqueId val="{000002BD-BCD3-4C07-8F25-C5F7A9FAC837}"/>
              </c:ext>
            </c:extLst>
          </c:dPt>
          <c:dPt>
            <c:idx val="53"/>
            <c:invertIfNegative val="0"/>
            <c:bubble3D val="0"/>
            <c:spPr>
              <a:solidFill>
                <a:schemeClr val="bg1">
                  <a:lumMod val="85000"/>
                </a:schemeClr>
              </a:solidFill>
              <a:ln>
                <a:noFill/>
              </a:ln>
              <a:effectLst/>
            </c:spPr>
            <c:extLst>
              <c:ext xmlns:c16="http://schemas.microsoft.com/office/drawing/2014/chart" uri="{C3380CC4-5D6E-409C-BE32-E72D297353CC}">
                <c16:uniqueId val="{000002BF-BCD3-4C07-8F25-C5F7A9FAC837}"/>
              </c:ext>
            </c:extLst>
          </c:dPt>
          <c:dPt>
            <c:idx val="5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1-BCD3-4C07-8F25-C5F7A9FAC837}"/>
              </c:ext>
            </c:extLst>
          </c:dPt>
          <c:dPt>
            <c:idx val="57"/>
            <c:invertIfNegative val="0"/>
            <c:bubble3D val="0"/>
            <c:spPr>
              <a:solidFill>
                <a:schemeClr val="bg1">
                  <a:lumMod val="65000"/>
                </a:schemeClr>
              </a:solidFill>
              <a:ln>
                <a:noFill/>
              </a:ln>
              <a:effectLst/>
            </c:spPr>
            <c:extLst>
              <c:ext xmlns:c16="http://schemas.microsoft.com/office/drawing/2014/chart" uri="{C3380CC4-5D6E-409C-BE32-E72D297353CC}">
                <c16:uniqueId val="{000002C3-BCD3-4C07-8F25-C5F7A9FAC837}"/>
              </c:ext>
            </c:extLst>
          </c:dPt>
          <c:dPt>
            <c:idx val="58"/>
            <c:invertIfNegative val="0"/>
            <c:bubble3D val="0"/>
            <c:spPr>
              <a:solidFill>
                <a:schemeClr val="bg1">
                  <a:lumMod val="85000"/>
                </a:schemeClr>
              </a:solidFill>
              <a:ln>
                <a:noFill/>
              </a:ln>
              <a:effectLst/>
            </c:spPr>
            <c:extLst>
              <c:ext xmlns:c16="http://schemas.microsoft.com/office/drawing/2014/chart" uri="{C3380CC4-5D6E-409C-BE32-E72D297353CC}">
                <c16:uniqueId val="{000002C5-BCD3-4C07-8F25-C5F7A9FAC837}"/>
              </c:ext>
            </c:extLst>
          </c:dPt>
          <c:dPt>
            <c:idx val="6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7-BCD3-4C07-8F25-C5F7A9FAC837}"/>
              </c:ext>
            </c:extLst>
          </c:dPt>
          <c:dPt>
            <c:idx val="62"/>
            <c:invertIfNegative val="0"/>
            <c:bubble3D val="0"/>
            <c:spPr>
              <a:solidFill>
                <a:schemeClr val="bg1">
                  <a:lumMod val="65000"/>
                </a:schemeClr>
              </a:solidFill>
              <a:ln>
                <a:noFill/>
              </a:ln>
              <a:effectLst/>
            </c:spPr>
            <c:extLst>
              <c:ext xmlns:c16="http://schemas.microsoft.com/office/drawing/2014/chart" uri="{C3380CC4-5D6E-409C-BE32-E72D297353CC}">
                <c16:uniqueId val="{000002C9-BCD3-4C07-8F25-C5F7A9FAC837}"/>
              </c:ext>
            </c:extLst>
          </c:dPt>
          <c:dPt>
            <c:idx val="63"/>
            <c:invertIfNegative val="0"/>
            <c:bubble3D val="0"/>
            <c:spPr>
              <a:solidFill>
                <a:schemeClr val="bg1">
                  <a:lumMod val="85000"/>
                </a:schemeClr>
              </a:solidFill>
              <a:ln>
                <a:noFill/>
              </a:ln>
              <a:effectLst/>
            </c:spPr>
            <c:extLst>
              <c:ext xmlns:c16="http://schemas.microsoft.com/office/drawing/2014/chart" uri="{C3380CC4-5D6E-409C-BE32-E72D297353CC}">
                <c16:uniqueId val="{000002CB-BCD3-4C07-8F25-C5F7A9FAC837}"/>
              </c:ext>
            </c:extLst>
          </c:dPt>
          <c:dPt>
            <c:idx val="6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D-BCD3-4C07-8F25-C5F7A9FAC837}"/>
              </c:ext>
            </c:extLst>
          </c:dPt>
          <c:dPt>
            <c:idx val="67"/>
            <c:invertIfNegative val="0"/>
            <c:bubble3D val="0"/>
            <c:spPr>
              <a:solidFill>
                <a:schemeClr val="bg1">
                  <a:lumMod val="65000"/>
                </a:schemeClr>
              </a:solidFill>
              <a:ln>
                <a:noFill/>
              </a:ln>
              <a:effectLst/>
            </c:spPr>
            <c:extLst>
              <c:ext xmlns:c16="http://schemas.microsoft.com/office/drawing/2014/chart" uri="{C3380CC4-5D6E-409C-BE32-E72D297353CC}">
                <c16:uniqueId val="{000002CF-BCD3-4C07-8F25-C5F7A9FAC837}"/>
              </c:ext>
            </c:extLst>
          </c:dPt>
          <c:dPt>
            <c:idx val="68"/>
            <c:invertIfNegative val="0"/>
            <c:bubble3D val="0"/>
            <c:spPr>
              <a:solidFill>
                <a:schemeClr val="bg1">
                  <a:lumMod val="85000"/>
                </a:schemeClr>
              </a:solidFill>
              <a:ln>
                <a:noFill/>
              </a:ln>
              <a:effectLst/>
            </c:spPr>
            <c:extLst>
              <c:ext xmlns:c16="http://schemas.microsoft.com/office/drawing/2014/chart" uri="{C3380CC4-5D6E-409C-BE32-E72D297353CC}">
                <c16:uniqueId val="{000002D1-BCD3-4C07-8F25-C5F7A9FAC837}"/>
              </c:ext>
            </c:extLst>
          </c:dPt>
          <c:dPt>
            <c:idx val="7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3-BCD3-4C07-8F25-C5F7A9FAC837}"/>
              </c:ext>
            </c:extLst>
          </c:dPt>
          <c:dPt>
            <c:idx val="72"/>
            <c:invertIfNegative val="0"/>
            <c:bubble3D val="0"/>
            <c:spPr>
              <a:solidFill>
                <a:schemeClr val="bg1">
                  <a:lumMod val="65000"/>
                </a:schemeClr>
              </a:solidFill>
              <a:ln>
                <a:noFill/>
              </a:ln>
              <a:effectLst/>
            </c:spPr>
            <c:extLst>
              <c:ext xmlns:c16="http://schemas.microsoft.com/office/drawing/2014/chart" uri="{C3380CC4-5D6E-409C-BE32-E72D297353CC}">
                <c16:uniqueId val="{000002D5-BCD3-4C07-8F25-C5F7A9FAC837}"/>
              </c:ext>
            </c:extLst>
          </c:dPt>
          <c:dPt>
            <c:idx val="73"/>
            <c:invertIfNegative val="0"/>
            <c:bubble3D val="0"/>
            <c:spPr>
              <a:solidFill>
                <a:schemeClr val="bg1">
                  <a:lumMod val="85000"/>
                </a:schemeClr>
              </a:solidFill>
              <a:ln>
                <a:noFill/>
              </a:ln>
              <a:effectLst/>
            </c:spPr>
            <c:extLst>
              <c:ext xmlns:c16="http://schemas.microsoft.com/office/drawing/2014/chart" uri="{C3380CC4-5D6E-409C-BE32-E72D297353CC}">
                <c16:uniqueId val="{000002D7-BCD3-4C07-8F25-C5F7A9FAC837}"/>
              </c:ext>
            </c:extLst>
          </c:dPt>
          <c:dPt>
            <c:idx val="7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9-BCD3-4C07-8F25-C5F7A9FAC837}"/>
              </c:ext>
            </c:extLst>
          </c:dPt>
          <c:dPt>
            <c:idx val="77"/>
            <c:invertIfNegative val="0"/>
            <c:bubble3D val="0"/>
            <c:spPr>
              <a:solidFill>
                <a:schemeClr val="bg1">
                  <a:lumMod val="65000"/>
                </a:schemeClr>
              </a:solidFill>
              <a:ln>
                <a:noFill/>
              </a:ln>
              <a:effectLst/>
            </c:spPr>
            <c:extLst>
              <c:ext xmlns:c16="http://schemas.microsoft.com/office/drawing/2014/chart" uri="{C3380CC4-5D6E-409C-BE32-E72D297353CC}">
                <c16:uniqueId val="{000002DB-BCD3-4C07-8F25-C5F7A9FAC837}"/>
              </c:ext>
            </c:extLst>
          </c:dPt>
          <c:dPt>
            <c:idx val="78"/>
            <c:invertIfNegative val="0"/>
            <c:bubble3D val="0"/>
            <c:spPr>
              <a:solidFill>
                <a:schemeClr val="bg1">
                  <a:lumMod val="85000"/>
                </a:schemeClr>
              </a:solidFill>
              <a:ln>
                <a:noFill/>
              </a:ln>
              <a:effectLst/>
            </c:spPr>
            <c:extLst>
              <c:ext xmlns:c16="http://schemas.microsoft.com/office/drawing/2014/chart" uri="{C3380CC4-5D6E-409C-BE32-E72D297353CC}">
                <c16:uniqueId val="{000002DD-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8'!$H$4:$H$87</c15:sqref>
                  </c15:fullRef>
                </c:ext>
              </c:extLst>
              <c:f>('Graphique 8'!$H$4:$H$18,'Graphique 8'!$H$24:$H$87)</c:f>
              <c:numCache>
                <c:formatCode>0.0</c:formatCode>
                <c:ptCount val="79"/>
                <c:pt idx="0">
                  <c:v>10</c:v>
                </c:pt>
                <c:pt idx="1">
                  <c:v>10.199999999999999</c:v>
                </c:pt>
                <c:pt idx="2">
                  <c:v>11.8821923</c:v>
                </c:pt>
                <c:pt idx="3">
                  <c:v>15.334431100000002</c:v>
                </c:pt>
                <c:pt idx="5">
                  <c:v>8.4</c:v>
                </c:pt>
                <c:pt idx="6">
                  <c:v>2.5</c:v>
                </c:pt>
                <c:pt idx="7">
                  <c:v>4.7835299999999998</c:v>
                </c:pt>
                <c:pt idx="8">
                  <c:v>7.7551235999999992</c:v>
                </c:pt>
                <c:pt idx="10">
                  <c:v>5.6000000000000005</c:v>
                </c:pt>
                <c:pt idx="11">
                  <c:v>7.3999999999999995</c:v>
                </c:pt>
                <c:pt idx="12">
                  <c:v>15.3699105</c:v>
                </c:pt>
                <c:pt idx="13">
                  <c:v>14.7266542</c:v>
                </c:pt>
                <c:pt idx="15">
                  <c:v>18.399999999999999</c:v>
                </c:pt>
                <c:pt idx="16">
                  <c:v>24.8</c:v>
                </c:pt>
                <c:pt idx="17">
                  <c:v>30.973429400000001</c:v>
                </c:pt>
                <c:pt idx="18">
                  <c:v>38.695854099999998</c:v>
                </c:pt>
                <c:pt idx="20">
                  <c:v>33.700000000000003</c:v>
                </c:pt>
                <c:pt idx="21">
                  <c:v>30.9</c:v>
                </c:pt>
                <c:pt idx="22">
                  <c:v>18.715026200000001</c:v>
                </c:pt>
                <c:pt idx="23">
                  <c:v>41.666214400000001</c:v>
                </c:pt>
                <c:pt idx="25">
                  <c:v>14.2</c:v>
                </c:pt>
                <c:pt idx="26">
                  <c:v>15.5</c:v>
                </c:pt>
                <c:pt idx="27">
                  <c:v>20.362071400000001</c:v>
                </c:pt>
                <c:pt idx="28">
                  <c:v>27.612222800000001</c:v>
                </c:pt>
                <c:pt idx="30">
                  <c:v>17.2</c:v>
                </c:pt>
                <c:pt idx="31">
                  <c:v>17</c:v>
                </c:pt>
                <c:pt idx="32">
                  <c:v>24.444761100000001</c:v>
                </c:pt>
                <c:pt idx="33">
                  <c:v>38.339874099999996</c:v>
                </c:pt>
                <c:pt idx="35">
                  <c:v>19.600000000000001</c:v>
                </c:pt>
                <c:pt idx="36">
                  <c:v>21.2</c:v>
                </c:pt>
                <c:pt idx="37">
                  <c:v>19.511922200000001</c:v>
                </c:pt>
                <c:pt idx="38">
                  <c:v>19.853158400000002</c:v>
                </c:pt>
                <c:pt idx="40">
                  <c:v>3.3000000000000003</c:v>
                </c:pt>
                <c:pt idx="41">
                  <c:v>3.5000000000000004</c:v>
                </c:pt>
                <c:pt idx="42">
                  <c:v>3.8932799999999999</c:v>
                </c:pt>
                <c:pt idx="43">
                  <c:v>6.7897932999999995</c:v>
                </c:pt>
                <c:pt idx="45">
                  <c:v>2.8000000000000003</c:v>
                </c:pt>
                <c:pt idx="46">
                  <c:v>4.2</c:v>
                </c:pt>
                <c:pt idx="47">
                  <c:v>11.715405500000001</c:v>
                </c:pt>
                <c:pt idx="48">
                  <c:v>9.1875992000000011</c:v>
                </c:pt>
                <c:pt idx="50">
                  <c:v>1.7000000000000002</c:v>
                </c:pt>
                <c:pt idx="51">
                  <c:v>2.4</c:v>
                </c:pt>
                <c:pt idx="52">
                  <c:v>8.4033963000000007</c:v>
                </c:pt>
                <c:pt idx="53">
                  <c:v>9.0039005999999997</c:v>
                </c:pt>
                <c:pt idx="55">
                  <c:v>2.5</c:v>
                </c:pt>
                <c:pt idx="56">
                  <c:v>1.0999999999999999</c:v>
                </c:pt>
                <c:pt idx="57">
                  <c:v>1.32192</c:v>
                </c:pt>
                <c:pt idx="58">
                  <c:v>2.62432</c:v>
                </c:pt>
                <c:pt idx="60">
                  <c:v>5.4</c:v>
                </c:pt>
                <c:pt idx="61">
                  <c:v>4.8</c:v>
                </c:pt>
                <c:pt idx="62">
                  <c:v>5.9509499999999997</c:v>
                </c:pt>
                <c:pt idx="63">
                  <c:v>3.2974299999999999</c:v>
                </c:pt>
                <c:pt idx="65">
                  <c:v>5.0999999999999996</c:v>
                </c:pt>
                <c:pt idx="66">
                  <c:v>6.8000000000000007</c:v>
                </c:pt>
                <c:pt idx="67">
                  <c:v>6.9690967000000006</c:v>
                </c:pt>
                <c:pt idx="68">
                  <c:v>9.9375408000000007</c:v>
                </c:pt>
                <c:pt idx="70">
                  <c:v>7.7</c:v>
                </c:pt>
                <c:pt idx="71">
                  <c:v>5.3</c:v>
                </c:pt>
                <c:pt idx="72">
                  <c:v>6.5338802999999999</c:v>
                </c:pt>
                <c:pt idx="73">
                  <c:v>10.1982552</c:v>
                </c:pt>
                <c:pt idx="75">
                  <c:v>4.2</c:v>
                </c:pt>
                <c:pt idx="76">
                  <c:v>3.1</c:v>
                </c:pt>
                <c:pt idx="77">
                  <c:v>3.7357200000000002</c:v>
                </c:pt>
                <c:pt idx="78">
                  <c:v>5.0715700000000004</c:v>
                </c:pt>
              </c:numCache>
            </c:numRef>
          </c:val>
          <c:extLst>
            <c:ext xmlns:c16="http://schemas.microsoft.com/office/drawing/2014/chart" uri="{C3380CC4-5D6E-409C-BE32-E72D297353CC}">
              <c16:uniqueId val="{000002DE-BCD3-4C07-8F25-C5F7A9FAC837}"/>
            </c:ext>
          </c:extLst>
        </c:ser>
        <c:ser>
          <c:idx val="7"/>
          <c:order val="7"/>
          <c:tx>
            <c:strRef>
              <c:f>'Graphique 8'!$I$3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2E0-BCD3-4C07-8F25-C5F7A9FAC837}"/>
              </c:ext>
            </c:extLst>
          </c:dPt>
          <c:dPt>
            <c:idx val="1"/>
            <c:invertIfNegative val="0"/>
            <c:bubble3D val="0"/>
            <c:spPr>
              <a:solidFill>
                <a:srgbClr val="8C0C54"/>
              </a:solidFill>
              <a:ln>
                <a:noFill/>
              </a:ln>
              <a:effectLst/>
            </c:spPr>
            <c:extLst>
              <c:ext xmlns:c16="http://schemas.microsoft.com/office/drawing/2014/chart" uri="{C3380CC4-5D6E-409C-BE32-E72D297353CC}">
                <c16:uniqueId val="{000002E2-BCD3-4C07-8F25-C5F7A9FAC837}"/>
              </c:ext>
            </c:extLst>
          </c:dPt>
          <c:dPt>
            <c:idx val="2"/>
            <c:invertIfNegative val="0"/>
            <c:bubble3D val="0"/>
            <c:spPr>
              <a:solidFill>
                <a:srgbClr val="BC1072"/>
              </a:solidFill>
              <a:ln>
                <a:noFill/>
              </a:ln>
              <a:effectLst/>
            </c:spPr>
            <c:extLst>
              <c:ext xmlns:c16="http://schemas.microsoft.com/office/drawing/2014/chart" uri="{C3380CC4-5D6E-409C-BE32-E72D297353CC}">
                <c16:uniqueId val="{000002E4-BCD3-4C07-8F25-C5F7A9FAC837}"/>
              </c:ext>
            </c:extLst>
          </c:dPt>
          <c:dPt>
            <c:idx val="3"/>
            <c:invertIfNegative val="0"/>
            <c:bubble3D val="0"/>
            <c:spPr>
              <a:solidFill>
                <a:srgbClr val="DB1385"/>
              </a:solidFill>
              <a:ln>
                <a:noFill/>
              </a:ln>
              <a:effectLst/>
            </c:spPr>
            <c:extLst>
              <c:ext xmlns:c16="http://schemas.microsoft.com/office/drawing/2014/chart" uri="{C3380CC4-5D6E-409C-BE32-E72D297353CC}">
                <c16:uniqueId val="{000002E6-BCD3-4C07-8F25-C5F7A9FAC837}"/>
              </c:ext>
            </c:extLst>
          </c:dPt>
          <c:dPt>
            <c:idx val="5"/>
            <c:invertIfNegative val="0"/>
            <c:bubble3D val="0"/>
            <c:spPr>
              <a:solidFill>
                <a:schemeClr val="accent2">
                  <a:lumMod val="50000"/>
                </a:schemeClr>
              </a:solidFill>
              <a:ln>
                <a:noFill/>
              </a:ln>
              <a:effectLst/>
            </c:spPr>
            <c:extLst>
              <c:ext xmlns:c16="http://schemas.microsoft.com/office/drawing/2014/chart" uri="{C3380CC4-5D6E-409C-BE32-E72D297353CC}">
                <c16:uniqueId val="{000002E8-BCD3-4C07-8F25-C5F7A9FAC837}"/>
              </c:ext>
            </c:extLst>
          </c:dPt>
          <c:dPt>
            <c:idx val="7"/>
            <c:invertIfNegative val="0"/>
            <c:bubble3D val="0"/>
            <c:spPr>
              <a:solidFill>
                <a:srgbClr val="BC1072"/>
              </a:solidFill>
              <a:ln>
                <a:noFill/>
              </a:ln>
              <a:effectLst/>
            </c:spPr>
            <c:extLst>
              <c:ext xmlns:c16="http://schemas.microsoft.com/office/drawing/2014/chart" uri="{C3380CC4-5D6E-409C-BE32-E72D297353CC}">
                <c16:uniqueId val="{000002EA-BCD3-4C07-8F25-C5F7A9FAC837}"/>
              </c:ext>
            </c:extLst>
          </c:dPt>
          <c:dPt>
            <c:idx val="8"/>
            <c:invertIfNegative val="0"/>
            <c:bubble3D val="0"/>
            <c:spPr>
              <a:solidFill>
                <a:srgbClr val="DB1385"/>
              </a:solidFill>
              <a:ln>
                <a:noFill/>
              </a:ln>
              <a:effectLst/>
            </c:spPr>
            <c:extLst>
              <c:ext xmlns:c16="http://schemas.microsoft.com/office/drawing/2014/chart" uri="{C3380CC4-5D6E-409C-BE32-E72D297353CC}">
                <c16:uniqueId val="{000002EC-BCD3-4C07-8F25-C5F7A9FAC837}"/>
              </c:ext>
            </c:extLst>
          </c:dPt>
          <c:dPt>
            <c:idx val="10"/>
            <c:invertIfNegative val="0"/>
            <c:bubble3D val="0"/>
            <c:spPr>
              <a:solidFill>
                <a:schemeClr val="accent2">
                  <a:lumMod val="50000"/>
                </a:schemeClr>
              </a:solidFill>
              <a:ln>
                <a:noFill/>
              </a:ln>
              <a:effectLst/>
            </c:spPr>
            <c:extLst>
              <c:ext xmlns:c16="http://schemas.microsoft.com/office/drawing/2014/chart" uri="{C3380CC4-5D6E-409C-BE32-E72D297353CC}">
                <c16:uniqueId val="{000002EE-BCD3-4C07-8F25-C5F7A9FAC837}"/>
              </c:ext>
            </c:extLst>
          </c:dPt>
          <c:dPt>
            <c:idx val="12"/>
            <c:invertIfNegative val="0"/>
            <c:bubble3D val="0"/>
            <c:spPr>
              <a:solidFill>
                <a:srgbClr val="BC1072"/>
              </a:solidFill>
              <a:ln>
                <a:noFill/>
              </a:ln>
              <a:effectLst/>
            </c:spPr>
            <c:extLst>
              <c:ext xmlns:c16="http://schemas.microsoft.com/office/drawing/2014/chart" uri="{C3380CC4-5D6E-409C-BE32-E72D297353CC}">
                <c16:uniqueId val="{000002F0-BCD3-4C07-8F25-C5F7A9FAC837}"/>
              </c:ext>
            </c:extLst>
          </c:dPt>
          <c:dPt>
            <c:idx val="13"/>
            <c:invertIfNegative val="0"/>
            <c:bubble3D val="0"/>
            <c:spPr>
              <a:solidFill>
                <a:srgbClr val="DB1385"/>
              </a:solidFill>
              <a:ln>
                <a:noFill/>
              </a:ln>
              <a:effectLst/>
            </c:spPr>
            <c:extLst>
              <c:ext xmlns:c16="http://schemas.microsoft.com/office/drawing/2014/chart" uri="{C3380CC4-5D6E-409C-BE32-E72D297353CC}">
                <c16:uniqueId val="{000002F2-BCD3-4C07-8F25-C5F7A9FAC837}"/>
              </c:ext>
            </c:extLst>
          </c:dPt>
          <c:dPt>
            <c:idx val="15"/>
            <c:invertIfNegative val="0"/>
            <c:bubble3D val="0"/>
            <c:spPr>
              <a:solidFill>
                <a:schemeClr val="accent2">
                  <a:lumMod val="50000"/>
                </a:schemeClr>
              </a:solidFill>
              <a:ln>
                <a:noFill/>
              </a:ln>
              <a:effectLst/>
            </c:spPr>
            <c:extLst>
              <c:ext xmlns:c16="http://schemas.microsoft.com/office/drawing/2014/chart" uri="{C3380CC4-5D6E-409C-BE32-E72D297353CC}">
                <c16:uniqueId val="{000002F4-BCD3-4C07-8F25-C5F7A9FAC837}"/>
              </c:ext>
            </c:extLst>
          </c:dPt>
          <c:dPt>
            <c:idx val="17"/>
            <c:invertIfNegative val="0"/>
            <c:bubble3D val="0"/>
            <c:spPr>
              <a:solidFill>
                <a:srgbClr val="BC1072"/>
              </a:solidFill>
              <a:ln>
                <a:noFill/>
              </a:ln>
              <a:effectLst/>
            </c:spPr>
            <c:extLst>
              <c:ext xmlns:c16="http://schemas.microsoft.com/office/drawing/2014/chart" uri="{C3380CC4-5D6E-409C-BE32-E72D297353CC}">
                <c16:uniqueId val="{000002F6-BCD3-4C07-8F25-C5F7A9FAC837}"/>
              </c:ext>
            </c:extLst>
          </c:dPt>
          <c:dPt>
            <c:idx val="18"/>
            <c:invertIfNegative val="0"/>
            <c:bubble3D val="0"/>
            <c:spPr>
              <a:solidFill>
                <a:srgbClr val="DB1385"/>
              </a:solidFill>
              <a:ln>
                <a:noFill/>
              </a:ln>
              <a:effectLst/>
            </c:spPr>
            <c:extLst>
              <c:ext xmlns:c16="http://schemas.microsoft.com/office/drawing/2014/chart" uri="{C3380CC4-5D6E-409C-BE32-E72D297353CC}">
                <c16:uniqueId val="{000002F8-BCD3-4C07-8F25-C5F7A9FAC837}"/>
              </c:ext>
            </c:extLst>
          </c:dPt>
          <c:dPt>
            <c:idx val="20"/>
            <c:invertIfNegative val="0"/>
            <c:bubble3D val="0"/>
            <c:spPr>
              <a:solidFill>
                <a:schemeClr val="accent2">
                  <a:lumMod val="50000"/>
                </a:schemeClr>
              </a:solidFill>
              <a:ln>
                <a:noFill/>
              </a:ln>
              <a:effectLst/>
            </c:spPr>
            <c:extLst>
              <c:ext xmlns:c16="http://schemas.microsoft.com/office/drawing/2014/chart" uri="{C3380CC4-5D6E-409C-BE32-E72D297353CC}">
                <c16:uniqueId val="{000002FA-BCD3-4C07-8F25-C5F7A9FAC837}"/>
              </c:ext>
            </c:extLst>
          </c:dPt>
          <c:dPt>
            <c:idx val="22"/>
            <c:invertIfNegative val="0"/>
            <c:bubble3D val="0"/>
            <c:spPr>
              <a:solidFill>
                <a:srgbClr val="BC1072"/>
              </a:solidFill>
              <a:ln>
                <a:noFill/>
              </a:ln>
              <a:effectLst/>
            </c:spPr>
            <c:extLst>
              <c:ext xmlns:c16="http://schemas.microsoft.com/office/drawing/2014/chart" uri="{C3380CC4-5D6E-409C-BE32-E72D297353CC}">
                <c16:uniqueId val="{000002FC-BCD3-4C07-8F25-C5F7A9FAC837}"/>
              </c:ext>
            </c:extLst>
          </c:dPt>
          <c:dPt>
            <c:idx val="23"/>
            <c:invertIfNegative val="0"/>
            <c:bubble3D val="0"/>
            <c:spPr>
              <a:solidFill>
                <a:srgbClr val="DB1385"/>
              </a:solidFill>
              <a:ln>
                <a:noFill/>
              </a:ln>
              <a:effectLst/>
            </c:spPr>
            <c:extLst>
              <c:ext xmlns:c16="http://schemas.microsoft.com/office/drawing/2014/chart" uri="{C3380CC4-5D6E-409C-BE32-E72D297353CC}">
                <c16:uniqueId val="{000002FE-BCD3-4C07-8F25-C5F7A9FAC837}"/>
              </c:ext>
            </c:extLst>
          </c:dPt>
          <c:dPt>
            <c:idx val="25"/>
            <c:invertIfNegative val="0"/>
            <c:bubble3D val="0"/>
            <c:spPr>
              <a:solidFill>
                <a:schemeClr val="accent2">
                  <a:lumMod val="50000"/>
                </a:schemeClr>
              </a:solidFill>
              <a:ln>
                <a:noFill/>
              </a:ln>
              <a:effectLst/>
            </c:spPr>
            <c:extLst>
              <c:ext xmlns:c16="http://schemas.microsoft.com/office/drawing/2014/chart" uri="{C3380CC4-5D6E-409C-BE32-E72D297353CC}">
                <c16:uniqueId val="{00000300-BCD3-4C07-8F25-C5F7A9FAC837}"/>
              </c:ext>
            </c:extLst>
          </c:dPt>
          <c:dPt>
            <c:idx val="27"/>
            <c:invertIfNegative val="0"/>
            <c:bubble3D val="0"/>
            <c:spPr>
              <a:solidFill>
                <a:srgbClr val="BC1072"/>
              </a:solidFill>
              <a:ln>
                <a:noFill/>
              </a:ln>
              <a:effectLst/>
            </c:spPr>
            <c:extLst>
              <c:ext xmlns:c16="http://schemas.microsoft.com/office/drawing/2014/chart" uri="{C3380CC4-5D6E-409C-BE32-E72D297353CC}">
                <c16:uniqueId val="{00000302-BCD3-4C07-8F25-C5F7A9FAC837}"/>
              </c:ext>
            </c:extLst>
          </c:dPt>
          <c:dPt>
            <c:idx val="28"/>
            <c:invertIfNegative val="0"/>
            <c:bubble3D val="0"/>
            <c:spPr>
              <a:solidFill>
                <a:srgbClr val="DB1385"/>
              </a:solidFill>
              <a:ln>
                <a:noFill/>
              </a:ln>
              <a:effectLst/>
            </c:spPr>
            <c:extLst>
              <c:ext xmlns:c16="http://schemas.microsoft.com/office/drawing/2014/chart" uri="{C3380CC4-5D6E-409C-BE32-E72D297353CC}">
                <c16:uniqueId val="{00000304-BCD3-4C07-8F25-C5F7A9FAC837}"/>
              </c:ext>
            </c:extLst>
          </c:dPt>
          <c:dPt>
            <c:idx val="30"/>
            <c:invertIfNegative val="0"/>
            <c:bubble3D val="0"/>
            <c:spPr>
              <a:solidFill>
                <a:schemeClr val="accent2">
                  <a:lumMod val="50000"/>
                </a:schemeClr>
              </a:solidFill>
              <a:ln>
                <a:noFill/>
              </a:ln>
              <a:effectLst/>
            </c:spPr>
            <c:extLst>
              <c:ext xmlns:c16="http://schemas.microsoft.com/office/drawing/2014/chart" uri="{C3380CC4-5D6E-409C-BE32-E72D297353CC}">
                <c16:uniqueId val="{00000306-BCD3-4C07-8F25-C5F7A9FAC837}"/>
              </c:ext>
            </c:extLst>
          </c:dPt>
          <c:dPt>
            <c:idx val="32"/>
            <c:invertIfNegative val="0"/>
            <c:bubble3D val="0"/>
            <c:spPr>
              <a:solidFill>
                <a:srgbClr val="BC1072"/>
              </a:solidFill>
              <a:ln>
                <a:noFill/>
              </a:ln>
              <a:effectLst/>
            </c:spPr>
            <c:extLst>
              <c:ext xmlns:c16="http://schemas.microsoft.com/office/drawing/2014/chart" uri="{C3380CC4-5D6E-409C-BE32-E72D297353CC}">
                <c16:uniqueId val="{00000308-BCD3-4C07-8F25-C5F7A9FAC837}"/>
              </c:ext>
            </c:extLst>
          </c:dPt>
          <c:dPt>
            <c:idx val="33"/>
            <c:invertIfNegative val="0"/>
            <c:bubble3D val="0"/>
            <c:spPr>
              <a:solidFill>
                <a:srgbClr val="DB1385"/>
              </a:solidFill>
              <a:ln>
                <a:noFill/>
              </a:ln>
              <a:effectLst/>
            </c:spPr>
            <c:extLst>
              <c:ext xmlns:c16="http://schemas.microsoft.com/office/drawing/2014/chart" uri="{C3380CC4-5D6E-409C-BE32-E72D297353CC}">
                <c16:uniqueId val="{0000030A-BCD3-4C07-8F25-C5F7A9FAC837}"/>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30C-BCD3-4C07-8F25-C5F7A9FAC837}"/>
              </c:ext>
            </c:extLst>
          </c:dPt>
          <c:dPt>
            <c:idx val="37"/>
            <c:invertIfNegative val="0"/>
            <c:bubble3D val="0"/>
            <c:spPr>
              <a:solidFill>
                <a:srgbClr val="BC1072"/>
              </a:solidFill>
              <a:ln>
                <a:noFill/>
              </a:ln>
              <a:effectLst/>
            </c:spPr>
            <c:extLst>
              <c:ext xmlns:c16="http://schemas.microsoft.com/office/drawing/2014/chart" uri="{C3380CC4-5D6E-409C-BE32-E72D297353CC}">
                <c16:uniqueId val="{0000030E-BCD3-4C07-8F25-C5F7A9FAC837}"/>
              </c:ext>
            </c:extLst>
          </c:dPt>
          <c:dPt>
            <c:idx val="38"/>
            <c:invertIfNegative val="0"/>
            <c:bubble3D val="0"/>
            <c:spPr>
              <a:solidFill>
                <a:srgbClr val="DB1385"/>
              </a:solidFill>
              <a:ln>
                <a:noFill/>
              </a:ln>
              <a:effectLst/>
            </c:spPr>
            <c:extLst>
              <c:ext xmlns:c16="http://schemas.microsoft.com/office/drawing/2014/chart" uri="{C3380CC4-5D6E-409C-BE32-E72D297353CC}">
                <c16:uniqueId val="{00000310-BCD3-4C07-8F25-C5F7A9FAC837}"/>
              </c:ext>
            </c:extLst>
          </c:dPt>
          <c:dPt>
            <c:idx val="40"/>
            <c:invertIfNegative val="0"/>
            <c:bubble3D val="0"/>
            <c:spPr>
              <a:solidFill>
                <a:schemeClr val="accent2">
                  <a:lumMod val="50000"/>
                </a:schemeClr>
              </a:solidFill>
              <a:ln>
                <a:noFill/>
              </a:ln>
              <a:effectLst/>
            </c:spPr>
            <c:extLst>
              <c:ext xmlns:c16="http://schemas.microsoft.com/office/drawing/2014/chart" uri="{C3380CC4-5D6E-409C-BE32-E72D297353CC}">
                <c16:uniqueId val="{00000312-BCD3-4C07-8F25-C5F7A9FAC837}"/>
              </c:ext>
            </c:extLst>
          </c:dPt>
          <c:dPt>
            <c:idx val="42"/>
            <c:invertIfNegative val="0"/>
            <c:bubble3D val="0"/>
            <c:spPr>
              <a:solidFill>
                <a:srgbClr val="BC1072"/>
              </a:solidFill>
              <a:ln>
                <a:noFill/>
              </a:ln>
              <a:effectLst/>
            </c:spPr>
            <c:extLst>
              <c:ext xmlns:c16="http://schemas.microsoft.com/office/drawing/2014/chart" uri="{C3380CC4-5D6E-409C-BE32-E72D297353CC}">
                <c16:uniqueId val="{00000314-BCD3-4C07-8F25-C5F7A9FAC837}"/>
              </c:ext>
            </c:extLst>
          </c:dPt>
          <c:dPt>
            <c:idx val="43"/>
            <c:invertIfNegative val="0"/>
            <c:bubble3D val="0"/>
            <c:spPr>
              <a:solidFill>
                <a:srgbClr val="DB1385"/>
              </a:solidFill>
              <a:ln>
                <a:noFill/>
              </a:ln>
              <a:effectLst/>
            </c:spPr>
            <c:extLst>
              <c:ext xmlns:c16="http://schemas.microsoft.com/office/drawing/2014/chart" uri="{C3380CC4-5D6E-409C-BE32-E72D297353CC}">
                <c16:uniqueId val="{00000316-BCD3-4C07-8F25-C5F7A9FAC837}"/>
              </c:ext>
            </c:extLst>
          </c:dPt>
          <c:dPt>
            <c:idx val="45"/>
            <c:invertIfNegative val="0"/>
            <c:bubble3D val="0"/>
            <c:spPr>
              <a:solidFill>
                <a:schemeClr val="accent2">
                  <a:lumMod val="50000"/>
                </a:schemeClr>
              </a:solidFill>
              <a:ln>
                <a:noFill/>
              </a:ln>
              <a:effectLst/>
            </c:spPr>
            <c:extLst>
              <c:ext xmlns:c16="http://schemas.microsoft.com/office/drawing/2014/chart" uri="{C3380CC4-5D6E-409C-BE32-E72D297353CC}">
                <c16:uniqueId val="{00000318-BCD3-4C07-8F25-C5F7A9FAC837}"/>
              </c:ext>
            </c:extLst>
          </c:dPt>
          <c:dPt>
            <c:idx val="47"/>
            <c:invertIfNegative val="0"/>
            <c:bubble3D val="0"/>
            <c:spPr>
              <a:solidFill>
                <a:srgbClr val="BC1072"/>
              </a:solidFill>
              <a:ln>
                <a:noFill/>
              </a:ln>
              <a:effectLst/>
            </c:spPr>
            <c:extLst>
              <c:ext xmlns:c16="http://schemas.microsoft.com/office/drawing/2014/chart" uri="{C3380CC4-5D6E-409C-BE32-E72D297353CC}">
                <c16:uniqueId val="{0000031A-BCD3-4C07-8F25-C5F7A9FAC837}"/>
              </c:ext>
            </c:extLst>
          </c:dPt>
          <c:dPt>
            <c:idx val="48"/>
            <c:invertIfNegative val="0"/>
            <c:bubble3D val="0"/>
            <c:spPr>
              <a:solidFill>
                <a:srgbClr val="DB1385"/>
              </a:solidFill>
              <a:ln>
                <a:noFill/>
              </a:ln>
              <a:effectLst/>
            </c:spPr>
            <c:extLst>
              <c:ext xmlns:c16="http://schemas.microsoft.com/office/drawing/2014/chart" uri="{C3380CC4-5D6E-409C-BE32-E72D297353CC}">
                <c16:uniqueId val="{0000031C-BCD3-4C07-8F25-C5F7A9FAC837}"/>
              </c:ext>
            </c:extLst>
          </c:dPt>
          <c:dPt>
            <c:idx val="50"/>
            <c:invertIfNegative val="0"/>
            <c:bubble3D val="0"/>
            <c:spPr>
              <a:solidFill>
                <a:schemeClr val="accent2">
                  <a:lumMod val="50000"/>
                </a:schemeClr>
              </a:solidFill>
              <a:ln>
                <a:noFill/>
              </a:ln>
              <a:effectLst/>
            </c:spPr>
            <c:extLst>
              <c:ext xmlns:c16="http://schemas.microsoft.com/office/drawing/2014/chart" uri="{C3380CC4-5D6E-409C-BE32-E72D297353CC}">
                <c16:uniqueId val="{0000031E-BCD3-4C07-8F25-C5F7A9FAC837}"/>
              </c:ext>
            </c:extLst>
          </c:dPt>
          <c:dPt>
            <c:idx val="52"/>
            <c:invertIfNegative val="0"/>
            <c:bubble3D val="0"/>
            <c:spPr>
              <a:solidFill>
                <a:srgbClr val="BC1072"/>
              </a:solidFill>
              <a:ln>
                <a:noFill/>
              </a:ln>
              <a:effectLst/>
            </c:spPr>
            <c:extLst>
              <c:ext xmlns:c16="http://schemas.microsoft.com/office/drawing/2014/chart" uri="{C3380CC4-5D6E-409C-BE32-E72D297353CC}">
                <c16:uniqueId val="{00000320-BCD3-4C07-8F25-C5F7A9FAC837}"/>
              </c:ext>
            </c:extLst>
          </c:dPt>
          <c:dPt>
            <c:idx val="53"/>
            <c:invertIfNegative val="0"/>
            <c:bubble3D val="0"/>
            <c:spPr>
              <a:solidFill>
                <a:srgbClr val="DB1385"/>
              </a:solidFill>
              <a:ln>
                <a:noFill/>
              </a:ln>
              <a:effectLst/>
            </c:spPr>
            <c:extLst>
              <c:ext xmlns:c16="http://schemas.microsoft.com/office/drawing/2014/chart" uri="{C3380CC4-5D6E-409C-BE32-E72D297353CC}">
                <c16:uniqueId val="{00000322-BCD3-4C07-8F25-C5F7A9FAC837}"/>
              </c:ext>
            </c:extLst>
          </c:dPt>
          <c:dPt>
            <c:idx val="55"/>
            <c:invertIfNegative val="0"/>
            <c:bubble3D val="0"/>
            <c:spPr>
              <a:solidFill>
                <a:schemeClr val="accent2">
                  <a:lumMod val="50000"/>
                </a:schemeClr>
              </a:solidFill>
              <a:ln>
                <a:noFill/>
              </a:ln>
              <a:effectLst/>
            </c:spPr>
            <c:extLst>
              <c:ext xmlns:c16="http://schemas.microsoft.com/office/drawing/2014/chart" uri="{C3380CC4-5D6E-409C-BE32-E72D297353CC}">
                <c16:uniqueId val="{00000324-BCD3-4C07-8F25-C5F7A9FAC837}"/>
              </c:ext>
            </c:extLst>
          </c:dPt>
          <c:dPt>
            <c:idx val="57"/>
            <c:invertIfNegative val="0"/>
            <c:bubble3D val="0"/>
            <c:spPr>
              <a:solidFill>
                <a:srgbClr val="BC1072"/>
              </a:solidFill>
              <a:ln>
                <a:noFill/>
              </a:ln>
              <a:effectLst/>
            </c:spPr>
            <c:extLst>
              <c:ext xmlns:c16="http://schemas.microsoft.com/office/drawing/2014/chart" uri="{C3380CC4-5D6E-409C-BE32-E72D297353CC}">
                <c16:uniqueId val="{00000326-BCD3-4C07-8F25-C5F7A9FAC837}"/>
              </c:ext>
            </c:extLst>
          </c:dPt>
          <c:dPt>
            <c:idx val="58"/>
            <c:invertIfNegative val="0"/>
            <c:bubble3D val="0"/>
            <c:spPr>
              <a:solidFill>
                <a:srgbClr val="DB1385"/>
              </a:solidFill>
              <a:ln>
                <a:noFill/>
              </a:ln>
              <a:effectLst/>
            </c:spPr>
            <c:extLst>
              <c:ext xmlns:c16="http://schemas.microsoft.com/office/drawing/2014/chart" uri="{C3380CC4-5D6E-409C-BE32-E72D297353CC}">
                <c16:uniqueId val="{00000328-BCD3-4C07-8F25-C5F7A9FAC837}"/>
              </c:ext>
            </c:extLst>
          </c:dPt>
          <c:dPt>
            <c:idx val="60"/>
            <c:invertIfNegative val="0"/>
            <c:bubble3D val="0"/>
            <c:spPr>
              <a:solidFill>
                <a:schemeClr val="accent2">
                  <a:lumMod val="50000"/>
                </a:schemeClr>
              </a:solidFill>
              <a:ln>
                <a:noFill/>
              </a:ln>
              <a:effectLst/>
            </c:spPr>
            <c:extLst>
              <c:ext xmlns:c16="http://schemas.microsoft.com/office/drawing/2014/chart" uri="{C3380CC4-5D6E-409C-BE32-E72D297353CC}">
                <c16:uniqueId val="{0000032A-BCD3-4C07-8F25-C5F7A9FAC837}"/>
              </c:ext>
            </c:extLst>
          </c:dPt>
          <c:dPt>
            <c:idx val="62"/>
            <c:invertIfNegative val="0"/>
            <c:bubble3D val="0"/>
            <c:spPr>
              <a:solidFill>
                <a:srgbClr val="BC1072"/>
              </a:solidFill>
              <a:ln>
                <a:noFill/>
              </a:ln>
              <a:effectLst/>
            </c:spPr>
            <c:extLst>
              <c:ext xmlns:c16="http://schemas.microsoft.com/office/drawing/2014/chart" uri="{C3380CC4-5D6E-409C-BE32-E72D297353CC}">
                <c16:uniqueId val="{0000032C-BCD3-4C07-8F25-C5F7A9FAC837}"/>
              </c:ext>
            </c:extLst>
          </c:dPt>
          <c:dPt>
            <c:idx val="63"/>
            <c:invertIfNegative val="0"/>
            <c:bubble3D val="0"/>
            <c:spPr>
              <a:solidFill>
                <a:srgbClr val="DB1385"/>
              </a:solidFill>
              <a:ln>
                <a:noFill/>
              </a:ln>
              <a:effectLst/>
            </c:spPr>
            <c:extLst>
              <c:ext xmlns:c16="http://schemas.microsoft.com/office/drawing/2014/chart" uri="{C3380CC4-5D6E-409C-BE32-E72D297353CC}">
                <c16:uniqueId val="{0000032E-BCD3-4C07-8F25-C5F7A9FAC837}"/>
              </c:ext>
            </c:extLst>
          </c:dPt>
          <c:dPt>
            <c:idx val="65"/>
            <c:invertIfNegative val="0"/>
            <c:bubble3D val="0"/>
            <c:spPr>
              <a:solidFill>
                <a:schemeClr val="accent2">
                  <a:lumMod val="50000"/>
                </a:schemeClr>
              </a:solidFill>
              <a:ln>
                <a:noFill/>
              </a:ln>
              <a:effectLst/>
            </c:spPr>
            <c:extLst>
              <c:ext xmlns:c16="http://schemas.microsoft.com/office/drawing/2014/chart" uri="{C3380CC4-5D6E-409C-BE32-E72D297353CC}">
                <c16:uniqueId val="{00000330-BCD3-4C07-8F25-C5F7A9FAC837}"/>
              </c:ext>
            </c:extLst>
          </c:dPt>
          <c:dPt>
            <c:idx val="67"/>
            <c:invertIfNegative val="0"/>
            <c:bubble3D val="0"/>
            <c:spPr>
              <a:solidFill>
                <a:srgbClr val="BC1072"/>
              </a:solidFill>
              <a:ln>
                <a:noFill/>
              </a:ln>
              <a:effectLst/>
            </c:spPr>
            <c:extLst>
              <c:ext xmlns:c16="http://schemas.microsoft.com/office/drawing/2014/chart" uri="{C3380CC4-5D6E-409C-BE32-E72D297353CC}">
                <c16:uniqueId val="{00000332-BCD3-4C07-8F25-C5F7A9FAC837}"/>
              </c:ext>
            </c:extLst>
          </c:dPt>
          <c:dPt>
            <c:idx val="68"/>
            <c:invertIfNegative val="0"/>
            <c:bubble3D val="0"/>
            <c:spPr>
              <a:solidFill>
                <a:srgbClr val="DB1385"/>
              </a:solidFill>
              <a:ln>
                <a:noFill/>
              </a:ln>
              <a:effectLst/>
            </c:spPr>
            <c:extLst>
              <c:ext xmlns:c16="http://schemas.microsoft.com/office/drawing/2014/chart" uri="{C3380CC4-5D6E-409C-BE32-E72D297353CC}">
                <c16:uniqueId val="{00000334-BCD3-4C07-8F25-C5F7A9FAC837}"/>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336-BCD3-4C07-8F25-C5F7A9FAC837}"/>
              </c:ext>
            </c:extLst>
          </c:dPt>
          <c:dPt>
            <c:idx val="72"/>
            <c:invertIfNegative val="0"/>
            <c:bubble3D val="0"/>
            <c:spPr>
              <a:solidFill>
                <a:srgbClr val="BC1072"/>
              </a:solidFill>
              <a:ln>
                <a:noFill/>
              </a:ln>
              <a:effectLst/>
            </c:spPr>
            <c:extLst>
              <c:ext xmlns:c16="http://schemas.microsoft.com/office/drawing/2014/chart" uri="{C3380CC4-5D6E-409C-BE32-E72D297353CC}">
                <c16:uniqueId val="{00000338-BCD3-4C07-8F25-C5F7A9FAC837}"/>
              </c:ext>
            </c:extLst>
          </c:dPt>
          <c:dPt>
            <c:idx val="73"/>
            <c:invertIfNegative val="0"/>
            <c:bubble3D val="0"/>
            <c:spPr>
              <a:solidFill>
                <a:srgbClr val="DB1385"/>
              </a:solidFill>
              <a:ln>
                <a:noFill/>
              </a:ln>
              <a:effectLst/>
            </c:spPr>
            <c:extLst>
              <c:ext xmlns:c16="http://schemas.microsoft.com/office/drawing/2014/chart" uri="{C3380CC4-5D6E-409C-BE32-E72D297353CC}">
                <c16:uniqueId val="{0000033A-BCD3-4C07-8F25-C5F7A9FAC837}"/>
              </c:ext>
            </c:extLst>
          </c:dPt>
          <c:dPt>
            <c:idx val="75"/>
            <c:invertIfNegative val="0"/>
            <c:bubble3D val="0"/>
            <c:spPr>
              <a:solidFill>
                <a:schemeClr val="accent2">
                  <a:lumMod val="50000"/>
                </a:schemeClr>
              </a:solidFill>
              <a:ln>
                <a:noFill/>
              </a:ln>
              <a:effectLst/>
            </c:spPr>
            <c:extLst>
              <c:ext xmlns:c16="http://schemas.microsoft.com/office/drawing/2014/chart" uri="{C3380CC4-5D6E-409C-BE32-E72D297353CC}">
                <c16:uniqueId val="{0000033C-BCD3-4C07-8F25-C5F7A9FAC837}"/>
              </c:ext>
            </c:extLst>
          </c:dPt>
          <c:dPt>
            <c:idx val="77"/>
            <c:invertIfNegative val="0"/>
            <c:bubble3D val="0"/>
            <c:spPr>
              <a:solidFill>
                <a:srgbClr val="BC1072"/>
              </a:solidFill>
              <a:ln>
                <a:noFill/>
              </a:ln>
              <a:effectLst/>
            </c:spPr>
            <c:extLst>
              <c:ext xmlns:c16="http://schemas.microsoft.com/office/drawing/2014/chart" uri="{C3380CC4-5D6E-409C-BE32-E72D297353CC}">
                <c16:uniqueId val="{0000033E-BCD3-4C07-8F25-C5F7A9FAC837}"/>
              </c:ext>
            </c:extLst>
          </c:dPt>
          <c:dPt>
            <c:idx val="78"/>
            <c:invertIfNegative val="0"/>
            <c:bubble3D val="0"/>
            <c:spPr>
              <a:solidFill>
                <a:srgbClr val="DB1385"/>
              </a:solidFill>
              <a:ln>
                <a:noFill/>
              </a:ln>
              <a:effectLst/>
            </c:spPr>
            <c:extLst>
              <c:ext xmlns:c16="http://schemas.microsoft.com/office/drawing/2014/chart" uri="{C3380CC4-5D6E-409C-BE32-E72D297353CC}">
                <c16:uniqueId val="{00000340-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8'!$I$4:$I$87</c15:sqref>
                  </c15:fullRef>
                </c:ext>
              </c:extLst>
              <c:f>('Graphique 8'!$I$4:$I$18,'Graphique 8'!$I$24:$I$87)</c:f>
              <c:numCache>
                <c:formatCode>0.0</c:formatCode>
                <c:ptCount val="79"/>
                <c:pt idx="0">
                  <c:v>18.399999999999999</c:v>
                </c:pt>
                <c:pt idx="1">
                  <c:v>21.3</c:v>
                </c:pt>
                <c:pt idx="2">
                  <c:v>42.712443399999998</c:v>
                </c:pt>
                <c:pt idx="3">
                  <c:v>44.706031600000003</c:v>
                </c:pt>
                <c:pt idx="5">
                  <c:v>8.1</c:v>
                </c:pt>
                <c:pt idx="6">
                  <c:v>12.5</c:v>
                </c:pt>
                <c:pt idx="7">
                  <c:v>26.062962899999999</c:v>
                </c:pt>
                <c:pt idx="8">
                  <c:v>41.184743600000004</c:v>
                </c:pt>
                <c:pt idx="10">
                  <c:v>13.8</c:v>
                </c:pt>
                <c:pt idx="11">
                  <c:v>14.7</c:v>
                </c:pt>
                <c:pt idx="12">
                  <c:v>33.450597299999998</c:v>
                </c:pt>
                <c:pt idx="13">
                  <c:v>46.327183699999999</c:v>
                </c:pt>
                <c:pt idx="15">
                  <c:v>11.1</c:v>
                </c:pt>
                <c:pt idx="16">
                  <c:v>14.2</c:v>
                </c:pt>
                <c:pt idx="17">
                  <c:v>43.993800900000004</c:v>
                </c:pt>
                <c:pt idx="18">
                  <c:v>46.627300200000001</c:v>
                </c:pt>
                <c:pt idx="20">
                  <c:v>24.3</c:v>
                </c:pt>
                <c:pt idx="21">
                  <c:v>30.7</c:v>
                </c:pt>
                <c:pt idx="22">
                  <c:v>53.627425399999993</c:v>
                </c:pt>
                <c:pt idx="23">
                  <c:v>44.9171756</c:v>
                </c:pt>
                <c:pt idx="25">
                  <c:v>14.6</c:v>
                </c:pt>
                <c:pt idx="26">
                  <c:v>15.6</c:v>
                </c:pt>
                <c:pt idx="27">
                  <c:v>33.923925400000002</c:v>
                </c:pt>
                <c:pt idx="28">
                  <c:v>43.2355327</c:v>
                </c:pt>
                <c:pt idx="30">
                  <c:v>9.7000000000000011</c:v>
                </c:pt>
                <c:pt idx="31">
                  <c:v>14.2</c:v>
                </c:pt>
                <c:pt idx="32">
                  <c:v>32.595514299999998</c:v>
                </c:pt>
                <c:pt idx="33">
                  <c:v>35.906128500000001</c:v>
                </c:pt>
                <c:pt idx="35">
                  <c:v>21.3</c:v>
                </c:pt>
                <c:pt idx="36">
                  <c:v>29.5</c:v>
                </c:pt>
                <c:pt idx="37">
                  <c:v>50.270125799999995</c:v>
                </c:pt>
                <c:pt idx="38">
                  <c:v>50.913953199999995</c:v>
                </c:pt>
                <c:pt idx="40">
                  <c:v>19.100000000000001</c:v>
                </c:pt>
                <c:pt idx="41">
                  <c:v>9.8000000000000007</c:v>
                </c:pt>
                <c:pt idx="42">
                  <c:v>46.522275</c:v>
                </c:pt>
                <c:pt idx="43">
                  <c:v>33.046776000000001</c:v>
                </c:pt>
                <c:pt idx="45">
                  <c:v>14.000000000000002</c:v>
                </c:pt>
                <c:pt idx="46">
                  <c:v>21.5</c:v>
                </c:pt>
                <c:pt idx="47">
                  <c:v>28.687849</c:v>
                </c:pt>
                <c:pt idx="48">
                  <c:v>26.586616000000003</c:v>
                </c:pt>
                <c:pt idx="50">
                  <c:v>26</c:v>
                </c:pt>
                <c:pt idx="51">
                  <c:v>33.6</c:v>
                </c:pt>
                <c:pt idx="52">
                  <c:v>41.722965500000001</c:v>
                </c:pt>
                <c:pt idx="53">
                  <c:v>44.959362300000002</c:v>
                </c:pt>
                <c:pt idx="55">
                  <c:v>24.5</c:v>
                </c:pt>
                <c:pt idx="56">
                  <c:v>36.700000000000003</c:v>
                </c:pt>
                <c:pt idx="57">
                  <c:v>63.690783399999994</c:v>
                </c:pt>
                <c:pt idx="58">
                  <c:v>61.598340700000001</c:v>
                </c:pt>
                <c:pt idx="60">
                  <c:v>27.700000000000003</c:v>
                </c:pt>
                <c:pt idx="61">
                  <c:v>37.299999999999997</c:v>
                </c:pt>
                <c:pt idx="62">
                  <c:v>54.031311500000001</c:v>
                </c:pt>
                <c:pt idx="63">
                  <c:v>53.615373499999997</c:v>
                </c:pt>
                <c:pt idx="65">
                  <c:v>19.8</c:v>
                </c:pt>
                <c:pt idx="66">
                  <c:v>19.600000000000001</c:v>
                </c:pt>
                <c:pt idx="67">
                  <c:v>46.150945799999995</c:v>
                </c:pt>
                <c:pt idx="68">
                  <c:v>47.633861899999999</c:v>
                </c:pt>
                <c:pt idx="70">
                  <c:v>19.2</c:v>
                </c:pt>
                <c:pt idx="71">
                  <c:v>19.100000000000001</c:v>
                </c:pt>
                <c:pt idx="72">
                  <c:v>38.198360899999997</c:v>
                </c:pt>
                <c:pt idx="73">
                  <c:v>46.8355301</c:v>
                </c:pt>
                <c:pt idx="75">
                  <c:v>11.1</c:v>
                </c:pt>
                <c:pt idx="76">
                  <c:v>14.299999999999999</c:v>
                </c:pt>
                <c:pt idx="77">
                  <c:v>33.562097999999999</c:v>
                </c:pt>
                <c:pt idx="78">
                  <c:v>37.556114800000003</c:v>
                </c:pt>
              </c:numCache>
            </c:numRef>
          </c:val>
          <c:extLst>
            <c:ext xmlns:c15="http://schemas.microsoft.com/office/drawing/2012/chart" uri="{02D57815-91ED-43cb-92C2-25804820EDAC}">
              <c15:categoryFilterExceptions>
                <c15:categoryFilterException>
                  <c15:sqref>'Graphique 8'!$I$21</c15:sqref>
                  <c15:spPr xmlns:c15="http://schemas.microsoft.com/office/drawing/2012/chart">
                    <a:solidFill>
                      <a:schemeClr val="accent2">
                        <a:lumMod val="50000"/>
                      </a:schemeClr>
                    </a:solidFill>
                    <a:ln>
                      <a:noFill/>
                    </a:ln>
                    <a:effectLst/>
                  </c15:spPr>
                  <c15:invertIfNegative val="0"/>
                  <c15:bubble3D val="0"/>
                </c15:categoryFilterException>
              </c15:categoryFilterExceptions>
            </c:ext>
            <c:ext xmlns:c16="http://schemas.microsoft.com/office/drawing/2014/chart" uri="{C3380CC4-5D6E-409C-BE32-E72D297353CC}">
              <c16:uniqueId val="{00000341-BCD3-4C07-8F25-C5F7A9FAC837}"/>
            </c:ext>
          </c:extLst>
        </c:ser>
        <c:ser>
          <c:idx val="8"/>
          <c:order val="8"/>
          <c:tx>
            <c:strRef>
              <c:f>'Graphique 8'!$J$3</c:f>
              <c:strCache>
                <c:ptCount val="1"/>
                <c:pt idx="0">
                  <c:v>Autre(s) difficulté(s)</c:v>
                </c:pt>
              </c:strCache>
            </c:strRef>
          </c:tx>
          <c:spPr>
            <a:solidFill>
              <a:srgbClr val="435222"/>
            </a:solidFill>
            <a:ln>
              <a:noFill/>
            </a:ln>
            <a:effectLst/>
          </c:spPr>
          <c:invertIfNegative val="0"/>
          <c:dPt>
            <c:idx val="1"/>
            <c:invertIfNegative val="0"/>
            <c:bubble3D val="0"/>
            <c:spPr>
              <a:solidFill>
                <a:srgbClr val="576A2C"/>
              </a:solidFill>
              <a:ln>
                <a:noFill/>
              </a:ln>
              <a:effectLst/>
            </c:spPr>
            <c:extLst>
              <c:ext xmlns:c16="http://schemas.microsoft.com/office/drawing/2014/chart" uri="{C3380CC4-5D6E-409C-BE32-E72D297353CC}">
                <c16:uniqueId val="{00000343-BCD3-4C07-8F25-C5F7A9FAC837}"/>
              </c:ext>
            </c:extLst>
          </c:dPt>
          <c:dPt>
            <c:idx val="2"/>
            <c:invertIfNegative val="0"/>
            <c:bubble3D val="0"/>
            <c:spPr>
              <a:solidFill>
                <a:srgbClr val="5C702E"/>
              </a:solidFill>
              <a:ln>
                <a:noFill/>
              </a:ln>
              <a:effectLst/>
            </c:spPr>
            <c:extLst>
              <c:ext xmlns:c16="http://schemas.microsoft.com/office/drawing/2014/chart" uri="{C3380CC4-5D6E-409C-BE32-E72D297353CC}">
                <c16:uniqueId val="{00000345-BCD3-4C07-8F25-C5F7A9FAC837}"/>
              </c:ext>
            </c:extLst>
          </c:dPt>
          <c:dPt>
            <c:idx val="3"/>
            <c:invertIfNegative val="0"/>
            <c:bubble3D val="0"/>
            <c:spPr>
              <a:solidFill>
                <a:srgbClr val="6D8537"/>
              </a:solidFill>
              <a:ln>
                <a:noFill/>
              </a:ln>
              <a:effectLst/>
            </c:spPr>
            <c:extLst>
              <c:ext xmlns:c16="http://schemas.microsoft.com/office/drawing/2014/chart" uri="{C3380CC4-5D6E-409C-BE32-E72D297353CC}">
                <c16:uniqueId val="{00000347-BCD3-4C07-8F25-C5F7A9FAC837}"/>
              </c:ext>
            </c:extLst>
          </c:dPt>
          <c:dPt>
            <c:idx val="6"/>
            <c:invertIfNegative val="0"/>
            <c:bubble3D val="0"/>
            <c:spPr>
              <a:solidFill>
                <a:srgbClr val="576A2C"/>
              </a:solidFill>
              <a:ln>
                <a:noFill/>
              </a:ln>
              <a:effectLst/>
            </c:spPr>
            <c:extLst>
              <c:ext xmlns:c16="http://schemas.microsoft.com/office/drawing/2014/chart" uri="{C3380CC4-5D6E-409C-BE32-E72D297353CC}">
                <c16:uniqueId val="{00000349-BCD3-4C07-8F25-C5F7A9FAC837}"/>
              </c:ext>
            </c:extLst>
          </c:dPt>
          <c:dPt>
            <c:idx val="7"/>
            <c:invertIfNegative val="0"/>
            <c:bubble3D val="0"/>
            <c:spPr>
              <a:solidFill>
                <a:srgbClr val="5C702E"/>
              </a:solidFill>
              <a:ln>
                <a:noFill/>
              </a:ln>
              <a:effectLst/>
            </c:spPr>
            <c:extLst>
              <c:ext xmlns:c16="http://schemas.microsoft.com/office/drawing/2014/chart" uri="{C3380CC4-5D6E-409C-BE32-E72D297353CC}">
                <c16:uniqueId val="{0000034B-BCD3-4C07-8F25-C5F7A9FAC837}"/>
              </c:ext>
            </c:extLst>
          </c:dPt>
          <c:dPt>
            <c:idx val="8"/>
            <c:invertIfNegative val="0"/>
            <c:bubble3D val="0"/>
            <c:spPr>
              <a:solidFill>
                <a:srgbClr val="6D8537"/>
              </a:solidFill>
              <a:ln>
                <a:noFill/>
              </a:ln>
              <a:effectLst/>
            </c:spPr>
            <c:extLst>
              <c:ext xmlns:c16="http://schemas.microsoft.com/office/drawing/2014/chart" uri="{C3380CC4-5D6E-409C-BE32-E72D297353CC}">
                <c16:uniqueId val="{0000034D-BCD3-4C07-8F25-C5F7A9FAC837}"/>
              </c:ext>
            </c:extLst>
          </c:dPt>
          <c:dPt>
            <c:idx val="11"/>
            <c:invertIfNegative val="0"/>
            <c:bubble3D val="0"/>
            <c:spPr>
              <a:solidFill>
                <a:srgbClr val="576A2C"/>
              </a:solidFill>
              <a:ln>
                <a:noFill/>
              </a:ln>
              <a:effectLst/>
            </c:spPr>
            <c:extLst>
              <c:ext xmlns:c16="http://schemas.microsoft.com/office/drawing/2014/chart" uri="{C3380CC4-5D6E-409C-BE32-E72D297353CC}">
                <c16:uniqueId val="{0000034F-BCD3-4C07-8F25-C5F7A9FAC837}"/>
              </c:ext>
            </c:extLst>
          </c:dPt>
          <c:dPt>
            <c:idx val="12"/>
            <c:invertIfNegative val="0"/>
            <c:bubble3D val="0"/>
            <c:spPr>
              <a:solidFill>
                <a:srgbClr val="5C702E"/>
              </a:solidFill>
              <a:ln>
                <a:noFill/>
              </a:ln>
              <a:effectLst/>
            </c:spPr>
            <c:extLst>
              <c:ext xmlns:c16="http://schemas.microsoft.com/office/drawing/2014/chart" uri="{C3380CC4-5D6E-409C-BE32-E72D297353CC}">
                <c16:uniqueId val="{00000351-BCD3-4C07-8F25-C5F7A9FAC837}"/>
              </c:ext>
            </c:extLst>
          </c:dPt>
          <c:dPt>
            <c:idx val="13"/>
            <c:invertIfNegative val="0"/>
            <c:bubble3D val="0"/>
            <c:spPr>
              <a:solidFill>
                <a:srgbClr val="6D8537"/>
              </a:solidFill>
              <a:ln>
                <a:noFill/>
              </a:ln>
              <a:effectLst/>
            </c:spPr>
            <c:extLst>
              <c:ext xmlns:c16="http://schemas.microsoft.com/office/drawing/2014/chart" uri="{C3380CC4-5D6E-409C-BE32-E72D297353CC}">
                <c16:uniqueId val="{00000353-BCD3-4C07-8F25-C5F7A9FAC837}"/>
              </c:ext>
            </c:extLst>
          </c:dPt>
          <c:dPt>
            <c:idx val="16"/>
            <c:invertIfNegative val="0"/>
            <c:bubble3D val="0"/>
            <c:spPr>
              <a:solidFill>
                <a:srgbClr val="576A2C"/>
              </a:solidFill>
              <a:ln>
                <a:noFill/>
              </a:ln>
              <a:effectLst/>
            </c:spPr>
            <c:extLst>
              <c:ext xmlns:c16="http://schemas.microsoft.com/office/drawing/2014/chart" uri="{C3380CC4-5D6E-409C-BE32-E72D297353CC}">
                <c16:uniqueId val="{00000355-BCD3-4C07-8F25-C5F7A9FAC837}"/>
              </c:ext>
            </c:extLst>
          </c:dPt>
          <c:dPt>
            <c:idx val="17"/>
            <c:invertIfNegative val="0"/>
            <c:bubble3D val="0"/>
            <c:spPr>
              <a:solidFill>
                <a:srgbClr val="5C702E"/>
              </a:solidFill>
              <a:ln>
                <a:noFill/>
              </a:ln>
              <a:effectLst/>
            </c:spPr>
            <c:extLst>
              <c:ext xmlns:c16="http://schemas.microsoft.com/office/drawing/2014/chart" uri="{C3380CC4-5D6E-409C-BE32-E72D297353CC}">
                <c16:uniqueId val="{00000357-BCD3-4C07-8F25-C5F7A9FAC837}"/>
              </c:ext>
            </c:extLst>
          </c:dPt>
          <c:dPt>
            <c:idx val="18"/>
            <c:invertIfNegative val="0"/>
            <c:bubble3D val="0"/>
            <c:spPr>
              <a:solidFill>
                <a:srgbClr val="6D8537"/>
              </a:solidFill>
              <a:ln>
                <a:noFill/>
              </a:ln>
              <a:effectLst/>
            </c:spPr>
            <c:extLst>
              <c:ext xmlns:c16="http://schemas.microsoft.com/office/drawing/2014/chart" uri="{C3380CC4-5D6E-409C-BE32-E72D297353CC}">
                <c16:uniqueId val="{00000359-BCD3-4C07-8F25-C5F7A9FAC837}"/>
              </c:ext>
            </c:extLst>
          </c:dPt>
          <c:dPt>
            <c:idx val="21"/>
            <c:invertIfNegative val="0"/>
            <c:bubble3D val="0"/>
            <c:spPr>
              <a:solidFill>
                <a:srgbClr val="576A2C"/>
              </a:solidFill>
              <a:ln>
                <a:noFill/>
              </a:ln>
              <a:effectLst/>
            </c:spPr>
            <c:extLst>
              <c:ext xmlns:c16="http://schemas.microsoft.com/office/drawing/2014/chart" uri="{C3380CC4-5D6E-409C-BE32-E72D297353CC}">
                <c16:uniqueId val="{0000035B-BCD3-4C07-8F25-C5F7A9FAC837}"/>
              </c:ext>
            </c:extLst>
          </c:dPt>
          <c:dPt>
            <c:idx val="22"/>
            <c:invertIfNegative val="0"/>
            <c:bubble3D val="0"/>
            <c:spPr>
              <a:solidFill>
                <a:srgbClr val="5C702E"/>
              </a:solidFill>
              <a:ln>
                <a:noFill/>
              </a:ln>
              <a:effectLst/>
            </c:spPr>
            <c:extLst>
              <c:ext xmlns:c16="http://schemas.microsoft.com/office/drawing/2014/chart" uri="{C3380CC4-5D6E-409C-BE32-E72D297353CC}">
                <c16:uniqueId val="{0000035D-BCD3-4C07-8F25-C5F7A9FAC837}"/>
              </c:ext>
            </c:extLst>
          </c:dPt>
          <c:dPt>
            <c:idx val="23"/>
            <c:invertIfNegative val="0"/>
            <c:bubble3D val="0"/>
            <c:spPr>
              <a:solidFill>
                <a:srgbClr val="6D8537"/>
              </a:solidFill>
              <a:ln>
                <a:noFill/>
              </a:ln>
              <a:effectLst/>
            </c:spPr>
            <c:extLst>
              <c:ext xmlns:c16="http://schemas.microsoft.com/office/drawing/2014/chart" uri="{C3380CC4-5D6E-409C-BE32-E72D297353CC}">
                <c16:uniqueId val="{0000035F-BCD3-4C07-8F25-C5F7A9FAC837}"/>
              </c:ext>
            </c:extLst>
          </c:dPt>
          <c:dPt>
            <c:idx val="26"/>
            <c:invertIfNegative val="0"/>
            <c:bubble3D val="0"/>
            <c:spPr>
              <a:solidFill>
                <a:srgbClr val="576A2C"/>
              </a:solidFill>
              <a:ln>
                <a:noFill/>
              </a:ln>
              <a:effectLst/>
            </c:spPr>
            <c:extLst>
              <c:ext xmlns:c16="http://schemas.microsoft.com/office/drawing/2014/chart" uri="{C3380CC4-5D6E-409C-BE32-E72D297353CC}">
                <c16:uniqueId val="{00000361-BCD3-4C07-8F25-C5F7A9FAC837}"/>
              </c:ext>
            </c:extLst>
          </c:dPt>
          <c:dPt>
            <c:idx val="27"/>
            <c:invertIfNegative val="0"/>
            <c:bubble3D val="0"/>
            <c:spPr>
              <a:solidFill>
                <a:srgbClr val="5C702E"/>
              </a:solidFill>
              <a:ln>
                <a:noFill/>
              </a:ln>
              <a:effectLst/>
            </c:spPr>
            <c:extLst>
              <c:ext xmlns:c16="http://schemas.microsoft.com/office/drawing/2014/chart" uri="{C3380CC4-5D6E-409C-BE32-E72D297353CC}">
                <c16:uniqueId val="{00000363-BCD3-4C07-8F25-C5F7A9FAC837}"/>
              </c:ext>
            </c:extLst>
          </c:dPt>
          <c:dPt>
            <c:idx val="28"/>
            <c:invertIfNegative val="0"/>
            <c:bubble3D val="0"/>
            <c:spPr>
              <a:solidFill>
                <a:srgbClr val="6D8537"/>
              </a:solidFill>
              <a:ln>
                <a:noFill/>
              </a:ln>
              <a:effectLst/>
            </c:spPr>
            <c:extLst>
              <c:ext xmlns:c16="http://schemas.microsoft.com/office/drawing/2014/chart" uri="{C3380CC4-5D6E-409C-BE32-E72D297353CC}">
                <c16:uniqueId val="{00000365-BCD3-4C07-8F25-C5F7A9FAC837}"/>
              </c:ext>
            </c:extLst>
          </c:dPt>
          <c:dPt>
            <c:idx val="31"/>
            <c:invertIfNegative val="0"/>
            <c:bubble3D val="0"/>
            <c:spPr>
              <a:solidFill>
                <a:srgbClr val="576A2C"/>
              </a:solidFill>
              <a:ln>
                <a:noFill/>
              </a:ln>
              <a:effectLst/>
            </c:spPr>
            <c:extLst>
              <c:ext xmlns:c16="http://schemas.microsoft.com/office/drawing/2014/chart" uri="{C3380CC4-5D6E-409C-BE32-E72D297353CC}">
                <c16:uniqueId val="{00000367-BCD3-4C07-8F25-C5F7A9FAC837}"/>
              </c:ext>
            </c:extLst>
          </c:dPt>
          <c:dPt>
            <c:idx val="32"/>
            <c:invertIfNegative val="0"/>
            <c:bubble3D val="0"/>
            <c:spPr>
              <a:solidFill>
                <a:srgbClr val="5C702E"/>
              </a:solidFill>
              <a:ln>
                <a:noFill/>
              </a:ln>
              <a:effectLst/>
            </c:spPr>
            <c:extLst>
              <c:ext xmlns:c16="http://schemas.microsoft.com/office/drawing/2014/chart" uri="{C3380CC4-5D6E-409C-BE32-E72D297353CC}">
                <c16:uniqueId val="{00000369-BCD3-4C07-8F25-C5F7A9FAC837}"/>
              </c:ext>
            </c:extLst>
          </c:dPt>
          <c:dPt>
            <c:idx val="33"/>
            <c:invertIfNegative val="0"/>
            <c:bubble3D val="0"/>
            <c:spPr>
              <a:solidFill>
                <a:srgbClr val="6D8537"/>
              </a:solidFill>
              <a:ln>
                <a:noFill/>
              </a:ln>
              <a:effectLst/>
            </c:spPr>
            <c:extLst>
              <c:ext xmlns:c16="http://schemas.microsoft.com/office/drawing/2014/chart" uri="{C3380CC4-5D6E-409C-BE32-E72D297353CC}">
                <c16:uniqueId val="{0000036B-BCD3-4C07-8F25-C5F7A9FAC837}"/>
              </c:ext>
            </c:extLst>
          </c:dPt>
          <c:dPt>
            <c:idx val="36"/>
            <c:invertIfNegative val="0"/>
            <c:bubble3D val="0"/>
            <c:spPr>
              <a:solidFill>
                <a:srgbClr val="576A2C"/>
              </a:solidFill>
              <a:ln>
                <a:noFill/>
              </a:ln>
              <a:effectLst/>
            </c:spPr>
            <c:extLst>
              <c:ext xmlns:c16="http://schemas.microsoft.com/office/drawing/2014/chart" uri="{C3380CC4-5D6E-409C-BE32-E72D297353CC}">
                <c16:uniqueId val="{0000036D-BCD3-4C07-8F25-C5F7A9FAC837}"/>
              </c:ext>
            </c:extLst>
          </c:dPt>
          <c:dPt>
            <c:idx val="37"/>
            <c:invertIfNegative val="0"/>
            <c:bubble3D val="0"/>
            <c:spPr>
              <a:solidFill>
                <a:srgbClr val="5C702E"/>
              </a:solidFill>
              <a:ln>
                <a:noFill/>
              </a:ln>
              <a:effectLst/>
            </c:spPr>
            <c:extLst>
              <c:ext xmlns:c16="http://schemas.microsoft.com/office/drawing/2014/chart" uri="{C3380CC4-5D6E-409C-BE32-E72D297353CC}">
                <c16:uniqueId val="{0000036F-BCD3-4C07-8F25-C5F7A9FAC837}"/>
              </c:ext>
            </c:extLst>
          </c:dPt>
          <c:dPt>
            <c:idx val="38"/>
            <c:invertIfNegative val="0"/>
            <c:bubble3D val="0"/>
            <c:spPr>
              <a:solidFill>
                <a:srgbClr val="6D8537"/>
              </a:solidFill>
              <a:ln>
                <a:noFill/>
              </a:ln>
              <a:effectLst/>
            </c:spPr>
            <c:extLst>
              <c:ext xmlns:c16="http://schemas.microsoft.com/office/drawing/2014/chart" uri="{C3380CC4-5D6E-409C-BE32-E72D297353CC}">
                <c16:uniqueId val="{00000371-BCD3-4C07-8F25-C5F7A9FAC837}"/>
              </c:ext>
            </c:extLst>
          </c:dPt>
          <c:dPt>
            <c:idx val="41"/>
            <c:invertIfNegative val="0"/>
            <c:bubble3D val="0"/>
            <c:spPr>
              <a:solidFill>
                <a:srgbClr val="576A2C"/>
              </a:solidFill>
              <a:ln>
                <a:noFill/>
              </a:ln>
              <a:effectLst/>
            </c:spPr>
            <c:extLst>
              <c:ext xmlns:c16="http://schemas.microsoft.com/office/drawing/2014/chart" uri="{C3380CC4-5D6E-409C-BE32-E72D297353CC}">
                <c16:uniqueId val="{00000373-BCD3-4C07-8F25-C5F7A9FAC837}"/>
              </c:ext>
            </c:extLst>
          </c:dPt>
          <c:dPt>
            <c:idx val="42"/>
            <c:invertIfNegative val="0"/>
            <c:bubble3D val="0"/>
            <c:spPr>
              <a:solidFill>
                <a:srgbClr val="5C702E"/>
              </a:solidFill>
              <a:ln>
                <a:noFill/>
              </a:ln>
              <a:effectLst/>
            </c:spPr>
            <c:extLst>
              <c:ext xmlns:c16="http://schemas.microsoft.com/office/drawing/2014/chart" uri="{C3380CC4-5D6E-409C-BE32-E72D297353CC}">
                <c16:uniqueId val="{00000375-BCD3-4C07-8F25-C5F7A9FAC837}"/>
              </c:ext>
            </c:extLst>
          </c:dPt>
          <c:dPt>
            <c:idx val="43"/>
            <c:invertIfNegative val="0"/>
            <c:bubble3D val="0"/>
            <c:spPr>
              <a:solidFill>
                <a:srgbClr val="6D8537"/>
              </a:solidFill>
              <a:ln>
                <a:noFill/>
              </a:ln>
              <a:effectLst/>
            </c:spPr>
            <c:extLst>
              <c:ext xmlns:c16="http://schemas.microsoft.com/office/drawing/2014/chart" uri="{C3380CC4-5D6E-409C-BE32-E72D297353CC}">
                <c16:uniqueId val="{00000377-BCD3-4C07-8F25-C5F7A9FAC837}"/>
              </c:ext>
            </c:extLst>
          </c:dPt>
          <c:dPt>
            <c:idx val="46"/>
            <c:invertIfNegative val="0"/>
            <c:bubble3D val="0"/>
            <c:spPr>
              <a:solidFill>
                <a:srgbClr val="576A2C"/>
              </a:solidFill>
              <a:ln>
                <a:noFill/>
              </a:ln>
              <a:effectLst/>
            </c:spPr>
            <c:extLst>
              <c:ext xmlns:c16="http://schemas.microsoft.com/office/drawing/2014/chart" uri="{C3380CC4-5D6E-409C-BE32-E72D297353CC}">
                <c16:uniqueId val="{00000379-BCD3-4C07-8F25-C5F7A9FAC837}"/>
              </c:ext>
            </c:extLst>
          </c:dPt>
          <c:dPt>
            <c:idx val="47"/>
            <c:invertIfNegative val="0"/>
            <c:bubble3D val="0"/>
            <c:spPr>
              <a:solidFill>
                <a:srgbClr val="5C702E"/>
              </a:solidFill>
              <a:ln>
                <a:noFill/>
              </a:ln>
              <a:effectLst/>
            </c:spPr>
            <c:extLst>
              <c:ext xmlns:c16="http://schemas.microsoft.com/office/drawing/2014/chart" uri="{C3380CC4-5D6E-409C-BE32-E72D297353CC}">
                <c16:uniqueId val="{0000037B-BCD3-4C07-8F25-C5F7A9FAC837}"/>
              </c:ext>
            </c:extLst>
          </c:dPt>
          <c:dPt>
            <c:idx val="48"/>
            <c:invertIfNegative val="0"/>
            <c:bubble3D val="0"/>
            <c:spPr>
              <a:solidFill>
                <a:srgbClr val="6D8537"/>
              </a:solidFill>
              <a:ln>
                <a:noFill/>
              </a:ln>
              <a:effectLst/>
            </c:spPr>
            <c:extLst>
              <c:ext xmlns:c16="http://schemas.microsoft.com/office/drawing/2014/chart" uri="{C3380CC4-5D6E-409C-BE32-E72D297353CC}">
                <c16:uniqueId val="{0000037D-BCD3-4C07-8F25-C5F7A9FAC837}"/>
              </c:ext>
            </c:extLst>
          </c:dPt>
          <c:dPt>
            <c:idx val="51"/>
            <c:invertIfNegative val="0"/>
            <c:bubble3D val="0"/>
            <c:spPr>
              <a:solidFill>
                <a:srgbClr val="576A2C"/>
              </a:solidFill>
              <a:ln>
                <a:noFill/>
              </a:ln>
              <a:effectLst/>
            </c:spPr>
            <c:extLst>
              <c:ext xmlns:c16="http://schemas.microsoft.com/office/drawing/2014/chart" uri="{C3380CC4-5D6E-409C-BE32-E72D297353CC}">
                <c16:uniqueId val="{0000037F-BCD3-4C07-8F25-C5F7A9FAC837}"/>
              </c:ext>
            </c:extLst>
          </c:dPt>
          <c:dPt>
            <c:idx val="52"/>
            <c:invertIfNegative val="0"/>
            <c:bubble3D val="0"/>
            <c:spPr>
              <a:solidFill>
                <a:srgbClr val="5C702E"/>
              </a:solidFill>
              <a:ln>
                <a:noFill/>
              </a:ln>
              <a:effectLst/>
            </c:spPr>
            <c:extLst>
              <c:ext xmlns:c16="http://schemas.microsoft.com/office/drawing/2014/chart" uri="{C3380CC4-5D6E-409C-BE32-E72D297353CC}">
                <c16:uniqueId val="{00000381-BCD3-4C07-8F25-C5F7A9FAC837}"/>
              </c:ext>
            </c:extLst>
          </c:dPt>
          <c:dPt>
            <c:idx val="53"/>
            <c:invertIfNegative val="0"/>
            <c:bubble3D val="0"/>
            <c:spPr>
              <a:solidFill>
                <a:srgbClr val="6D8537"/>
              </a:solidFill>
              <a:ln>
                <a:noFill/>
              </a:ln>
              <a:effectLst/>
            </c:spPr>
            <c:extLst>
              <c:ext xmlns:c16="http://schemas.microsoft.com/office/drawing/2014/chart" uri="{C3380CC4-5D6E-409C-BE32-E72D297353CC}">
                <c16:uniqueId val="{00000383-BCD3-4C07-8F25-C5F7A9FAC837}"/>
              </c:ext>
            </c:extLst>
          </c:dPt>
          <c:dPt>
            <c:idx val="56"/>
            <c:invertIfNegative val="0"/>
            <c:bubble3D val="0"/>
            <c:spPr>
              <a:solidFill>
                <a:srgbClr val="576A2C"/>
              </a:solidFill>
              <a:ln>
                <a:noFill/>
              </a:ln>
              <a:effectLst/>
            </c:spPr>
            <c:extLst>
              <c:ext xmlns:c16="http://schemas.microsoft.com/office/drawing/2014/chart" uri="{C3380CC4-5D6E-409C-BE32-E72D297353CC}">
                <c16:uniqueId val="{00000385-BCD3-4C07-8F25-C5F7A9FAC837}"/>
              </c:ext>
            </c:extLst>
          </c:dPt>
          <c:dPt>
            <c:idx val="57"/>
            <c:invertIfNegative val="0"/>
            <c:bubble3D val="0"/>
            <c:spPr>
              <a:solidFill>
                <a:srgbClr val="5C702E"/>
              </a:solidFill>
              <a:ln>
                <a:noFill/>
              </a:ln>
              <a:effectLst/>
            </c:spPr>
            <c:extLst>
              <c:ext xmlns:c16="http://schemas.microsoft.com/office/drawing/2014/chart" uri="{C3380CC4-5D6E-409C-BE32-E72D297353CC}">
                <c16:uniqueId val="{00000387-BCD3-4C07-8F25-C5F7A9FAC837}"/>
              </c:ext>
            </c:extLst>
          </c:dPt>
          <c:dPt>
            <c:idx val="58"/>
            <c:invertIfNegative val="0"/>
            <c:bubble3D val="0"/>
            <c:spPr>
              <a:solidFill>
                <a:srgbClr val="6D8537"/>
              </a:solidFill>
              <a:ln>
                <a:noFill/>
              </a:ln>
              <a:effectLst/>
            </c:spPr>
            <c:extLst>
              <c:ext xmlns:c16="http://schemas.microsoft.com/office/drawing/2014/chart" uri="{C3380CC4-5D6E-409C-BE32-E72D297353CC}">
                <c16:uniqueId val="{00000389-BCD3-4C07-8F25-C5F7A9FAC837}"/>
              </c:ext>
            </c:extLst>
          </c:dPt>
          <c:dPt>
            <c:idx val="61"/>
            <c:invertIfNegative val="0"/>
            <c:bubble3D val="0"/>
            <c:spPr>
              <a:solidFill>
                <a:srgbClr val="576A2C"/>
              </a:solidFill>
              <a:ln>
                <a:noFill/>
              </a:ln>
              <a:effectLst/>
            </c:spPr>
            <c:extLst>
              <c:ext xmlns:c16="http://schemas.microsoft.com/office/drawing/2014/chart" uri="{C3380CC4-5D6E-409C-BE32-E72D297353CC}">
                <c16:uniqueId val="{0000038B-BCD3-4C07-8F25-C5F7A9FAC837}"/>
              </c:ext>
            </c:extLst>
          </c:dPt>
          <c:dPt>
            <c:idx val="62"/>
            <c:invertIfNegative val="0"/>
            <c:bubble3D val="0"/>
            <c:spPr>
              <a:solidFill>
                <a:srgbClr val="5C702E"/>
              </a:solidFill>
              <a:ln>
                <a:noFill/>
              </a:ln>
              <a:effectLst/>
            </c:spPr>
            <c:extLst>
              <c:ext xmlns:c16="http://schemas.microsoft.com/office/drawing/2014/chart" uri="{C3380CC4-5D6E-409C-BE32-E72D297353CC}">
                <c16:uniqueId val="{0000038D-BCD3-4C07-8F25-C5F7A9FAC837}"/>
              </c:ext>
            </c:extLst>
          </c:dPt>
          <c:dPt>
            <c:idx val="63"/>
            <c:invertIfNegative val="0"/>
            <c:bubble3D val="0"/>
            <c:spPr>
              <a:solidFill>
                <a:srgbClr val="6D8537"/>
              </a:solidFill>
              <a:ln>
                <a:noFill/>
              </a:ln>
              <a:effectLst/>
            </c:spPr>
            <c:extLst>
              <c:ext xmlns:c16="http://schemas.microsoft.com/office/drawing/2014/chart" uri="{C3380CC4-5D6E-409C-BE32-E72D297353CC}">
                <c16:uniqueId val="{0000038F-BCD3-4C07-8F25-C5F7A9FAC837}"/>
              </c:ext>
            </c:extLst>
          </c:dPt>
          <c:dPt>
            <c:idx val="66"/>
            <c:invertIfNegative val="0"/>
            <c:bubble3D val="0"/>
            <c:spPr>
              <a:solidFill>
                <a:srgbClr val="576A2C"/>
              </a:solidFill>
              <a:ln>
                <a:noFill/>
              </a:ln>
              <a:effectLst/>
            </c:spPr>
            <c:extLst>
              <c:ext xmlns:c16="http://schemas.microsoft.com/office/drawing/2014/chart" uri="{C3380CC4-5D6E-409C-BE32-E72D297353CC}">
                <c16:uniqueId val="{00000391-BCD3-4C07-8F25-C5F7A9FAC837}"/>
              </c:ext>
            </c:extLst>
          </c:dPt>
          <c:dPt>
            <c:idx val="67"/>
            <c:invertIfNegative val="0"/>
            <c:bubble3D val="0"/>
            <c:spPr>
              <a:solidFill>
                <a:srgbClr val="5C702E"/>
              </a:solidFill>
              <a:ln>
                <a:noFill/>
              </a:ln>
              <a:effectLst/>
            </c:spPr>
            <c:extLst>
              <c:ext xmlns:c16="http://schemas.microsoft.com/office/drawing/2014/chart" uri="{C3380CC4-5D6E-409C-BE32-E72D297353CC}">
                <c16:uniqueId val="{00000393-BCD3-4C07-8F25-C5F7A9FAC837}"/>
              </c:ext>
            </c:extLst>
          </c:dPt>
          <c:dPt>
            <c:idx val="68"/>
            <c:invertIfNegative val="0"/>
            <c:bubble3D val="0"/>
            <c:spPr>
              <a:solidFill>
                <a:srgbClr val="6D8537"/>
              </a:solidFill>
              <a:ln>
                <a:noFill/>
              </a:ln>
              <a:effectLst/>
            </c:spPr>
            <c:extLst>
              <c:ext xmlns:c16="http://schemas.microsoft.com/office/drawing/2014/chart" uri="{C3380CC4-5D6E-409C-BE32-E72D297353CC}">
                <c16:uniqueId val="{00000395-BCD3-4C07-8F25-C5F7A9FAC837}"/>
              </c:ext>
            </c:extLst>
          </c:dPt>
          <c:dPt>
            <c:idx val="71"/>
            <c:invertIfNegative val="0"/>
            <c:bubble3D val="0"/>
            <c:spPr>
              <a:solidFill>
                <a:srgbClr val="576A2C"/>
              </a:solidFill>
              <a:ln>
                <a:noFill/>
              </a:ln>
              <a:effectLst/>
            </c:spPr>
            <c:extLst>
              <c:ext xmlns:c16="http://schemas.microsoft.com/office/drawing/2014/chart" uri="{C3380CC4-5D6E-409C-BE32-E72D297353CC}">
                <c16:uniqueId val="{00000397-BCD3-4C07-8F25-C5F7A9FAC837}"/>
              </c:ext>
            </c:extLst>
          </c:dPt>
          <c:dPt>
            <c:idx val="72"/>
            <c:invertIfNegative val="0"/>
            <c:bubble3D val="0"/>
            <c:spPr>
              <a:solidFill>
                <a:srgbClr val="5C702E"/>
              </a:solidFill>
              <a:ln>
                <a:noFill/>
              </a:ln>
              <a:effectLst/>
            </c:spPr>
            <c:extLst>
              <c:ext xmlns:c16="http://schemas.microsoft.com/office/drawing/2014/chart" uri="{C3380CC4-5D6E-409C-BE32-E72D297353CC}">
                <c16:uniqueId val="{00000399-BCD3-4C07-8F25-C5F7A9FAC837}"/>
              </c:ext>
            </c:extLst>
          </c:dPt>
          <c:dPt>
            <c:idx val="73"/>
            <c:invertIfNegative val="0"/>
            <c:bubble3D val="0"/>
            <c:spPr>
              <a:solidFill>
                <a:srgbClr val="6D8537"/>
              </a:solidFill>
              <a:ln>
                <a:noFill/>
              </a:ln>
              <a:effectLst/>
            </c:spPr>
            <c:extLst>
              <c:ext xmlns:c16="http://schemas.microsoft.com/office/drawing/2014/chart" uri="{C3380CC4-5D6E-409C-BE32-E72D297353CC}">
                <c16:uniqueId val="{0000039B-BCD3-4C07-8F25-C5F7A9FAC837}"/>
              </c:ext>
            </c:extLst>
          </c:dPt>
          <c:dPt>
            <c:idx val="76"/>
            <c:invertIfNegative val="0"/>
            <c:bubble3D val="0"/>
            <c:spPr>
              <a:solidFill>
                <a:srgbClr val="576A2C"/>
              </a:solidFill>
              <a:ln>
                <a:noFill/>
              </a:ln>
              <a:effectLst/>
            </c:spPr>
            <c:extLst>
              <c:ext xmlns:c16="http://schemas.microsoft.com/office/drawing/2014/chart" uri="{C3380CC4-5D6E-409C-BE32-E72D297353CC}">
                <c16:uniqueId val="{0000039D-BCD3-4C07-8F25-C5F7A9FAC837}"/>
              </c:ext>
            </c:extLst>
          </c:dPt>
          <c:dPt>
            <c:idx val="77"/>
            <c:invertIfNegative val="0"/>
            <c:bubble3D val="0"/>
            <c:spPr>
              <a:solidFill>
                <a:srgbClr val="5C702E"/>
              </a:solidFill>
              <a:ln>
                <a:noFill/>
              </a:ln>
              <a:effectLst/>
            </c:spPr>
            <c:extLst>
              <c:ext xmlns:c16="http://schemas.microsoft.com/office/drawing/2014/chart" uri="{C3380CC4-5D6E-409C-BE32-E72D297353CC}">
                <c16:uniqueId val="{0000039F-BCD3-4C07-8F25-C5F7A9FAC837}"/>
              </c:ext>
            </c:extLst>
          </c:dPt>
          <c:dPt>
            <c:idx val="78"/>
            <c:invertIfNegative val="0"/>
            <c:bubble3D val="0"/>
            <c:spPr>
              <a:solidFill>
                <a:srgbClr val="6D8537"/>
              </a:solidFill>
              <a:ln>
                <a:noFill/>
              </a:ln>
              <a:effectLst/>
            </c:spPr>
            <c:extLst>
              <c:ext xmlns:c16="http://schemas.microsoft.com/office/drawing/2014/chart" uri="{C3380CC4-5D6E-409C-BE32-E72D297353CC}">
                <c16:uniqueId val="{000003A1-BCD3-4C07-8F25-C5F7A9FAC837}"/>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8'!$J$4:$J$87</c15:sqref>
                  </c15:fullRef>
                </c:ext>
              </c:extLst>
              <c:f>('Graphique 8'!$J$4:$J$18,'Graphique 8'!$J$24:$J$87)</c:f>
              <c:numCache>
                <c:formatCode>0.0</c:formatCode>
                <c:ptCount val="79"/>
                <c:pt idx="0">
                  <c:v>16</c:v>
                </c:pt>
                <c:pt idx="1">
                  <c:v>18.899999999999999</c:v>
                </c:pt>
                <c:pt idx="2">
                  <c:v>17.721150899999998</c:v>
                </c:pt>
                <c:pt idx="3">
                  <c:v>17.6491133</c:v>
                </c:pt>
                <c:pt idx="5">
                  <c:v>4.3999999999999995</c:v>
                </c:pt>
                <c:pt idx="6">
                  <c:v>13.900000000000002</c:v>
                </c:pt>
                <c:pt idx="7">
                  <c:v>12.4055415</c:v>
                </c:pt>
                <c:pt idx="8">
                  <c:v>9.7626244</c:v>
                </c:pt>
                <c:pt idx="10">
                  <c:v>13.4</c:v>
                </c:pt>
                <c:pt idx="11">
                  <c:v>15.2</c:v>
                </c:pt>
                <c:pt idx="12">
                  <c:v>11.914590199999999</c:v>
                </c:pt>
                <c:pt idx="13">
                  <c:v>11.284909000000001</c:v>
                </c:pt>
                <c:pt idx="15">
                  <c:v>18.5</c:v>
                </c:pt>
                <c:pt idx="16">
                  <c:v>14.799999999999999</c:v>
                </c:pt>
                <c:pt idx="17">
                  <c:v>11.5218469</c:v>
                </c:pt>
                <c:pt idx="18">
                  <c:v>12.617191999999999</c:v>
                </c:pt>
                <c:pt idx="20">
                  <c:v>10.199999999999999</c:v>
                </c:pt>
                <c:pt idx="21">
                  <c:v>10.100000000000001</c:v>
                </c:pt>
                <c:pt idx="22">
                  <c:v>8.9105349999999994</c:v>
                </c:pt>
                <c:pt idx="23">
                  <c:v>14.132872099999998</c:v>
                </c:pt>
                <c:pt idx="25">
                  <c:v>13</c:v>
                </c:pt>
                <c:pt idx="26">
                  <c:v>13.600000000000001</c:v>
                </c:pt>
                <c:pt idx="27">
                  <c:v>14.739521399999999</c:v>
                </c:pt>
                <c:pt idx="28">
                  <c:v>8.8341645</c:v>
                </c:pt>
                <c:pt idx="30">
                  <c:v>16.7</c:v>
                </c:pt>
                <c:pt idx="31">
                  <c:v>19.600000000000001</c:v>
                </c:pt>
                <c:pt idx="32">
                  <c:v>21.6365126</c:v>
                </c:pt>
                <c:pt idx="33">
                  <c:v>14.1366348</c:v>
                </c:pt>
                <c:pt idx="35">
                  <c:v>14.000000000000002</c:v>
                </c:pt>
                <c:pt idx="36">
                  <c:v>16.600000000000001</c:v>
                </c:pt>
                <c:pt idx="37">
                  <c:v>12.792130700000001</c:v>
                </c:pt>
                <c:pt idx="38">
                  <c:v>18.943307000000001</c:v>
                </c:pt>
                <c:pt idx="40">
                  <c:v>12.7</c:v>
                </c:pt>
                <c:pt idx="41">
                  <c:v>23</c:v>
                </c:pt>
                <c:pt idx="42">
                  <c:v>20.074422999999999</c:v>
                </c:pt>
                <c:pt idx="43">
                  <c:v>21.601491599999999</c:v>
                </c:pt>
                <c:pt idx="45">
                  <c:v>22.6</c:v>
                </c:pt>
                <c:pt idx="46">
                  <c:v>29.9</c:v>
                </c:pt>
                <c:pt idx="47">
                  <c:v>23.2072076</c:v>
                </c:pt>
                <c:pt idx="48">
                  <c:v>29.403020400000003</c:v>
                </c:pt>
                <c:pt idx="50">
                  <c:v>16.3</c:v>
                </c:pt>
                <c:pt idx="51">
                  <c:v>17.399999999999999</c:v>
                </c:pt>
                <c:pt idx="52">
                  <c:v>13.993255600000001</c:v>
                </c:pt>
                <c:pt idx="53">
                  <c:v>13.1745594</c:v>
                </c:pt>
                <c:pt idx="55">
                  <c:v>19.400000000000002</c:v>
                </c:pt>
                <c:pt idx="56">
                  <c:v>17.899999999999999</c:v>
                </c:pt>
                <c:pt idx="57">
                  <c:v>17.170031099999999</c:v>
                </c:pt>
                <c:pt idx="58">
                  <c:v>15.439541400000001</c:v>
                </c:pt>
                <c:pt idx="60">
                  <c:v>10</c:v>
                </c:pt>
                <c:pt idx="61">
                  <c:v>17.399999999999999</c:v>
                </c:pt>
                <c:pt idx="62">
                  <c:v>14.2861384</c:v>
                </c:pt>
                <c:pt idx="63">
                  <c:v>13.580227300000001</c:v>
                </c:pt>
                <c:pt idx="65">
                  <c:v>17.7</c:v>
                </c:pt>
                <c:pt idx="66">
                  <c:v>20.200000000000003</c:v>
                </c:pt>
                <c:pt idx="67">
                  <c:v>18.325072200000001</c:v>
                </c:pt>
                <c:pt idx="68">
                  <c:v>16.790811399999999</c:v>
                </c:pt>
                <c:pt idx="70">
                  <c:v>17.8</c:v>
                </c:pt>
                <c:pt idx="71">
                  <c:v>20.5</c:v>
                </c:pt>
                <c:pt idx="72">
                  <c:v>23.6135442</c:v>
                </c:pt>
                <c:pt idx="73">
                  <c:v>21.667640899999999</c:v>
                </c:pt>
                <c:pt idx="75">
                  <c:v>21.7</c:v>
                </c:pt>
                <c:pt idx="76">
                  <c:v>25.8</c:v>
                </c:pt>
                <c:pt idx="77">
                  <c:v>24.978292499999998</c:v>
                </c:pt>
                <c:pt idx="78">
                  <c:v>26.482229</c:v>
                </c:pt>
              </c:numCache>
            </c:numRef>
          </c:val>
          <c:extLst>
            <c:ext xmlns:c16="http://schemas.microsoft.com/office/drawing/2014/chart" uri="{C3380CC4-5D6E-409C-BE32-E72D297353CC}">
              <c16:uniqueId val="{000003A2-BCD3-4C07-8F25-C5F7A9FAC837}"/>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noMultiLvlLbl val="0"/>
      </c:catAx>
      <c:valAx>
        <c:axId val="574396464"/>
        <c:scaling>
          <c:orientation val="minMax"/>
          <c:max val="28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majorUnit val="40"/>
      </c:valAx>
      <c:spPr>
        <a:noFill/>
        <a:ln>
          <a:noFill/>
        </a:ln>
        <a:effectLst/>
      </c:spPr>
    </c:plotArea>
    <c:legend>
      <c:legendPos val="b"/>
      <c:layout>
        <c:manualLayout>
          <c:xMode val="edge"/>
          <c:yMode val="edge"/>
          <c:x val="3.9290519730171601E-3"/>
          <c:y val="0.88145804520842208"/>
          <c:w val="0.99607094802698282"/>
          <c:h val="0.114092663332879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5-40D1-998B-48DA910E56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5-40D1-998B-48DA910E56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5-40D1-998B-48DA910E56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5-40D1-998B-48DA910E566B}"/>
              </c:ext>
            </c:extLst>
          </c:dPt>
          <c:dLbls>
            <c:dLbl>
              <c:idx val="0"/>
              <c:layout>
                <c:manualLayout>
                  <c:x val="-6.9122964468151207E-2"/>
                  <c:y val="-6.511956218238677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95-40D1-998B-48DA910E566B}"/>
                </c:ext>
              </c:extLst>
            </c:dLbl>
            <c:dLbl>
              <c:idx val="1"/>
              <c:layout>
                <c:manualLayout>
                  <c:x val="6.6154545197979281E-2"/>
                  <c:y val="-7.243647735522421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95-40D1-998B-48DA910E566B}"/>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2'!$A$3:$A$6</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'Graphique 2'!$B$3:$B$6</c:f>
              <c:numCache>
                <c:formatCode>0.0</c:formatCode>
                <c:ptCount val="4"/>
                <c:pt idx="0">
                  <c:v>77.3</c:v>
                </c:pt>
                <c:pt idx="1">
                  <c:v>12.4</c:v>
                </c:pt>
                <c:pt idx="2">
                  <c:v>5.5</c:v>
                </c:pt>
                <c:pt idx="3">
                  <c:v>4.9000000000000004</c:v>
                </c:pt>
              </c:numCache>
            </c:numRef>
          </c:val>
          <c:extLst>
            <c:ext xmlns:c16="http://schemas.microsoft.com/office/drawing/2014/chart" uri="{C3380CC4-5D6E-409C-BE32-E72D297353CC}">
              <c16:uniqueId val="{00000008-9C95-40D1-998B-48DA910E566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7791708294527688"/>
          <c:y val="6.3661740269043546E-2"/>
          <c:w val="0.41348076651708859"/>
          <c:h val="0.8610368334830629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3.1782785206315063E-2"/>
          <c:w val="0.62275363254880178"/>
          <c:h val="0.88750799301698324"/>
        </c:manualLayout>
      </c:layout>
      <c:barChart>
        <c:barDir val="bar"/>
        <c:grouping val="stacked"/>
        <c:varyColors val="0"/>
        <c:ser>
          <c:idx val="0"/>
          <c:order val="0"/>
          <c:tx>
            <c:strRef>
              <c:f>'Graphique 3'!$B$3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F201-4872-A26B-C5EB59155E61}"/>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F201-4872-A26B-C5EB59155E61}"/>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F201-4872-A26B-C5EB59155E61}"/>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F201-4872-A26B-C5EB59155E61}"/>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F201-4872-A26B-C5EB59155E61}"/>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F201-4872-A26B-C5EB59155E61}"/>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F201-4872-A26B-C5EB59155E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F201-4872-A26B-C5EB59155E61}"/>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F201-4872-A26B-C5EB59155E61}"/>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F201-4872-A26B-C5EB59155E61}"/>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F201-4872-A26B-C5EB59155E61}"/>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F201-4872-A26B-C5EB59155E61}"/>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F201-4872-A26B-C5EB59155E61}"/>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F201-4872-A26B-C5EB59155E61}"/>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F201-4872-A26B-C5EB59155E61}"/>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F201-4872-A26B-C5EB59155E61}"/>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F201-4872-A26B-C5EB59155E61}"/>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F201-4872-A26B-C5EB59155E61}"/>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F201-4872-A26B-C5EB59155E61}"/>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F201-4872-A26B-C5EB59155E61}"/>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F201-4872-A26B-C5EB59155E61}"/>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F201-4872-A26B-C5EB59155E61}"/>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F201-4872-A26B-C5EB59155E61}"/>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F201-4872-A26B-C5EB59155E61}"/>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F201-4872-A26B-C5EB59155E61}"/>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F201-4872-A26B-C5EB59155E61}"/>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F201-4872-A26B-C5EB59155E61}"/>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F201-4872-A26B-C5EB59155E61}"/>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F201-4872-A26B-C5EB59155E61}"/>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F201-4872-A26B-C5EB59155E61}"/>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F201-4872-A26B-C5EB59155E61}"/>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F201-4872-A26B-C5EB59155E61}"/>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F201-4872-A26B-C5EB59155E61}"/>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F201-4872-A26B-C5EB59155E61}"/>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F201-4872-A26B-C5EB59155E61}"/>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F201-4872-A26B-C5EB59155E61}"/>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F201-4872-A26B-C5EB59155E61}"/>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F201-4872-A26B-C5EB59155E61}"/>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F201-4872-A26B-C5EB59155E61}"/>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F201-4872-A26B-C5EB59155E61}"/>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F201-4872-A26B-C5EB59155E61}"/>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F201-4872-A26B-C5EB59155E61}"/>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F201-4872-A26B-C5EB59155E61}"/>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F201-4872-A26B-C5EB59155E61}"/>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F201-4872-A26B-C5EB59155E61}"/>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F201-4872-A26B-C5EB59155E61}"/>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F201-4872-A26B-C5EB59155E61}"/>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F201-4872-A26B-C5EB59155E61}"/>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F201-4872-A26B-C5EB59155E61}"/>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F201-4872-A26B-C5EB59155E61}"/>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F201-4872-A26B-C5EB59155E61}"/>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F201-4872-A26B-C5EB59155E61}"/>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F201-4872-A26B-C5EB59155E61}"/>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F201-4872-A26B-C5EB59155E61}"/>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F201-4872-A26B-C5EB59155E61}"/>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F201-4872-A26B-C5EB59155E61}"/>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F201-4872-A26B-C5EB59155E61}"/>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F201-4872-A26B-C5EB59155E61}"/>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F201-4872-A26B-C5EB59155E61}"/>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F201-4872-A26B-C5EB59155E61}"/>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F201-4872-A26B-C5EB59155E61}"/>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3'!$B$4:$B$88</c15:sqref>
                  </c15:fullRef>
                </c:ext>
              </c:extLst>
              <c:f>('Graphique 3'!$B$4:$B$18,'Graphique 3'!$B$24:$B$88)</c:f>
              <c:numCache>
                <c:formatCode>0.0</c:formatCode>
                <c:ptCount val="80"/>
                <c:pt idx="0">
                  <c:v>77.3</c:v>
                </c:pt>
                <c:pt idx="1">
                  <c:v>64</c:v>
                </c:pt>
                <c:pt idx="2">
                  <c:v>50.6</c:v>
                </c:pt>
                <c:pt idx="3">
                  <c:v>42.5</c:v>
                </c:pt>
                <c:pt idx="5">
                  <c:v>89.8</c:v>
                </c:pt>
                <c:pt idx="6">
                  <c:v>79.600000000000009</c:v>
                </c:pt>
                <c:pt idx="7">
                  <c:v>41.8</c:v>
                </c:pt>
                <c:pt idx="8">
                  <c:v>51</c:v>
                </c:pt>
                <c:pt idx="10">
                  <c:v>83.3</c:v>
                </c:pt>
                <c:pt idx="11">
                  <c:v>80.2</c:v>
                </c:pt>
                <c:pt idx="12">
                  <c:v>72.2</c:v>
                </c:pt>
                <c:pt idx="13">
                  <c:v>54.2</c:v>
                </c:pt>
                <c:pt idx="15">
                  <c:v>84.3</c:v>
                </c:pt>
                <c:pt idx="16">
                  <c:v>73.2</c:v>
                </c:pt>
                <c:pt idx="17">
                  <c:v>58.6</c:v>
                </c:pt>
                <c:pt idx="18">
                  <c:v>45.9</c:v>
                </c:pt>
                <c:pt idx="20">
                  <c:v>61.1</c:v>
                </c:pt>
                <c:pt idx="21">
                  <c:v>70.899999999999991</c:v>
                </c:pt>
                <c:pt idx="22">
                  <c:v>55</c:v>
                </c:pt>
                <c:pt idx="23">
                  <c:v>45.8</c:v>
                </c:pt>
                <c:pt idx="25">
                  <c:v>86.7</c:v>
                </c:pt>
                <c:pt idx="26">
                  <c:v>79.7</c:v>
                </c:pt>
                <c:pt idx="27">
                  <c:v>69.400000000000006</c:v>
                </c:pt>
                <c:pt idx="28">
                  <c:v>53.1</c:v>
                </c:pt>
                <c:pt idx="30">
                  <c:v>68.5</c:v>
                </c:pt>
                <c:pt idx="31">
                  <c:v>54.900000000000006</c:v>
                </c:pt>
                <c:pt idx="32">
                  <c:v>41.1</c:v>
                </c:pt>
                <c:pt idx="33">
                  <c:v>24.3</c:v>
                </c:pt>
                <c:pt idx="35">
                  <c:v>77.3</c:v>
                </c:pt>
                <c:pt idx="36">
                  <c:v>52.800000000000004</c:v>
                </c:pt>
                <c:pt idx="37">
                  <c:v>51</c:v>
                </c:pt>
                <c:pt idx="38">
                  <c:v>45.6</c:v>
                </c:pt>
                <c:pt idx="40">
                  <c:v>91</c:v>
                </c:pt>
                <c:pt idx="41">
                  <c:v>82</c:v>
                </c:pt>
                <c:pt idx="42">
                  <c:v>53.7</c:v>
                </c:pt>
                <c:pt idx="43">
                  <c:v>44.6</c:v>
                </c:pt>
                <c:pt idx="45">
                  <c:v>66.400000000000006</c:v>
                </c:pt>
                <c:pt idx="46">
                  <c:v>41.4</c:v>
                </c:pt>
                <c:pt idx="47">
                  <c:v>23.6</c:v>
                </c:pt>
                <c:pt idx="48">
                  <c:v>24</c:v>
                </c:pt>
                <c:pt idx="50">
                  <c:v>89.5</c:v>
                </c:pt>
                <c:pt idx="51">
                  <c:v>87.3</c:v>
                </c:pt>
                <c:pt idx="52">
                  <c:v>74.599999999999994</c:v>
                </c:pt>
                <c:pt idx="53">
                  <c:v>60.7</c:v>
                </c:pt>
                <c:pt idx="55">
                  <c:v>91.7</c:v>
                </c:pt>
                <c:pt idx="56">
                  <c:v>76.099999999999994</c:v>
                </c:pt>
                <c:pt idx="57">
                  <c:v>48</c:v>
                </c:pt>
                <c:pt idx="58">
                  <c:v>46.4</c:v>
                </c:pt>
                <c:pt idx="60">
                  <c:v>88.7</c:v>
                </c:pt>
                <c:pt idx="61">
                  <c:v>68.899999999999991</c:v>
                </c:pt>
                <c:pt idx="62">
                  <c:v>43.1</c:v>
                </c:pt>
                <c:pt idx="63">
                  <c:v>33</c:v>
                </c:pt>
                <c:pt idx="65">
                  <c:v>72.899999999999991</c:v>
                </c:pt>
                <c:pt idx="66">
                  <c:v>68.100000000000009</c:v>
                </c:pt>
                <c:pt idx="67">
                  <c:v>57.6</c:v>
                </c:pt>
                <c:pt idx="68">
                  <c:v>47.4</c:v>
                </c:pt>
                <c:pt idx="70">
                  <c:v>63</c:v>
                </c:pt>
                <c:pt idx="71">
                  <c:v>44.7</c:v>
                </c:pt>
                <c:pt idx="72">
                  <c:v>36.799999999999997</c:v>
                </c:pt>
                <c:pt idx="73">
                  <c:v>35.200000000000003</c:v>
                </c:pt>
                <c:pt idx="75">
                  <c:v>60.099999999999994</c:v>
                </c:pt>
                <c:pt idx="76">
                  <c:v>32.9</c:v>
                </c:pt>
                <c:pt idx="77">
                  <c:v>31.2</c:v>
                </c:pt>
                <c:pt idx="78">
                  <c:v>25.9</c:v>
                </c:pt>
              </c:numCache>
            </c:numRef>
          </c:val>
          <c:extLst>
            <c:ext xmlns:c15="http://schemas.microsoft.com/office/drawing/2012/chart" uri="{02D57815-91ED-43cb-92C2-25804820EDAC}">
              <c15:categoryFilterExceptions>
                <c15:categoryFilterException>
                  <c15:sqref>'Graphique 3'!$B$21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F201-4872-A26B-C5EB59155E61}"/>
            </c:ext>
          </c:extLst>
        </c:ser>
        <c:ser>
          <c:idx val="1"/>
          <c:order val="1"/>
          <c:tx>
            <c:strRef>
              <c:f>'Graphique 3'!$C$3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F201-4872-A26B-C5EB59155E61}"/>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F201-4872-A26B-C5EB59155E61}"/>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F201-4872-A26B-C5EB59155E61}"/>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F201-4872-A26B-C5EB59155E61}"/>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F201-4872-A26B-C5EB59155E61}"/>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F201-4872-A26B-C5EB59155E61}"/>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F201-4872-A26B-C5EB59155E61}"/>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F201-4872-A26B-C5EB59155E61}"/>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F201-4872-A26B-C5EB59155E61}"/>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F201-4872-A26B-C5EB59155E61}"/>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F201-4872-A26B-C5EB59155E61}"/>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F201-4872-A26B-C5EB59155E61}"/>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F201-4872-A26B-C5EB59155E61}"/>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F201-4872-A26B-C5EB59155E61}"/>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F201-4872-A26B-C5EB59155E61}"/>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F201-4872-A26B-C5EB59155E61}"/>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F201-4872-A26B-C5EB59155E61}"/>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F201-4872-A26B-C5EB59155E61}"/>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F201-4872-A26B-C5EB59155E61}"/>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F201-4872-A26B-C5EB59155E61}"/>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F201-4872-A26B-C5EB59155E61}"/>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F201-4872-A26B-C5EB59155E61}"/>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F201-4872-A26B-C5EB59155E61}"/>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F201-4872-A26B-C5EB59155E61}"/>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F201-4872-A26B-C5EB59155E61}"/>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F201-4872-A26B-C5EB59155E61}"/>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F201-4872-A26B-C5EB59155E61}"/>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F201-4872-A26B-C5EB59155E61}"/>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F201-4872-A26B-C5EB59155E61}"/>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F201-4872-A26B-C5EB59155E61}"/>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F201-4872-A26B-C5EB59155E61}"/>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F201-4872-A26B-C5EB59155E61}"/>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F201-4872-A26B-C5EB59155E61}"/>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F201-4872-A26B-C5EB59155E61}"/>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F201-4872-A26B-C5EB59155E61}"/>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F201-4872-A26B-C5EB59155E61}"/>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F201-4872-A26B-C5EB59155E61}"/>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F201-4872-A26B-C5EB59155E61}"/>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F201-4872-A26B-C5EB59155E61}"/>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F201-4872-A26B-C5EB59155E61}"/>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F201-4872-A26B-C5EB59155E61}"/>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F201-4872-A26B-C5EB59155E61}"/>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F201-4872-A26B-C5EB59155E61}"/>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F201-4872-A26B-C5EB59155E61}"/>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F201-4872-A26B-C5EB59155E61}"/>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F201-4872-A26B-C5EB59155E61}"/>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F201-4872-A26B-C5EB59155E61}"/>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F201-4872-A26B-C5EB59155E61}"/>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F201-4872-A26B-C5EB59155E61}"/>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F201-4872-A26B-C5EB59155E61}"/>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F201-4872-A26B-C5EB59155E61}"/>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F201-4872-A26B-C5EB59155E61}"/>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F201-4872-A26B-C5EB59155E61}"/>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F201-4872-A26B-C5EB59155E61}"/>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F201-4872-A26B-C5EB59155E61}"/>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F201-4872-A26B-C5EB59155E61}"/>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F201-4872-A26B-C5EB59155E61}"/>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F201-4872-A26B-C5EB59155E61}"/>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F201-4872-A26B-C5EB59155E61}"/>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3'!$C$4:$C$88</c15:sqref>
                  </c15:fullRef>
                </c:ext>
              </c:extLst>
              <c:f>('Graphique 3'!$C$4:$C$18,'Graphique 3'!$C$24:$C$88)</c:f>
              <c:numCache>
                <c:formatCode>0.0</c:formatCode>
                <c:ptCount val="80"/>
                <c:pt idx="0">
                  <c:v>12.4</c:v>
                </c:pt>
                <c:pt idx="1">
                  <c:v>19.7</c:v>
                </c:pt>
                <c:pt idx="2">
                  <c:v>30</c:v>
                </c:pt>
                <c:pt idx="3">
                  <c:v>31.1</c:v>
                </c:pt>
                <c:pt idx="5">
                  <c:v>0</c:v>
                </c:pt>
                <c:pt idx="6">
                  <c:v>15.1</c:v>
                </c:pt>
                <c:pt idx="7">
                  <c:v>43.8</c:v>
                </c:pt>
                <c:pt idx="8">
                  <c:v>14.7</c:v>
                </c:pt>
                <c:pt idx="10">
                  <c:v>10.4</c:v>
                </c:pt>
                <c:pt idx="11">
                  <c:v>13.700000000000001</c:v>
                </c:pt>
                <c:pt idx="12">
                  <c:v>15</c:v>
                </c:pt>
                <c:pt idx="13">
                  <c:v>22.6</c:v>
                </c:pt>
                <c:pt idx="15">
                  <c:v>1.2</c:v>
                </c:pt>
                <c:pt idx="16">
                  <c:v>3.6999999999999997</c:v>
                </c:pt>
                <c:pt idx="17">
                  <c:v>2.7</c:v>
                </c:pt>
                <c:pt idx="18">
                  <c:v>3.9</c:v>
                </c:pt>
                <c:pt idx="20">
                  <c:v>0</c:v>
                </c:pt>
                <c:pt idx="21">
                  <c:v>0.5</c:v>
                </c:pt>
                <c:pt idx="22">
                  <c:v>7.7</c:v>
                </c:pt>
                <c:pt idx="23">
                  <c:v>1.9</c:v>
                </c:pt>
                <c:pt idx="25">
                  <c:v>3.6999999999999997</c:v>
                </c:pt>
                <c:pt idx="26">
                  <c:v>5.6000000000000005</c:v>
                </c:pt>
                <c:pt idx="27">
                  <c:v>8.6</c:v>
                </c:pt>
                <c:pt idx="28">
                  <c:v>12.5</c:v>
                </c:pt>
                <c:pt idx="30">
                  <c:v>14.399999999999999</c:v>
                </c:pt>
                <c:pt idx="31">
                  <c:v>16.3</c:v>
                </c:pt>
                <c:pt idx="32">
                  <c:v>24.6</c:v>
                </c:pt>
                <c:pt idx="33">
                  <c:v>23.8</c:v>
                </c:pt>
                <c:pt idx="35">
                  <c:v>10</c:v>
                </c:pt>
                <c:pt idx="36">
                  <c:v>11.899999999999999</c:v>
                </c:pt>
                <c:pt idx="37">
                  <c:v>30.5</c:v>
                </c:pt>
                <c:pt idx="38">
                  <c:v>38</c:v>
                </c:pt>
                <c:pt idx="40">
                  <c:v>6.1</c:v>
                </c:pt>
                <c:pt idx="41">
                  <c:v>12</c:v>
                </c:pt>
                <c:pt idx="42">
                  <c:v>24</c:v>
                </c:pt>
                <c:pt idx="43">
                  <c:v>31.6</c:v>
                </c:pt>
                <c:pt idx="45">
                  <c:v>30.599999999999998</c:v>
                </c:pt>
                <c:pt idx="46">
                  <c:v>53</c:v>
                </c:pt>
                <c:pt idx="47">
                  <c:v>74.599999999999994</c:v>
                </c:pt>
                <c:pt idx="48">
                  <c:v>69.8</c:v>
                </c:pt>
                <c:pt idx="50">
                  <c:v>5.8000000000000007</c:v>
                </c:pt>
                <c:pt idx="51">
                  <c:v>6.1</c:v>
                </c:pt>
                <c:pt idx="52">
                  <c:v>13.2</c:v>
                </c:pt>
                <c:pt idx="53">
                  <c:v>18.5</c:v>
                </c:pt>
                <c:pt idx="55">
                  <c:v>1.9</c:v>
                </c:pt>
                <c:pt idx="56">
                  <c:v>9.6</c:v>
                </c:pt>
                <c:pt idx="57">
                  <c:v>15.9</c:v>
                </c:pt>
                <c:pt idx="58">
                  <c:v>12.3</c:v>
                </c:pt>
                <c:pt idx="60">
                  <c:v>6.2</c:v>
                </c:pt>
                <c:pt idx="61">
                  <c:v>19.5</c:v>
                </c:pt>
                <c:pt idx="62">
                  <c:v>36.4</c:v>
                </c:pt>
                <c:pt idx="63">
                  <c:v>36.5</c:v>
                </c:pt>
                <c:pt idx="65">
                  <c:v>16</c:v>
                </c:pt>
                <c:pt idx="66">
                  <c:v>23.400000000000002</c:v>
                </c:pt>
                <c:pt idx="67">
                  <c:v>30.6</c:v>
                </c:pt>
                <c:pt idx="68">
                  <c:v>33.299999999999997</c:v>
                </c:pt>
                <c:pt idx="70">
                  <c:v>16.8</c:v>
                </c:pt>
                <c:pt idx="71">
                  <c:v>30.7</c:v>
                </c:pt>
                <c:pt idx="72">
                  <c:v>44.3</c:v>
                </c:pt>
                <c:pt idx="73">
                  <c:v>41.6</c:v>
                </c:pt>
                <c:pt idx="75">
                  <c:v>33.6</c:v>
                </c:pt>
                <c:pt idx="76">
                  <c:v>53.6</c:v>
                </c:pt>
                <c:pt idx="77">
                  <c:v>59.3</c:v>
                </c:pt>
                <c:pt idx="78">
                  <c:v>61.6</c:v>
                </c:pt>
              </c:numCache>
            </c:numRef>
          </c:val>
          <c:extLst>
            <c:ext xmlns:c15="http://schemas.microsoft.com/office/drawing/2012/chart" uri="{02D57815-91ED-43cb-92C2-25804820EDAC}">
              <c15:categoryFilterExceptions>
                <c15:categoryFilterException>
                  <c15:sqref>'Graphique 3'!$C$21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F201-4872-A26B-C5EB59155E61}"/>
            </c:ext>
          </c:extLst>
        </c:ser>
        <c:ser>
          <c:idx val="2"/>
          <c:order val="2"/>
          <c:tx>
            <c:strRef>
              <c:f>'Graphique 3'!$D$3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F201-4872-A26B-C5EB59155E61}"/>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F201-4872-A26B-C5EB59155E61}"/>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F201-4872-A26B-C5EB59155E61}"/>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F201-4872-A26B-C5EB59155E61}"/>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F201-4872-A26B-C5EB59155E61}"/>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F201-4872-A26B-C5EB59155E61}"/>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F201-4872-A26B-C5EB59155E61}"/>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F201-4872-A26B-C5EB59155E61}"/>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F201-4872-A26B-C5EB59155E61}"/>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F201-4872-A26B-C5EB59155E61}"/>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F201-4872-A26B-C5EB59155E61}"/>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F201-4872-A26B-C5EB59155E61}"/>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F201-4872-A26B-C5EB59155E61}"/>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F201-4872-A26B-C5EB59155E61}"/>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F201-4872-A26B-C5EB59155E61}"/>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F201-4872-A26B-C5EB59155E61}"/>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F201-4872-A26B-C5EB59155E61}"/>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F201-4872-A26B-C5EB59155E61}"/>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F201-4872-A26B-C5EB59155E61}"/>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F201-4872-A26B-C5EB59155E61}"/>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F201-4872-A26B-C5EB59155E61}"/>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F201-4872-A26B-C5EB59155E61}"/>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F201-4872-A26B-C5EB59155E61}"/>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F201-4872-A26B-C5EB59155E61}"/>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F201-4872-A26B-C5EB59155E61}"/>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F201-4872-A26B-C5EB59155E61}"/>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F201-4872-A26B-C5EB59155E61}"/>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F201-4872-A26B-C5EB59155E61}"/>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F201-4872-A26B-C5EB59155E61}"/>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F201-4872-A26B-C5EB59155E61}"/>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F201-4872-A26B-C5EB59155E61}"/>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F201-4872-A26B-C5EB59155E61}"/>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F201-4872-A26B-C5EB59155E61}"/>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F201-4872-A26B-C5EB59155E61}"/>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F201-4872-A26B-C5EB59155E61}"/>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F201-4872-A26B-C5EB59155E61}"/>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F201-4872-A26B-C5EB59155E61}"/>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F201-4872-A26B-C5EB59155E61}"/>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F201-4872-A26B-C5EB59155E61}"/>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F201-4872-A26B-C5EB59155E61}"/>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F201-4872-A26B-C5EB59155E61}"/>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F201-4872-A26B-C5EB59155E61}"/>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F201-4872-A26B-C5EB59155E61}"/>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F201-4872-A26B-C5EB59155E61}"/>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F201-4872-A26B-C5EB59155E61}"/>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F201-4872-A26B-C5EB59155E61}"/>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F201-4872-A26B-C5EB59155E61}"/>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F201-4872-A26B-C5EB59155E61}"/>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F201-4872-A26B-C5EB59155E61}"/>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F201-4872-A26B-C5EB59155E61}"/>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F201-4872-A26B-C5EB59155E61}"/>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F201-4872-A26B-C5EB59155E61}"/>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F201-4872-A26B-C5EB59155E61}"/>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F201-4872-A26B-C5EB59155E61}"/>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F201-4872-A26B-C5EB59155E61}"/>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F201-4872-A26B-C5EB59155E61}"/>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F201-4872-A26B-C5EB59155E61}"/>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F201-4872-A26B-C5EB59155E61}"/>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F201-4872-A26B-C5EB59155E61}"/>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3'!$D$4:$D$88</c15:sqref>
                  </c15:fullRef>
                </c:ext>
              </c:extLst>
              <c:f>('Graphique 3'!$D$4:$D$18,'Graphique 3'!$D$24:$D$88)</c:f>
              <c:numCache>
                <c:formatCode>0.0</c:formatCode>
                <c:ptCount val="80"/>
                <c:pt idx="0">
                  <c:v>5.5</c:v>
                </c:pt>
                <c:pt idx="1">
                  <c:v>6.2</c:v>
                </c:pt>
                <c:pt idx="2">
                  <c:v>7.8</c:v>
                </c:pt>
                <c:pt idx="3">
                  <c:v>12.1</c:v>
                </c:pt>
                <c:pt idx="5">
                  <c:v>0</c:v>
                </c:pt>
                <c:pt idx="6">
                  <c:v>4.3</c:v>
                </c:pt>
                <c:pt idx="7">
                  <c:v>8.1999999999999993</c:v>
                </c:pt>
                <c:pt idx="8">
                  <c:v>14.1</c:v>
                </c:pt>
                <c:pt idx="10">
                  <c:v>2.5</c:v>
                </c:pt>
                <c:pt idx="11">
                  <c:v>2.4</c:v>
                </c:pt>
                <c:pt idx="12">
                  <c:v>4.9000000000000004</c:v>
                </c:pt>
                <c:pt idx="13">
                  <c:v>7.5</c:v>
                </c:pt>
                <c:pt idx="15">
                  <c:v>9.9</c:v>
                </c:pt>
                <c:pt idx="16">
                  <c:v>17.299999999999997</c:v>
                </c:pt>
                <c:pt idx="17">
                  <c:v>25.5</c:v>
                </c:pt>
                <c:pt idx="18">
                  <c:v>30.3</c:v>
                </c:pt>
                <c:pt idx="20">
                  <c:v>22.8</c:v>
                </c:pt>
                <c:pt idx="21">
                  <c:v>7.1999999999999993</c:v>
                </c:pt>
                <c:pt idx="22">
                  <c:v>20.5</c:v>
                </c:pt>
                <c:pt idx="23">
                  <c:v>25.7</c:v>
                </c:pt>
                <c:pt idx="25">
                  <c:v>8.5</c:v>
                </c:pt>
                <c:pt idx="26">
                  <c:v>8.4</c:v>
                </c:pt>
                <c:pt idx="27">
                  <c:v>10.4</c:v>
                </c:pt>
                <c:pt idx="28">
                  <c:v>14</c:v>
                </c:pt>
                <c:pt idx="30">
                  <c:v>14.899999999999999</c:v>
                </c:pt>
                <c:pt idx="31">
                  <c:v>19.3</c:v>
                </c:pt>
                <c:pt idx="32">
                  <c:v>17.2</c:v>
                </c:pt>
                <c:pt idx="33">
                  <c:v>32.799999999999997</c:v>
                </c:pt>
                <c:pt idx="35">
                  <c:v>8.6</c:v>
                </c:pt>
                <c:pt idx="36">
                  <c:v>10.7</c:v>
                </c:pt>
                <c:pt idx="37">
                  <c:v>11.9</c:v>
                </c:pt>
                <c:pt idx="38">
                  <c:v>9.9</c:v>
                </c:pt>
                <c:pt idx="40">
                  <c:v>2.5</c:v>
                </c:pt>
                <c:pt idx="41">
                  <c:v>5.0999999999999996</c:v>
                </c:pt>
                <c:pt idx="42">
                  <c:v>5.3</c:v>
                </c:pt>
                <c:pt idx="43">
                  <c:v>16.3</c:v>
                </c:pt>
                <c:pt idx="45">
                  <c:v>0.89999999999999991</c:v>
                </c:pt>
                <c:pt idx="46">
                  <c:v>3</c:v>
                </c:pt>
                <c:pt idx="47">
                  <c:v>1.5</c:v>
                </c:pt>
                <c:pt idx="48">
                  <c:v>3.9</c:v>
                </c:pt>
                <c:pt idx="50">
                  <c:v>2</c:v>
                </c:pt>
                <c:pt idx="51">
                  <c:v>2.8000000000000003</c:v>
                </c:pt>
                <c:pt idx="52">
                  <c:v>6.5</c:v>
                </c:pt>
                <c:pt idx="53">
                  <c:v>6.2</c:v>
                </c:pt>
                <c:pt idx="55">
                  <c:v>0.8</c:v>
                </c:pt>
                <c:pt idx="56">
                  <c:v>3.1</c:v>
                </c:pt>
                <c:pt idx="57">
                  <c:v>1.8</c:v>
                </c:pt>
                <c:pt idx="58">
                  <c:v>3.8</c:v>
                </c:pt>
                <c:pt idx="60">
                  <c:v>0</c:v>
                </c:pt>
                <c:pt idx="61">
                  <c:v>6</c:v>
                </c:pt>
                <c:pt idx="62">
                  <c:v>3.4</c:v>
                </c:pt>
                <c:pt idx="63">
                  <c:v>3.3</c:v>
                </c:pt>
                <c:pt idx="65">
                  <c:v>4.7</c:v>
                </c:pt>
                <c:pt idx="66">
                  <c:v>3</c:v>
                </c:pt>
                <c:pt idx="67">
                  <c:v>5</c:v>
                </c:pt>
                <c:pt idx="68">
                  <c:v>10.6</c:v>
                </c:pt>
                <c:pt idx="70">
                  <c:v>6.3</c:v>
                </c:pt>
                <c:pt idx="71">
                  <c:v>5.3</c:v>
                </c:pt>
                <c:pt idx="72">
                  <c:v>3.6</c:v>
                </c:pt>
                <c:pt idx="73">
                  <c:v>5</c:v>
                </c:pt>
                <c:pt idx="75">
                  <c:v>1.0999999999999999</c:v>
                </c:pt>
                <c:pt idx="76">
                  <c:v>1.7000000000000002</c:v>
                </c:pt>
                <c:pt idx="77">
                  <c:v>1.1000000000000001</c:v>
                </c:pt>
                <c:pt idx="78">
                  <c:v>1.6</c:v>
                </c:pt>
              </c:numCache>
            </c:numRef>
          </c:val>
          <c:extLst>
            <c:ext xmlns:c15="http://schemas.microsoft.com/office/drawing/2012/chart" uri="{02D57815-91ED-43cb-92C2-25804820EDAC}">
              <c15:categoryFilterExceptions>
                <c15:categoryFilterException>
                  <c15:sqref>'Graphique 3'!$D$21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F201-4872-A26B-C5EB59155E61}"/>
            </c:ext>
          </c:extLst>
        </c:ser>
        <c:ser>
          <c:idx val="3"/>
          <c:order val="3"/>
          <c:tx>
            <c:strRef>
              <c:f>'Graphique 3'!$E$3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F201-4872-A26B-C5EB59155E61}"/>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F201-4872-A26B-C5EB59155E61}"/>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F201-4872-A26B-C5EB59155E61}"/>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F201-4872-A26B-C5EB59155E61}"/>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F201-4872-A26B-C5EB59155E61}"/>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F201-4872-A26B-C5EB59155E61}"/>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F201-4872-A26B-C5EB59155E61}"/>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F201-4872-A26B-C5EB59155E61}"/>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F201-4872-A26B-C5EB59155E61}"/>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F201-4872-A26B-C5EB59155E61}"/>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F201-4872-A26B-C5EB59155E61}"/>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F201-4872-A26B-C5EB59155E61}"/>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F201-4872-A26B-C5EB59155E61}"/>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F201-4872-A26B-C5EB59155E61}"/>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F201-4872-A26B-C5EB59155E61}"/>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F201-4872-A26B-C5EB59155E61}"/>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F201-4872-A26B-C5EB59155E61}"/>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F201-4872-A26B-C5EB59155E61}"/>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F201-4872-A26B-C5EB59155E61}"/>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F201-4872-A26B-C5EB59155E61}"/>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F201-4872-A26B-C5EB59155E61}"/>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F201-4872-A26B-C5EB59155E61}"/>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F201-4872-A26B-C5EB59155E61}"/>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F201-4872-A26B-C5EB59155E61}"/>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F201-4872-A26B-C5EB59155E61}"/>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F201-4872-A26B-C5EB59155E61}"/>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F201-4872-A26B-C5EB59155E61}"/>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F201-4872-A26B-C5EB59155E61}"/>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F201-4872-A26B-C5EB59155E61}"/>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F201-4872-A26B-C5EB59155E61}"/>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F201-4872-A26B-C5EB59155E61}"/>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F201-4872-A26B-C5EB59155E61}"/>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F201-4872-A26B-C5EB59155E61}"/>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F201-4872-A26B-C5EB59155E61}"/>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F201-4872-A26B-C5EB59155E61}"/>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F201-4872-A26B-C5EB59155E61}"/>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F201-4872-A26B-C5EB59155E61}"/>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F201-4872-A26B-C5EB59155E61}"/>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F201-4872-A26B-C5EB59155E61}"/>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F201-4872-A26B-C5EB59155E61}"/>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F201-4872-A26B-C5EB59155E61}"/>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F201-4872-A26B-C5EB59155E61}"/>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F201-4872-A26B-C5EB59155E61}"/>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F201-4872-A26B-C5EB59155E61}"/>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F201-4872-A26B-C5EB59155E61}"/>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F201-4872-A26B-C5EB59155E61}"/>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F201-4872-A26B-C5EB59155E61}"/>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F201-4872-A26B-C5EB59155E61}"/>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F201-4872-A26B-C5EB59155E61}"/>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F201-4872-A26B-C5EB59155E61}"/>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F201-4872-A26B-C5EB59155E61}"/>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F201-4872-A26B-C5EB59155E61}"/>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F201-4872-A26B-C5EB59155E61}"/>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F201-4872-A26B-C5EB59155E61}"/>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F201-4872-A26B-C5EB59155E61}"/>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F201-4872-A26B-C5EB59155E61}"/>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F201-4872-A26B-C5EB59155E61}"/>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F201-4872-A26B-C5EB59155E61}"/>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F201-4872-A26B-C5EB59155E61}"/>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F201-4872-A26B-C5EB59155E61}"/>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F201-4872-A26B-C5EB59155E61}"/>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F201-4872-A26B-C5EB59155E61}"/>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F201-4872-A26B-C5EB59155E61}"/>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F201-4872-A26B-C5EB59155E61}"/>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F201-4872-A26B-C5EB59155E61}"/>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F201-4872-A26B-C5EB59155E61}"/>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F201-4872-A26B-C5EB59155E61}"/>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F201-4872-A26B-C5EB59155E61}"/>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F201-4872-A26B-C5EB59155E61}"/>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F201-4872-A26B-C5EB59155E61}"/>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F201-4872-A26B-C5EB59155E61}"/>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F201-4872-A26B-C5EB59155E61}"/>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F201-4872-A26B-C5EB59155E61}"/>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3'!$E$4:$E$88</c15:sqref>
                  </c15:fullRef>
                </c:ext>
              </c:extLst>
              <c:f>('Graphique 3'!$E$4:$E$18,'Graphique 3'!$E$24:$E$88)</c:f>
              <c:numCache>
                <c:formatCode>0.0</c:formatCode>
                <c:ptCount val="80"/>
                <c:pt idx="0">
                  <c:v>4.9000000000000004</c:v>
                </c:pt>
                <c:pt idx="1">
                  <c:v>10.100000000000001</c:v>
                </c:pt>
                <c:pt idx="2">
                  <c:v>11.7</c:v>
                </c:pt>
                <c:pt idx="3">
                  <c:v>14.2</c:v>
                </c:pt>
                <c:pt idx="5">
                  <c:v>4.1000000000000005</c:v>
                </c:pt>
                <c:pt idx="6">
                  <c:v>1.0999999999999999</c:v>
                </c:pt>
                <c:pt idx="7">
                  <c:v>6.2</c:v>
                </c:pt>
                <c:pt idx="8">
                  <c:v>20.2</c:v>
                </c:pt>
                <c:pt idx="10">
                  <c:v>3.8</c:v>
                </c:pt>
                <c:pt idx="11">
                  <c:v>3.5999999999999996</c:v>
                </c:pt>
                <c:pt idx="12">
                  <c:v>7.8</c:v>
                </c:pt>
                <c:pt idx="13">
                  <c:v>15.7</c:v>
                </c:pt>
                <c:pt idx="15">
                  <c:v>4.5999999999999996</c:v>
                </c:pt>
                <c:pt idx="16">
                  <c:v>5.8000000000000007</c:v>
                </c:pt>
                <c:pt idx="17">
                  <c:v>13.2</c:v>
                </c:pt>
                <c:pt idx="18">
                  <c:v>20</c:v>
                </c:pt>
                <c:pt idx="20">
                  <c:v>15.9</c:v>
                </c:pt>
                <c:pt idx="21">
                  <c:v>21.4</c:v>
                </c:pt>
                <c:pt idx="22">
                  <c:v>16.7</c:v>
                </c:pt>
                <c:pt idx="23">
                  <c:v>26.7</c:v>
                </c:pt>
                <c:pt idx="25">
                  <c:v>1.0999999999999999</c:v>
                </c:pt>
                <c:pt idx="26">
                  <c:v>6.3</c:v>
                </c:pt>
                <c:pt idx="27">
                  <c:v>11.6</c:v>
                </c:pt>
                <c:pt idx="28">
                  <c:v>20.3</c:v>
                </c:pt>
                <c:pt idx="30">
                  <c:v>2.1999999999999997</c:v>
                </c:pt>
                <c:pt idx="31">
                  <c:v>9.5</c:v>
                </c:pt>
                <c:pt idx="32">
                  <c:v>17.100000000000001</c:v>
                </c:pt>
                <c:pt idx="33">
                  <c:v>19.2</c:v>
                </c:pt>
                <c:pt idx="35">
                  <c:v>4.1000000000000005</c:v>
                </c:pt>
                <c:pt idx="36">
                  <c:v>24.6</c:v>
                </c:pt>
                <c:pt idx="37">
                  <c:v>6.5</c:v>
                </c:pt>
                <c:pt idx="38">
                  <c:v>6.5</c:v>
                </c:pt>
                <c:pt idx="40">
                  <c:v>0.4</c:v>
                </c:pt>
                <c:pt idx="41">
                  <c:v>0.89999999999999991</c:v>
                </c:pt>
                <c:pt idx="42">
                  <c:v>17</c:v>
                </c:pt>
                <c:pt idx="43">
                  <c:v>7.6</c:v>
                </c:pt>
                <c:pt idx="45">
                  <c:v>2</c:v>
                </c:pt>
                <c:pt idx="46">
                  <c:v>2.6</c:v>
                </c:pt>
                <c:pt idx="47">
                  <c:v>0.2</c:v>
                </c:pt>
                <c:pt idx="48">
                  <c:v>2.2000000000000002</c:v>
                </c:pt>
                <c:pt idx="50">
                  <c:v>2.7</c:v>
                </c:pt>
                <c:pt idx="51">
                  <c:v>3.9</c:v>
                </c:pt>
                <c:pt idx="52">
                  <c:v>5.7</c:v>
                </c:pt>
                <c:pt idx="53">
                  <c:v>14.7</c:v>
                </c:pt>
                <c:pt idx="55">
                  <c:v>5.5</c:v>
                </c:pt>
                <c:pt idx="56">
                  <c:v>11.200000000000001</c:v>
                </c:pt>
                <c:pt idx="57">
                  <c:v>34.4</c:v>
                </c:pt>
                <c:pt idx="58">
                  <c:v>37.5</c:v>
                </c:pt>
                <c:pt idx="60">
                  <c:v>0</c:v>
                </c:pt>
                <c:pt idx="61">
                  <c:v>5.6000000000000005</c:v>
                </c:pt>
                <c:pt idx="62">
                  <c:v>17.100000000000001</c:v>
                </c:pt>
                <c:pt idx="63">
                  <c:v>27.3</c:v>
                </c:pt>
                <c:pt idx="65">
                  <c:v>6.4</c:v>
                </c:pt>
                <c:pt idx="66">
                  <c:v>5.5</c:v>
                </c:pt>
                <c:pt idx="67">
                  <c:v>6.9</c:v>
                </c:pt>
                <c:pt idx="68">
                  <c:v>8.8000000000000007</c:v>
                </c:pt>
                <c:pt idx="70">
                  <c:v>13.900000000000002</c:v>
                </c:pt>
                <c:pt idx="71">
                  <c:v>19.3</c:v>
                </c:pt>
                <c:pt idx="72">
                  <c:v>15.3</c:v>
                </c:pt>
                <c:pt idx="73">
                  <c:v>18.2</c:v>
                </c:pt>
                <c:pt idx="75">
                  <c:v>5.0999999999999996</c:v>
                </c:pt>
                <c:pt idx="76">
                  <c:v>11.799999999999999</c:v>
                </c:pt>
                <c:pt idx="77">
                  <c:v>8.4</c:v>
                </c:pt>
                <c:pt idx="78">
                  <c:v>10.9</c:v>
                </c:pt>
              </c:numCache>
            </c:numRef>
          </c:val>
          <c:extLst>
            <c:ext xmlns:c15="http://schemas.microsoft.com/office/drawing/2012/chart" uri="{02D57815-91ED-43cb-92C2-25804820EDAC}">
              <c15:categoryFilterExceptions>
                <c15:categoryFilterException>
                  <c15:sqref>'Graphique 3'!$E$21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3'!$E$23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F201-4872-A26B-C5EB59155E61}"/>
            </c:ext>
          </c:extLst>
        </c:ser>
        <c:ser>
          <c:idx val="4"/>
          <c:order val="4"/>
          <c:tx>
            <c:strRef>
              <c:f>'Graphique 3'!$F$3</c:f>
              <c:strCache>
                <c:ptCount val="1"/>
                <c:pt idx="0">
                  <c:v>nd</c:v>
                </c:pt>
              </c:strCache>
            </c:strRef>
          </c:tx>
          <c:spPr>
            <a:pattFill prst="pct10">
              <a:fgClr>
                <a:schemeClr val="bg1"/>
              </a:fgClr>
              <a:bgClr>
                <a:schemeClr val="tx1"/>
              </a:bgClr>
            </a:pattFill>
            <a:ln>
              <a:noFill/>
            </a:ln>
            <a:effectLst/>
          </c:spPr>
          <c:invertIfNegative val="0"/>
          <c:dPt>
            <c:idx val="1"/>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1FD-F201-4872-A26B-C5EB59155E61}"/>
              </c:ext>
            </c:extLst>
          </c:dPt>
          <c:dPt>
            <c:idx val="2"/>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1FF-F201-4872-A26B-C5EB59155E61}"/>
              </c:ext>
            </c:extLst>
          </c:dPt>
          <c:dPt>
            <c:idx val="7"/>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01-F201-4872-A26B-C5EB59155E61}"/>
              </c:ext>
            </c:extLst>
          </c:dPt>
          <c:dPt>
            <c:idx val="11"/>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03-F201-4872-A26B-C5EB59155E61}"/>
              </c:ext>
            </c:extLst>
          </c:dPt>
          <c:dPt>
            <c:idx val="12"/>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05-F201-4872-A26B-C5EB59155E61}"/>
              </c:ext>
            </c:extLst>
          </c:dPt>
          <c:dPt>
            <c:idx val="16"/>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07-F201-4872-A26B-C5EB59155E61}"/>
              </c:ext>
            </c:extLst>
          </c:dPt>
          <c:dPt>
            <c:idx val="21"/>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09-F201-4872-A26B-C5EB59155E61}"/>
              </c:ext>
            </c:extLst>
          </c:dPt>
          <c:dPt>
            <c:idx val="24"/>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0B-F201-4872-A26B-C5EB59155E61}"/>
              </c:ext>
            </c:extLst>
          </c:dPt>
          <c:dPt>
            <c:idx val="26"/>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0D-F201-4872-A26B-C5EB59155E61}"/>
              </c:ext>
            </c:extLst>
          </c:dPt>
          <c:dPt>
            <c:idx val="29"/>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0F-F201-4872-A26B-C5EB59155E61}"/>
              </c:ext>
            </c:extLst>
          </c:dPt>
          <c:dPt>
            <c:idx val="31"/>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11-F201-4872-A26B-C5EB59155E61}"/>
              </c:ext>
            </c:extLst>
          </c:dPt>
          <c:dPt>
            <c:idx val="34"/>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13-F201-4872-A26B-C5EB59155E61}"/>
              </c:ext>
            </c:extLst>
          </c:dPt>
          <c:dPt>
            <c:idx val="36"/>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15-F201-4872-A26B-C5EB59155E61}"/>
              </c:ext>
            </c:extLst>
          </c:dPt>
          <c:dPt>
            <c:idx val="39"/>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17-F201-4872-A26B-C5EB59155E61}"/>
              </c:ext>
            </c:extLst>
          </c:dPt>
          <c:dPt>
            <c:idx val="41"/>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19-F201-4872-A26B-C5EB59155E61}"/>
              </c:ext>
            </c:extLst>
          </c:dPt>
          <c:dPt>
            <c:idx val="46"/>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1B-F201-4872-A26B-C5EB59155E61}"/>
              </c:ext>
            </c:extLst>
          </c:dPt>
          <c:dPt>
            <c:idx val="49"/>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1D-F201-4872-A26B-C5EB59155E61}"/>
              </c:ext>
            </c:extLst>
          </c:dPt>
          <c:dPt>
            <c:idx val="51"/>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1F-F201-4872-A26B-C5EB59155E61}"/>
              </c:ext>
            </c:extLst>
          </c:dPt>
          <c:dPt>
            <c:idx val="54"/>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21-F201-4872-A26B-C5EB59155E61}"/>
              </c:ext>
            </c:extLst>
          </c:dPt>
          <c:dPt>
            <c:idx val="56"/>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23-F201-4872-A26B-C5EB59155E61}"/>
              </c:ext>
            </c:extLst>
          </c:dPt>
          <c:dPt>
            <c:idx val="61"/>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25-F201-4872-A26B-C5EB59155E61}"/>
              </c:ext>
            </c:extLst>
          </c:dPt>
          <c:dPt>
            <c:idx val="64"/>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27-F201-4872-A26B-C5EB59155E61}"/>
              </c:ext>
            </c:extLst>
          </c:dPt>
          <c:dPt>
            <c:idx val="66"/>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29-F201-4872-A26B-C5EB59155E61}"/>
              </c:ext>
            </c:extLst>
          </c:dPt>
          <c:dPt>
            <c:idx val="69"/>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2B-F201-4872-A26B-C5EB59155E61}"/>
              </c:ext>
            </c:extLst>
          </c:dPt>
          <c:dPt>
            <c:idx val="71"/>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2D-F201-4872-A26B-C5EB59155E61}"/>
              </c:ext>
            </c:extLst>
          </c:dPt>
          <c:dPt>
            <c:idx val="74"/>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2F-F201-4872-A26B-C5EB59155E61}"/>
              </c:ext>
            </c:extLst>
          </c:dPt>
          <c:dPt>
            <c:idx val="76"/>
            <c:invertIfNegative val="0"/>
            <c:bubble3D val="0"/>
            <c:spPr>
              <a:pattFill prst="pct10">
                <a:fgClr>
                  <a:schemeClr val="bg1"/>
                </a:fgClr>
                <a:bgClr>
                  <a:schemeClr val="tx1"/>
                </a:bgClr>
              </a:pattFill>
              <a:ln>
                <a:noFill/>
              </a:ln>
              <a:effectLst/>
            </c:spPr>
            <c:extLst>
              <c:ext xmlns:c16="http://schemas.microsoft.com/office/drawing/2014/chart" uri="{C3380CC4-5D6E-409C-BE32-E72D297353CC}">
                <c16:uniqueId val="{00000231-F201-4872-A26B-C5EB59155E61}"/>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juillet</c:v>
                </c:pt>
                <c:pt idx="1">
                  <c:v>juin</c:v>
                </c:pt>
                <c:pt idx="2">
                  <c:v>mai</c:v>
                </c:pt>
                <c:pt idx="3">
                  <c:v>avril</c:v>
                </c:pt>
                <c:pt idx="5">
                  <c:v>DE - Énergie, eau, déchets  - juillet</c:v>
                </c:pt>
                <c:pt idx="6">
                  <c:v>juin</c:v>
                </c:pt>
                <c:pt idx="7">
                  <c:v>mai</c:v>
                </c:pt>
                <c:pt idx="8">
                  <c:v>avril</c:v>
                </c:pt>
                <c:pt idx="10">
                  <c:v>C1 - Industrie agro-alimentaire  - juillet</c:v>
                </c:pt>
                <c:pt idx="11">
                  <c:v>juin</c:v>
                </c:pt>
                <c:pt idx="12">
                  <c:v>mai</c:v>
                </c:pt>
                <c:pt idx="13">
                  <c:v>avril</c:v>
                </c:pt>
                <c:pt idx="15">
                  <c:v>C3 - Biens d'équipement - juillet</c:v>
                </c:pt>
                <c:pt idx="16">
                  <c:v>juin</c:v>
                </c:pt>
                <c:pt idx="17">
                  <c:v>mai</c:v>
                </c:pt>
                <c:pt idx="18">
                  <c:v>avril</c:v>
                </c:pt>
                <c:pt idx="20">
                  <c:v>C4 - Fabrication de matériels de transport - juillet</c:v>
                </c:pt>
                <c:pt idx="21">
                  <c:v>juin</c:v>
                </c:pt>
                <c:pt idx="22">
                  <c:v>mai</c:v>
                </c:pt>
                <c:pt idx="23">
                  <c:v>avril</c:v>
                </c:pt>
                <c:pt idx="25">
                  <c:v>C5 - Fabrication d'autres produits industriels  - juillet</c:v>
                </c:pt>
                <c:pt idx="26">
                  <c:v>juin</c:v>
                </c:pt>
                <c:pt idx="27">
                  <c:v>mai</c:v>
                </c:pt>
                <c:pt idx="28">
                  <c:v>avril</c:v>
                </c:pt>
                <c:pt idx="30">
                  <c:v>FZ - Construction - juillet</c:v>
                </c:pt>
                <c:pt idx="31">
                  <c:v>juin</c:v>
                </c:pt>
                <c:pt idx="32">
                  <c:v>mai</c:v>
                </c:pt>
                <c:pt idx="33">
                  <c:v>avril</c:v>
                </c:pt>
                <c:pt idx="35">
                  <c:v>GZ - Commerce - juillet</c:v>
                </c:pt>
                <c:pt idx="36">
                  <c:v>juin</c:v>
                </c:pt>
                <c:pt idx="37">
                  <c:v>mai</c:v>
                </c:pt>
                <c:pt idx="38">
                  <c:v>avril</c:v>
                </c:pt>
                <c:pt idx="40">
                  <c:v>HZ - Transports et entreposage  - juillet</c:v>
                </c:pt>
                <c:pt idx="41">
                  <c:v>juin</c:v>
                </c:pt>
                <c:pt idx="42">
                  <c:v>mai</c:v>
                </c:pt>
                <c:pt idx="43">
                  <c:v>avril</c:v>
                </c:pt>
                <c:pt idx="45">
                  <c:v>IZ - Hébergement et restauration - juillet</c:v>
                </c:pt>
                <c:pt idx="46">
                  <c:v>juin</c:v>
                </c:pt>
                <c:pt idx="47">
                  <c:v>mai</c:v>
                </c:pt>
                <c:pt idx="48">
                  <c:v>avril</c:v>
                </c:pt>
                <c:pt idx="50">
                  <c:v>JZ - Information et communication - juillet</c:v>
                </c:pt>
                <c:pt idx="51">
                  <c:v>juin</c:v>
                </c:pt>
                <c:pt idx="52">
                  <c:v>mai</c:v>
                </c:pt>
                <c:pt idx="53">
                  <c:v>avril</c:v>
                </c:pt>
                <c:pt idx="55">
                  <c:v>KZ - Activités financières et d'assurance - juillet</c:v>
                </c:pt>
                <c:pt idx="56">
                  <c:v>juin</c:v>
                </c:pt>
                <c:pt idx="57">
                  <c:v>mai</c:v>
                </c:pt>
                <c:pt idx="58">
                  <c:v>avril</c:v>
                </c:pt>
                <c:pt idx="60">
                  <c:v>LZ - Activités immobilières - juillet</c:v>
                </c:pt>
                <c:pt idx="61">
                  <c:v>juin</c:v>
                </c:pt>
                <c:pt idx="62">
                  <c:v>mai</c:v>
                </c:pt>
                <c:pt idx="63">
                  <c:v>avril</c:v>
                </c:pt>
                <c:pt idx="65">
                  <c:v>MN - Services aux entreprises  - juillet</c:v>
                </c:pt>
                <c:pt idx="66">
                  <c:v>juin</c:v>
                </c:pt>
                <c:pt idx="67">
                  <c:v>mai</c:v>
                </c:pt>
                <c:pt idx="68">
                  <c:v>avril</c:v>
                </c:pt>
                <c:pt idx="70">
                  <c:v>OQ - Enseignement, santé humaine et action sociale - juillet</c:v>
                </c:pt>
                <c:pt idx="71">
                  <c:v>juin</c:v>
                </c:pt>
                <c:pt idx="72">
                  <c:v>mai</c:v>
                </c:pt>
                <c:pt idx="73">
                  <c:v>avril</c:v>
                </c:pt>
                <c:pt idx="75">
                  <c:v>RU - Autres activités de services - juillet</c:v>
                </c:pt>
                <c:pt idx="76">
                  <c:v>juin</c:v>
                </c:pt>
                <c:pt idx="77">
                  <c:v>mai</c:v>
                </c:pt>
                <c:pt idx="78">
                  <c:v>avril</c:v>
                </c:pt>
              </c:strCache>
            </c:strRef>
          </c:cat>
          <c:val>
            <c:numRef>
              <c:extLst>
                <c:ext xmlns:c15="http://schemas.microsoft.com/office/drawing/2012/chart" uri="{02D57815-91ED-43cb-92C2-25804820EDAC}">
                  <c15:fullRef>
                    <c15:sqref>'Graphique 3'!$F$4:$F$88</c15:sqref>
                  </c15:fullRef>
                </c:ext>
              </c:extLst>
              <c:f>('Graphique 3'!$F$4:$F$18,'Graphique 3'!$F$24:$F$88)</c:f>
              <c:numCache>
                <c:formatCode>0.0</c:formatCode>
                <c:ptCount val="80"/>
                <c:pt idx="5">
                  <c:v>6.1000000000000085</c:v>
                </c:pt>
                <c:pt idx="20">
                  <c:v>0.19999999999998863</c:v>
                </c:pt>
                <c:pt idx="60">
                  <c:v>5.0999999999999943</c:v>
                </c:pt>
              </c:numCache>
            </c:numRef>
          </c:val>
          <c:extLst>
            <c:ext xmlns:c15="http://schemas.microsoft.com/office/drawing/2012/chart" uri="{02D57815-91ED-43cb-92C2-25804820EDAC}">
              <c15:categoryFilterExceptions>
                <c15:categoryFilterException>
                  <c15:sqref>'Graphique 3'!$F$21</c15:sqref>
                  <c15:spPr xmlns:c15="http://schemas.microsoft.com/office/drawing/2012/chart">
                    <a:pattFill prst="pct10">
                      <a:fgClr>
                        <a:schemeClr val="bg1"/>
                      </a:fgClr>
                      <a:bgClr>
                        <a:schemeClr val="tx1"/>
                      </a:bgClr>
                    </a:pattFill>
                    <a:ln>
                      <a:noFill/>
                    </a:ln>
                    <a:effectLst/>
                  </c15:spPr>
                  <c15:invertIfNegative val="0"/>
                  <c15:bubble3D val="0"/>
                </c15:categoryFilterException>
                <c15:categoryFilterException>
                  <c15:sqref>'Graphique 3'!$F$22</c15:sqref>
                  <c15:spPr xmlns:c15="http://schemas.microsoft.com/office/drawing/2012/chart">
                    <a:pattFill prst="pct10">
                      <a:fgClr>
                        <a:schemeClr val="bg1"/>
                      </a:fgClr>
                      <a:bgClr>
                        <a:schemeClr val="tx1"/>
                      </a:bgClr>
                    </a:pattFill>
                    <a:ln>
                      <a:noFill/>
                    </a:ln>
                    <a:effectLst/>
                  </c15:spPr>
                  <c15:invertIfNegative val="0"/>
                  <c15:bubble3D val="0"/>
                </c15:categoryFilterException>
                <c15:categoryFilterException>
                  <c15:sqref>'Graphique 3'!$F$23</c15:sqref>
                  <c15:spPr xmlns:c15="http://schemas.microsoft.com/office/drawing/2012/chart">
                    <a:pattFill prst="pct10">
                      <a:fgClr>
                        <a:schemeClr val="bg1"/>
                      </a:fgClr>
                      <a:bgClr>
                        <a:schemeClr val="tx1"/>
                      </a:bgClr>
                    </a:pattFill>
                    <a:ln>
                      <a:noFill/>
                    </a:ln>
                    <a:effectLst/>
                  </c15:spPr>
                </c15:categoryFilterException>
              </c15:categoryFilterExceptions>
            </c:ext>
            <c:ext xmlns:c16="http://schemas.microsoft.com/office/drawing/2014/chart" uri="{C3380CC4-5D6E-409C-BE32-E72D297353CC}">
              <c16:uniqueId val="{00000232-F201-4872-A26B-C5EB59155E61}"/>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1879040331135153"/>
          <c:w val="0.9273718517168783"/>
          <c:h val="8.120959668864834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901386977313686"/>
          <c:y val="2.7833888899512556E-2"/>
          <c:w val="0.62275363254880178"/>
          <c:h val="0.92966071736061273"/>
        </c:manualLayout>
      </c:layout>
      <c:barChart>
        <c:barDir val="bar"/>
        <c:grouping val="stacked"/>
        <c:varyColors val="0"/>
        <c:ser>
          <c:idx val="0"/>
          <c:order val="0"/>
          <c:tx>
            <c:strRef>
              <c:f>'Graphique 4'!$B$3</c:f>
              <c:strCache>
                <c:ptCount val="1"/>
                <c:pt idx="0">
                  <c:v>Oui</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F493-4959-8381-C79F456C10B4}"/>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F493-4959-8381-C79F456C10B4}"/>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F493-4959-8381-C79F456C10B4}"/>
              </c:ext>
            </c:extLst>
          </c:dPt>
          <c:dPt>
            <c:idx val="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F493-4959-8381-C79F456C10B4}"/>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9-F493-4959-8381-C79F456C10B4}"/>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F493-4959-8381-C79F456C10B4}"/>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D-F493-4959-8381-C79F456C10B4}"/>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F493-4959-8381-C79F456C10B4}"/>
              </c:ext>
            </c:extLst>
          </c:dPt>
          <c:dPt>
            <c:idx val="12"/>
            <c:invertIfNegative val="0"/>
            <c:bubble3D val="0"/>
            <c:spPr>
              <a:solidFill>
                <a:schemeClr val="accent1">
                  <a:lumMod val="75000"/>
                </a:schemeClr>
              </a:solidFill>
              <a:ln>
                <a:noFill/>
              </a:ln>
              <a:effectLst/>
            </c:spPr>
            <c:extLst>
              <c:ext xmlns:c16="http://schemas.microsoft.com/office/drawing/2014/chart" uri="{C3380CC4-5D6E-409C-BE32-E72D297353CC}">
                <c16:uniqueId val="{00000011-F493-4959-8381-C79F456C10B4}"/>
              </c:ext>
            </c:extLst>
          </c:dPt>
          <c:dPt>
            <c:idx val="1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F493-4959-8381-C79F456C10B4}"/>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F493-4959-8381-C79F456C10B4}"/>
              </c:ext>
            </c:extLst>
          </c:dPt>
          <c:dPt>
            <c:idx val="1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F493-4959-8381-C79F456C10B4}"/>
              </c:ext>
            </c:extLst>
          </c:dPt>
          <c:dPt>
            <c:idx val="19"/>
            <c:invertIfNegative val="0"/>
            <c:bubble3D val="0"/>
            <c:spPr>
              <a:solidFill>
                <a:schemeClr val="accent1">
                  <a:lumMod val="75000"/>
                </a:schemeClr>
              </a:solidFill>
              <a:ln>
                <a:noFill/>
              </a:ln>
              <a:effectLst/>
            </c:spPr>
            <c:extLst>
              <c:ext xmlns:c16="http://schemas.microsoft.com/office/drawing/2014/chart" uri="{C3380CC4-5D6E-409C-BE32-E72D297353CC}">
                <c16:uniqueId val="{00000019-F493-4959-8381-C79F456C10B4}"/>
              </c:ext>
            </c:extLst>
          </c:dPt>
          <c:dPt>
            <c:idx val="2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F493-4959-8381-C79F456C10B4}"/>
              </c:ext>
            </c:extLst>
          </c:dPt>
          <c:dPt>
            <c:idx val="2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F493-4959-8381-C79F456C10B4}"/>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F493-4959-8381-C79F456C10B4}"/>
              </c:ext>
            </c:extLst>
          </c:dPt>
          <c:dPt>
            <c:idx val="24"/>
            <c:invertIfNegative val="0"/>
            <c:bubble3D val="0"/>
            <c:spPr>
              <a:solidFill>
                <a:schemeClr val="accent1">
                  <a:lumMod val="75000"/>
                </a:schemeClr>
              </a:solidFill>
              <a:ln>
                <a:noFill/>
              </a:ln>
              <a:effectLst/>
            </c:spPr>
            <c:extLst>
              <c:ext xmlns:c16="http://schemas.microsoft.com/office/drawing/2014/chart" uri="{C3380CC4-5D6E-409C-BE32-E72D297353CC}">
                <c16:uniqueId val="{00000021-F493-4959-8381-C79F456C10B4}"/>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F493-4959-8381-C79F456C10B4}"/>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F493-4959-8381-C79F456C10B4}"/>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F493-4959-8381-C79F456C10B4}"/>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9-F493-4959-8381-C79F456C10B4}"/>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F493-4959-8381-C79F456C10B4}"/>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F493-4959-8381-C79F456C10B4}"/>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F493-4959-8381-C79F456C10B4}"/>
              </c:ext>
            </c:extLst>
          </c:dPt>
          <c:dPt>
            <c:idx val="36"/>
            <c:invertIfNegative val="0"/>
            <c:bubble3D val="0"/>
            <c:spPr>
              <a:solidFill>
                <a:schemeClr val="accent1">
                  <a:lumMod val="75000"/>
                </a:schemeClr>
              </a:solidFill>
              <a:ln>
                <a:noFill/>
              </a:ln>
              <a:effectLst/>
            </c:spPr>
            <c:extLst>
              <c:ext xmlns:c16="http://schemas.microsoft.com/office/drawing/2014/chart" uri="{C3380CC4-5D6E-409C-BE32-E72D297353CC}">
                <c16:uniqueId val="{00000031-F493-4959-8381-C79F456C10B4}"/>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F493-4959-8381-C79F456C10B4}"/>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F493-4959-8381-C79F456C10B4}"/>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F493-4959-8381-C79F456C10B4}"/>
              </c:ext>
            </c:extLst>
          </c:dPt>
          <c:dPt>
            <c:idx val="42"/>
            <c:invertIfNegative val="0"/>
            <c:bubble3D val="0"/>
            <c:spPr>
              <a:solidFill>
                <a:schemeClr val="accent1">
                  <a:lumMod val="75000"/>
                </a:schemeClr>
              </a:solidFill>
              <a:ln>
                <a:noFill/>
              </a:ln>
              <a:effectLst/>
            </c:spPr>
            <c:extLst>
              <c:ext xmlns:c16="http://schemas.microsoft.com/office/drawing/2014/chart" uri="{C3380CC4-5D6E-409C-BE32-E72D297353CC}">
                <c16:uniqueId val="{00000039-F493-4959-8381-C79F456C10B4}"/>
              </c:ext>
            </c:extLst>
          </c:dPt>
          <c:dPt>
            <c:idx val="4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F493-4959-8381-C79F456C10B4}"/>
              </c:ext>
            </c:extLst>
          </c:dPt>
          <c:dPt>
            <c:idx val="4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F493-4959-8381-C79F456C10B4}"/>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F493-4959-8381-C79F456C10B4}"/>
              </c:ext>
            </c:extLst>
          </c:dPt>
          <c:dPt>
            <c:idx val="48"/>
            <c:invertIfNegative val="0"/>
            <c:bubble3D val="0"/>
            <c:spPr>
              <a:solidFill>
                <a:schemeClr val="accent1">
                  <a:lumMod val="75000"/>
                </a:schemeClr>
              </a:solidFill>
              <a:ln>
                <a:noFill/>
              </a:ln>
              <a:effectLst/>
            </c:spPr>
            <c:extLst>
              <c:ext xmlns:c16="http://schemas.microsoft.com/office/drawing/2014/chart" uri="{C3380CC4-5D6E-409C-BE32-E72D297353CC}">
                <c16:uniqueId val="{00000041-F493-4959-8381-C79F456C10B4}"/>
              </c:ext>
            </c:extLst>
          </c:dPt>
          <c:dPt>
            <c:idx val="5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F493-4959-8381-C79F456C10B4}"/>
              </c:ext>
            </c:extLst>
          </c:dPt>
          <c:dPt>
            <c:idx val="5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F493-4959-8381-C79F456C10B4}"/>
              </c:ext>
            </c:extLst>
          </c:dPt>
          <c:dPt>
            <c:idx val="5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F493-4959-8381-C79F456C10B4}"/>
              </c:ext>
            </c:extLst>
          </c:dPt>
          <c:dPt>
            <c:idx val="54"/>
            <c:invertIfNegative val="0"/>
            <c:bubble3D val="0"/>
            <c:spPr>
              <a:solidFill>
                <a:schemeClr val="accent1">
                  <a:lumMod val="75000"/>
                </a:schemeClr>
              </a:solidFill>
              <a:ln>
                <a:noFill/>
              </a:ln>
              <a:effectLst/>
            </c:spPr>
            <c:extLst>
              <c:ext xmlns:c16="http://schemas.microsoft.com/office/drawing/2014/chart" uri="{C3380CC4-5D6E-409C-BE32-E72D297353CC}">
                <c16:uniqueId val="{00000049-F493-4959-8381-C79F456C10B4}"/>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F493-4959-8381-C79F456C10B4}"/>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F493-4959-8381-C79F456C10B4}"/>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F-F493-4959-8381-C79F456C10B4}"/>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1-F493-4959-8381-C79F456C10B4}"/>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F493-4959-8381-C79F456C10B4}"/>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F493-4959-8381-C79F456C10B4}"/>
              </c:ext>
            </c:extLst>
          </c:dPt>
          <c:dPt>
            <c:idx val="6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F493-4959-8381-C79F456C10B4}"/>
              </c:ext>
            </c:extLst>
          </c:dPt>
          <c:dPt>
            <c:idx val="66"/>
            <c:invertIfNegative val="0"/>
            <c:bubble3D val="0"/>
            <c:spPr>
              <a:solidFill>
                <a:schemeClr val="accent1">
                  <a:lumMod val="75000"/>
                </a:schemeClr>
              </a:solidFill>
              <a:ln>
                <a:noFill/>
              </a:ln>
              <a:effectLst/>
            </c:spPr>
            <c:extLst>
              <c:ext xmlns:c16="http://schemas.microsoft.com/office/drawing/2014/chart" uri="{C3380CC4-5D6E-409C-BE32-E72D297353CC}">
                <c16:uniqueId val="{00000059-F493-4959-8381-C79F456C10B4}"/>
              </c:ext>
            </c:extLst>
          </c:dPt>
          <c:dPt>
            <c:idx val="6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F493-4959-8381-C79F456C10B4}"/>
              </c:ext>
            </c:extLst>
          </c:dPt>
          <c:dPt>
            <c:idx val="6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F493-4959-8381-C79F456C10B4}"/>
              </c:ext>
            </c:extLst>
          </c:dPt>
          <c:dPt>
            <c:idx val="7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F493-4959-8381-C79F456C10B4}"/>
              </c:ext>
            </c:extLst>
          </c:dPt>
          <c:dPt>
            <c:idx val="72"/>
            <c:invertIfNegative val="0"/>
            <c:bubble3D val="0"/>
            <c:spPr>
              <a:solidFill>
                <a:schemeClr val="accent1">
                  <a:lumMod val="75000"/>
                </a:schemeClr>
              </a:solidFill>
              <a:ln>
                <a:noFill/>
              </a:ln>
              <a:effectLst/>
            </c:spPr>
            <c:extLst>
              <c:ext xmlns:c16="http://schemas.microsoft.com/office/drawing/2014/chart" uri="{C3380CC4-5D6E-409C-BE32-E72D297353CC}">
                <c16:uniqueId val="{00000061-F493-4959-8381-C79F456C10B4}"/>
              </c:ext>
            </c:extLst>
          </c:dPt>
          <c:dPt>
            <c:idx val="7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3-F493-4959-8381-C79F456C10B4}"/>
              </c:ext>
            </c:extLst>
          </c:dPt>
          <c:dPt>
            <c:idx val="7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5-F493-4959-8381-C79F456C10B4}"/>
              </c:ext>
            </c:extLst>
          </c:dPt>
          <c:dPt>
            <c:idx val="7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7-F493-4959-8381-C79F456C10B4}"/>
              </c:ext>
            </c:extLst>
          </c:dPt>
          <c:dPt>
            <c:idx val="78"/>
            <c:invertIfNegative val="0"/>
            <c:bubble3D val="0"/>
            <c:spPr>
              <a:solidFill>
                <a:schemeClr val="accent1">
                  <a:lumMod val="75000"/>
                </a:schemeClr>
              </a:solidFill>
              <a:ln>
                <a:noFill/>
              </a:ln>
              <a:effectLst/>
            </c:spPr>
            <c:extLst>
              <c:ext xmlns:c16="http://schemas.microsoft.com/office/drawing/2014/chart" uri="{C3380CC4-5D6E-409C-BE32-E72D297353CC}">
                <c16:uniqueId val="{00000069-F493-4959-8381-C79F456C10B4}"/>
              </c:ext>
            </c:extLst>
          </c:dPt>
          <c:dPt>
            <c:idx val="8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B-F493-4959-8381-C79F456C10B4}"/>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D-F493-4959-8381-C79F456C10B4}"/>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F-F493-4959-8381-C79F456C10B4}"/>
              </c:ext>
            </c:extLst>
          </c:dPt>
          <c:dPt>
            <c:idx val="84"/>
            <c:invertIfNegative val="0"/>
            <c:bubble3D val="0"/>
            <c:spPr>
              <a:solidFill>
                <a:schemeClr val="accent1">
                  <a:lumMod val="75000"/>
                </a:schemeClr>
              </a:solidFill>
              <a:ln>
                <a:noFill/>
              </a:ln>
              <a:effectLst/>
            </c:spPr>
            <c:extLst>
              <c:ext xmlns:c16="http://schemas.microsoft.com/office/drawing/2014/chart" uri="{C3380CC4-5D6E-409C-BE32-E72D297353CC}">
                <c16:uniqueId val="{00000071-F493-4959-8381-C79F456C10B4}"/>
              </c:ext>
            </c:extLst>
          </c:dPt>
          <c:dPt>
            <c:idx val="8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3-F493-4959-8381-C79F456C10B4}"/>
              </c:ext>
            </c:extLst>
          </c:dPt>
          <c:dPt>
            <c:idx val="8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5-F493-4959-8381-C79F456C10B4}"/>
              </c:ext>
            </c:extLst>
          </c:dPt>
          <c:dPt>
            <c:idx val="8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7-F493-4959-8381-C79F456C10B4}"/>
              </c:ext>
            </c:extLst>
          </c:dPt>
          <c:dPt>
            <c:idx val="90"/>
            <c:invertIfNegative val="0"/>
            <c:bubble3D val="0"/>
            <c:spPr>
              <a:solidFill>
                <a:schemeClr val="accent1">
                  <a:lumMod val="75000"/>
                </a:schemeClr>
              </a:solidFill>
              <a:ln>
                <a:noFill/>
              </a:ln>
              <a:effectLst/>
            </c:spPr>
            <c:extLst>
              <c:ext xmlns:c16="http://schemas.microsoft.com/office/drawing/2014/chart" uri="{C3380CC4-5D6E-409C-BE32-E72D297353CC}">
                <c16:uniqueId val="{00000079-F493-4959-8381-C79F456C10B4}"/>
              </c:ext>
            </c:extLst>
          </c:dPt>
          <c:dPt>
            <c:idx val="9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B-F493-4959-8381-C79F456C10B4}"/>
              </c:ext>
            </c:extLst>
          </c:dPt>
          <c:dPt>
            <c:idx val="9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D-F493-4959-8381-C79F456C10B4}"/>
              </c:ext>
            </c:extLst>
          </c:dPt>
          <c:dPt>
            <c:idx val="9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F-F493-4959-8381-C79F456C10B4}"/>
              </c:ext>
            </c:extLst>
          </c:dPt>
          <c:dPt>
            <c:idx val="96"/>
            <c:invertIfNegative val="0"/>
            <c:bubble3D val="0"/>
            <c:spPr>
              <a:solidFill>
                <a:schemeClr val="accent1">
                  <a:lumMod val="75000"/>
                </a:schemeClr>
              </a:solidFill>
              <a:ln>
                <a:noFill/>
              </a:ln>
              <a:effectLst/>
            </c:spPr>
            <c:extLst>
              <c:ext xmlns:c16="http://schemas.microsoft.com/office/drawing/2014/chart" uri="{C3380CC4-5D6E-409C-BE32-E72D297353CC}">
                <c16:uniqueId val="{00000081-F493-4959-8381-C79F456C10B4}"/>
              </c:ext>
            </c:extLst>
          </c:dPt>
          <c:dPt>
            <c:idx val="98"/>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83-F493-4959-8381-C79F456C10B4}"/>
              </c:ext>
            </c:extLst>
          </c:dPt>
          <c:dPt>
            <c:idx val="9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85-F493-4959-8381-C79F456C10B4}"/>
              </c:ext>
            </c:extLst>
          </c:dPt>
          <c:dPt>
            <c:idx val="10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87-F493-4959-8381-C79F456C10B4}"/>
              </c:ext>
            </c:extLst>
          </c:dPt>
          <c:cat>
            <c:strRef>
              <c:f>'Graphique 4'!$A$4:$A$105</c:f>
              <c:strCache>
                <c:ptCount val="101"/>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pt idx="100">
                  <c:v>mars</c:v>
                </c:pt>
              </c:strCache>
            </c:strRef>
          </c:cat>
          <c:val>
            <c:numRef>
              <c:f>'Graphique 4'!$B$4:$B$105</c:f>
              <c:numCache>
                <c:formatCode>0</c:formatCode>
                <c:ptCount val="102"/>
                <c:pt idx="0">
                  <c:v>37.9</c:v>
                </c:pt>
                <c:pt idx="1">
                  <c:v>57.699999999999996</c:v>
                </c:pt>
                <c:pt idx="2">
                  <c:v>73.194577100000004</c:v>
                </c:pt>
                <c:pt idx="3">
                  <c:v>63</c:v>
                </c:pt>
                <c:pt idx="4">
                  <c:v>59</c:v>
                </c:pt>
                <c:pt idx="6">
                  <c:v>25.4</c:v>
                </c:pt>
                <c:pt idx="7">
                  <c:v>25.7</c:v>
                </c:pt>
                <c:pt idx="8">
                  <c:v>51.932499700000001</c:v>
                </c:pt>
                <c:pt idx="9">
                  <c:v>37.5</c:v>
                </c:pt>
                <c:pt idx="10">
                  <c:v>34.5</c:v>
                </c:pt>
                <c:pt idx="12">
                  <c:v>35.099999999999994</c:v>
                </c:pt>
                <c:pt idx="13">
                  <c:v>56.999999999999993</c:v>
                </c:pt>
                <c:pt idx="14">
                  <c:v>72.281495199999995</c:v>
                </c:pt>
                <c:pt idx="15">
                  <c:v>41.9</c:v>
                </c:pt>
                <c:pt idx="16">
                  <c:v>36.700000000000003</c:v>
                </c:pt>
                <c:pt idx="18">
                  <c:v>0</c:v>
                </c:pt>
                <c:pt idx="19">
                  <c:v>14</c:v>
                </c:pt>
                <c:pt idx="20">
                  <c:v>0</c:v>
                </c:pt>
                <c:pt idx="21">
                  <c:v>9.6</c:v>
                </c:pt>
                <c:pt idx="22">
                  <c:v>4.2</c:v>
                </c:pt>
                <c:pt idx="24">
                  <c:v>55.300000000000004</c:v>
                </c:pt>
                <c:pt idx="25">
                  <c:v>73</c:v>
                </c:pt>
                <c:pt idx="26">
                  <c:v>82.681542800000003</c:v>
                </c:pt>
                <c:pt idx="27">
                  <c:v>73.099999999999994</c:v>
                </c:pt>
                <c:pt idx="28">
                  <c:v>56.1</c:v>
                </c:pt>
                <c:pt idx="30">
                  <c:v>89.3</c:v>
                </c:pt>
                <c:pt idx="31">
                  <c:v>92.7</c:v>
                </c:pt>
                <c:pt idx="32">
                  <c:v>95.290270100000001</c:v>
                </c:pt>
                <c:pt idx="33">
                  <c:v>96.3</c:v>
                </c:pt>
                <c:pt idx="34">
                  <c:v>97.1</c:v>
                </c:pt>
                <c:pt idx="36">
                  <c:v>43.4</c:v>
                </c:pt>
                <c:pt idx="37">
                  <c:v>61.3</c:v>
                </c:pt>
                <c:pt idx="38">
                  <c:v>78.671781299999992</c:v>
                </c:pt>
                <c:pt idx="39">
                  <c:v>70.5</c:v>
                </c:pt>
                <c:pt idx="40">
                  <c:v>68.599999999999994</c:v>
                </c:pt>
                <c:pt idx="42">
                  <c:v>20.9</c:v>
                </c:pt>
                <c:pt idx="43">
                  <c:v>52</c:v>
                </c:pt>
                <c:pt idx="44">
                  <c:v>87.276603500000007</c:v>
                </c:pt>
                <c:pt idx="45">
                  <c:v>94.6</c:v>
                </c:pt>
                <c:pt idx="46">
                  <c:v>95.4</c:v>
                </c:pt>
                <c:pt idx="48">
                  <c:v>33</c:v>
                </c:pt>
                <c:pt idx="49">
                  <c:v>58.599999999999994</c:v>
                </c:pt>
                <c:pt idx="50">
                  <c:v>76.714327100000006</c:v>
                </c:pt>
                <c:pt idx="51">
                  <c:v>60.5</c:v>
                </c:pt>
                <c:pt idx="52">
                  <c:v>58.8</c:v>
                </c:pt>
                <c:pt idx="54">
                  <c:v>50.6</c:v>
                </c:pt>
                <c:pt idx="55">
                  <c:v>68.8</c:v>
                </c:pt>
                <c:pt idx="56">
                  <c:v>83.355795799999996</c:v>
                </c:pt>
                <c:pt idx="57">
                  <c:v>77.599999999999994</c:v>
                </c:pt>
                <c:pt idx="58">
                  <c:v>68.400000000000006</c:v>
                </c:pt>
                <c:pt idx="60">
                  <c:v>66.400000000000006</c:v>
                </c:pt>
                <c:pt idx="61">
                  <c:v>85.3</c:v>
                </c:pt>
                <c:pt idx="62">
                  <c:v>96.339876400000009</c:v>
                </c:pt>
                <c:pt idx="63">
                  <c:v>96.1</c:v>
                </c:pt>
                <c:pt idx="64">
                  <c:v>95.7</c:v>
                </c:pt>
                <c:pt idx="66">
                  <c:v>37.299999999999997</c:v>
                </c:pt>
                <c:pt idx="67">
                  <c:v>57.9</c:v>
                </c:pt>
                <c:pt idx="68">
                  <c:v>62.179002599999997</c:v>
                </c:pt>
                <c:pt idx="69">
                  <c:v>60.7</c:v>
                </c:pt>
                <c:pt idx="70">
                  <c:v>48.9</c:v>
                </c:pt>
                <c:pt idx="72">
                  <c:v>14.2</c:v>
                </c:pt>
                <c:pt idx="73">
                  <c:v>21.7</c:v>
                </c:pt>
                <c:pt idx="74">
                  <c:v>20.5667486</c:v>
                </c:pt>
                <c:pt idx="75">
                  <c:v>13</c:v>
                </c:pt>
                <c:pt idx="76">
                  <c:v>13.6</c:v>
                </c:pt>
                <c:pt idx="78">
                  <c:v>17.7</c:v>
                </c:pt>
                <c:pt idx="79">
                  <c:v>43.8</c:v>
                </c:pt>
                <c:pt idx="80">
                  <c:v>69.007062500000004</c:v>
                </c:pt>
                <c:pt idx="81">
                  <c:v>47.5</c:v>
                </c:pt>
                <c:pt idx="82">
                  <c:v>47.4</c:v>
                </c:pt>
                <c:pt idx="84">
                  <c:v>44.6</c:v>
                </c:pt>
                <c:pt idx="85">
                  <c:v>62.8</c:v>
                </c:pt>
                <c:pt idx="86">
                  <c:v>78.875729699999994</c:v>
                </c:pt>
                <c:pt idx="87">
                  <c:v>70</c:v>
                </c:pt>
                <c:pt idx="88">
                  <c:v>65.400000000000006</c:v>
                </c:pt>
                <c:pt idx="90">
                  <c:v>26.400000000000002</c:v>
                </c:pt>
                <c:pt idx="91">
                  <c:v>47.599999999999994</c:v>
                </c:pt>
                <c:pt idx="92">
                  <c:v>60.997277599999997</c:v>
                </c:pt>
                <c:pt idx="93">
                  <c:v>41.5</c:v>
                </c:pt>
                <c:pt idx="94">
                  <c:v>36.5</c:v>
                </c:pt>
                <c:pt idx="96">
                  <c:v>40.200000000000003</c:v>
                </c:pt>
                <c:pt idx="97">
                  <c:v>63.5</c:v>
                </c:pt>
                <c:pt idx="98">
                  <c:v>83.045147999999998</c:v>
                </c:pt>
                <c:pt idx="99">
                  <c:v>73</c:v>
                </c:pt>
                <c:pt idx="100">
                  <c:v>71.3</c:v>
                </c:pt>
              </c:numCache>
            </c:numRef>
          </c:val>
          <c:extLst>
            <c:ext xmlns:c16="http://schemas.microsoft.com/office/drawing/2014/chart" uri="{C3380CC4-5D6E-409C-BE32-E72D297353CC}">
              <c16:uniqueId val="{00000088-F493-4959-8381-C79F456C10B4}"/>
            </c:ext>
          </c:extLst>
        </c:ser>
        <c:ser>
          <c:idx val="1"/>
          <c:order val="1"/>
          <c:tx>
            <c:strRef>
              <c:f>'Graphique 4'!$C$3</c:f>
              <c:strCache>
                <c:ptCount val="1"/>
                <c:pt idx="0">
                  <c:v>Non</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8A-F493-4959-8381-C79F456C10B4}"/>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F493-4959-8381-C79F456C10B4}"/>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F493-4959-8381-C79F456C10B4}"/>
              </c:ext>
            </c:extLst>
          </c:dPt>
          <c:dPt>
            <c:idx val="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F493-4959-8381-C79F456C10B4}"/>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92-F493-4959-8381-C79F456C10B4}"/>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F493-4959-8381-C79F456C10B4}"/>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F493-4959-8381-C79F456C10B4}"/>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F493-4959-8381-C79F456C10B4}"/>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9A-F493-4959-8381-C79F456C10B4}"/>
              </c:ext>
            </c:extLst>
          </c:dPt>
          <c:dPt>
            <c:idx val="1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C-F493-4959-8381-C79F456C10B4}"/>
              </c:ext>
            </c:extLst>
          </c:dPt>
          <c:dPt>
            <c:idx val="1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E-F493-4959-8381-C79F456C10B4}"/>
              </c:ext>
            </c:extLst>
          </c:dPt>
          <c:dPt>
            <c:idx val="1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0-F493-4959-8381-C79F456C10B4}"/>
              </c:ext>
            </c:extLst>
          </c:dPt>
          <c:dPt>
            <c:idx val="19"/>
            <c:invertIfNegative val="0"/>
            <c:bubble3D val="0"/>
            <c:spPr>
              <a:solidFill>
                <a:schemeClr val="accent2">
                  <a:lumMod val="75000"/>
                </a:schemeClr>
              </a:solidFill>
              <a:ln>
                <a:noFill/>
              </a:ln>
              <a:effectLst/>
            </c:spPr>
            <c:extLst>
              <c:ext xmlns:c16="http://schemas.microsoft.com/office/drawing/2014/chart" uri="{C3380CC4-5D6E-409C-BE32-E72D297353CC}">
                <c16:uniqueId val="{000000A2-F493-4959-8381-C79F456C10B4}"/>
              </c:ext>
            </c:extLst>
          </c:dPt>
          <c:dPt>
            <c:idx val="2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F493-4959-8381-C79F456C10B4}"/>
              </c:ext>
            </c:extLst>
          </c:dPt>
          <c:dPt>
            <c:idx val="2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F493-4959-8381-C79F456C10B4}"/>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F493-4959-8381-C79F456C10B4}"/>
              </c:ext>
            </c:extLst>
          </c:dPt>
          <c:dPt>
            <c:idx val="24"/>
            <c:invertIfNegative val="0"/>
            <c:bubble3D val="0"/>
            <c:spPr>
              <a:solidFill>
                <a:schemeClr val="accent2">
                  <a:lumMod val="75000"/>
                </a:schemeClr>
              </a:solidFill>
              <a:ln>
                <a:noFill/>
              </a:ln>
              <a:effectLst/>
            </c:spPr>
            <c:extLst>
              <c:ext xmlns:c16="http://schemas.microsoft.com/office/drawing/2014/chart" uri="{C3380CC4-5D6E-409C-BE32-E72D297353CC}">
                <c16:uniqueId val="{000000AA-F493-4959-8381-C79F456C10B4}"/>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F493-4959-8381-C79F456C10B4}"/>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F493-4959-8381-C79F456C10B4}"/>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F493-4959-8381-C79F456C10B4}"/>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B2-F493-4959-8381-C79F456C10B4}"/>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4-F493-4959-8381-C79F456C10B4}"/>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6-F493-4959-8381-C79F456C10B4}"/>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8-F493-4959-8381-C79F456C10B4}"/>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BA-F493-4959-8381-C79F456C10B4}"/>
              </c:ext>
            </c:extLst>
          </c:dPt>
          <c:dPt>
            <c:idx val="3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F493-4959-8381-C79F456C10B4}"/>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F493-4959-8381-C79F456C10B4}"/>
              </c:ext>
            </c:extLst>
          </c:dPt>
          <c:dPt>
            <c:idx val="4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F493-4959-8381-C79F456C10B4}"/>
              </c:ext>
            </c:extLst>
          </c:dPt>
          <c:dPt>
            <c:idx val="42"/>
            <c:invertIfNegative val="0"/>
            <c:bubble3D val="0"/>
            <c:spPr>
              <a:solidFill>
                <a:schemeClr val="accent2">
                  <a:lumMod val="75000"/>
                </a:schemeClr>
              </a:solidFill>
              <a:ln>
                <a:noFill/>
              </a:ln>
              <a:effectLst/>
            </c:spPr>
            <c:extLst>
              <c:ext xmlns:c16="http://schemas.microsoft.com/office/drawing/2014/chart" uri="{C3380CC4-5D6E-409C-BE32-E72D297353CC}">
                <c16:uniqueId val="{000000C2-F493-4959-8381-C79F456C10B4}"/>
              </c:ext>
            </c:extLst>
          </c:dPt>
          <c:dPt>
            <c:idx val="4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4-F493-4959-8381-C79F456C10B4}"/>
              </c:ext>
            </c:extLst>
          </c:dPt>
          <c:dPt>
            <c:idx val="4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6-F493-4959-8381-C79F456C10B4}"/>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8-F493-4959-8381-C79F456C10B4}"/>
              </c:ext>
            </c:extLst>
          </c:dPt>
          <c:dPt>
            <c:idx val="48"/>
            <c:invertIfNegative val="0"/>
            <c:bubble3D val="0"/>
            <c:spPr>
              <a:solidFill>
                <a:schemeClr val="accent2">
                  <a:lumMod val="75000"/>
                </a:schemeClr>
              </a:solidFill>
              <a:ln>
                <a:noFill/>
              </a:ln>
              <a:effectLst/>
            </c:spPr>
            <c:extLst>
              <c:ext xmlns:c16="http://schemas.microsoft.com/office/drawing/2014/chart" uri="{C3380CC4-5D6E-409C-BE32-E72D297353CC}">
                <c16:uniqueId val="{000000CA-F493-4959-8381-C79F456C10B4}"/>
              </c:ext>
            </c:extLst>
          </c:dPt>
          <c:dPt>
            <c:idx val="5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C-F493-4959-8381-C79F456C10B4}"/>
              </c:ext>
            </c:extLst>
          </c:dPt>
          <c:dPt>
            <c:idx val="5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E-F493-4959-8381-C79F456C10B4}"/>
              </c:ext>
            </c:extLst>
          </c:dPt>
          <c:dPt>
            <c:idx val="5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0-F493-4959-8381-C79F456C10B4}"/>
              </c:ext>
            </c:extLst>
          </c:dPt>
          <c:dPt>
            <c:idx val="54"/>
            <c:invertIfNegative val="0"/>
            <c:bubble3D val="0"/>
            <c:spPr>
              <a:solidFill>
                <a:schemeClr val="accent2">
                  <a:lumMod val="75000"/>
                </a:schemeClr>
              </a:solidFill>
              <a:ln>
                <a:noFill/>
              </a:ln>
              <a:effectLst/>
            </c:spPr>
            <c:extLst>
              <c:ext xmlns:c16="http://schemas.microsoft.com/office/drawing/2014/chart" uri="{C3380CC4-5D6E-409C-BE32-E72D297353CC}">
                <c16:uniqueId val="{000000D2-F493-4959-8381-C79F456C10B4}"/>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4-F493-4959-8381-C79F456C10B4}"/>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6-F493-4959-8381-C79F456C10B4}"/>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8-F493-4959-8381-C79F456C10B4}"/>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A-F493-4959-8381-C79F456C10B4}"/>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C-F493-4959-8381-C79F456C10B4}"/>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E-F493-4959-8381-C79F456C10B4}"/>
              </c:ext>
            </c:extLst>
          </c:dPt>
          <c:dPt>
            <c:idx val="6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0-F493-4959-8381-C79F456C10B4}"/>
              </c:ext>
            </c:extLst>
          </c:dPt>
          <c:dPt>
            <c:idx val="66"/>
            <c:invertIfNegative val="0"/>
            <c:bubble3D val="0"/>
            <c:spPr>
              <a:solidFill>
                <a:schemeClr val="accent2">
                  <a:lumMod val="75000"/>
                </a:schemeClr>
              </a:solidFill>
              <a:ln>
                <a:noFill/>
              </a:ln>
              <a:effectLst/>
            </c:spPr>
            <c:extLst>
              <c:ext xmlns:c16="http://schemas.microsoft.com/office/drawing/2014/chart" uri="{C3380CC4-5D6E-409C-BE32-E72D297353CC}">
                <c16:uniqueId val="{000000E2-F493-4959-8381-C79F456C10B4}"/>
              </c:ext>
            </c:extLst>
          </c:dPt>
          <c:dPt>
            <c:idx val="6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4-F493-4959-8381-C79F456C10B4}"/>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6-F493-4959-8381-C79F456C10B4}"/>
              </c:ext>
            </c:extLst>
          </c:dPt>
          <c:dPt>
            <c:idx val="7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8-F493-4959-8381-C79F456C10B4}"/>
              </c:ext>
            </c:extLst>
          </c:dPt>
          <c:dPt>
            <c:idx val="72"/>
            <c:invertIfNegative val="0"/>
            <c:bubble3D val="0"/>
            <c:spPr>
              <a:solidFill>
                <a:schemeClr val="accent2">
                  <a:lumMod val="75000"/>
                </a:schemeClr>
              </a:solidFill>
              <a:ln>
                <a:noFill/>
              </a:ln>
              <a:effectLst/>
            </c:spPr>
            <c:extLst>
              <c:ext xmlns:c16="http://schemas.microsoft.com/office/drawing/2014/chart" uri="{C3380CC4-5D6E-409C-BE32-E72D297353CC}">
                <c16:uniqueId val="{000000EA-F493-4959-8381-C79F456C10B4}"/>
              </c:ext>
            </c:extLst>
          </c:dPt>
          <c:dPt>
            <c:idx val="7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C-F493-4959-8381-C79F456C10B4}"/>
              </c:ext>
            </c:extLst>
          </c:dPt>
          <c:dPt>
            <c:idx val="7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E-F493-4959-8381-C79F456C10B4}"/>
              </c:ext>
            </c:extLst>
          </c:dPt>
          <c:dPt>
            <c:idx val="7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0-F493-4959-8381-C79F456C10B4}"/>
              </c:ext>
            </c:extLst>
          </c:dPt>
          <c:dPt>
            <c:idx val="78"/>
            <c:invertIfNegative val="0"/>
            <c:bubble3D val="0"/>
            <c:spPr>
              <a:solidFill>
                <a:schemeClr val="accent2">
                  <a:lumMod val="75000"/>
                </a:schemeClr>
              </a:solidFill>
              <a:ln>
                <a:noFill/>
              </a:ln>
              <a:effectLst/>
            </c:spPr>
            <c:extLst>
              <c:ext xmlns:c16="http://schemas.microsoft.com/office/drawing/2014/chart" uri="{C3380CC4-5D6E-409C-BE32-E72D297353CC}">
                <c16:uniqueId val="{000000F2-F493-4959-8381-C79F456C10B4}"/>
              </c:ext>
            </c:extLst>
          </c:dPt>
          <c:dPt>
            <c:idx val="8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4-F493-4959-8381-C79F456C10B4}"/>
              </c:ext>
            </c:extLst>
          </c:dPt>
          <c:dPt>
            <c:idx val="8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6-F493-4959-8381-C79F456C10B4}"/>
              </c:ext>
            </c:extLst>
          </c:dPt>
          <c:dPt>
            <c:idx val="8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8-F493-4959-8381-C79F456C10B4}"/>
              </c:ext>
            </c:extLst>
          </c:dPt>
          <c:dPt>
            <c:idx val="84"/>
            <c:invertIfNegative val="0"/>
            <c:bubble3D val="0"/>
            <c:spPr>
              <a:solidFill>
                <a:schemeClr val="accent2">
                  <a:lumMod val="75000"/>
                </a:schemeClr>
              </a:solidFill>
              <a:ln>
                <a:noFill/>
              </a:ln>
              <a:effectLst/>
            </c:spPr>
            <c:extLst>
              <c:ext xmlns:c16="http://schemas.microsoft.com/office/drawing/2014/chart" uri="{C3380CC4-5D6E-409C-BE32-E72D297353CC}">
                <c16:uniqueId val="{000000FA-F493-4959-8381-C79F456C10B4}"/>
              </c:ext>
            </c:extLst>
          </c:dPt>
          <c:dPt>
            <c:idx val="8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C-F493-4959-8381-C79F456C10B4}"/>
              </c:ext>
            </c:extLst>
          </c:dPt>
          <c:dPt>
            <c:idx val="8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E-F493-4959-8381-C79F456C10B4}"/>
              </c:ext>
            </c:extLst>
          </c:dPt>
          <c:dPt>
            <c:idx val="8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0-F493-4959-8381-C79F456C10B4}"/>
              </c:ext>
            </c:extLst>
          </c:dPt>
          <c:dPt>
            <c:idx val="90"/>
            <c:invertIfNegative val="0"/>
            <c:bubble3D val="0"/>
            <c:spPr>
              <a:solidFill>
                <a:schemeClr val="accent2">
                  <a:lumMod val="75000"/>
                </a:schemeClr>
              </a:solidFill>
              <a:ln>
                <a:noFill/>
              </a:ln>
              <a:effectLst/>
            </c:spPr>
            <c:extLst>
              <c:ext xmlns:c16="http://schemas.microsoft.com/office/drawing/2014/chart" uri="{C3380CC4-5D6E-409C-BE32-E72D297353CC}">
                <c16:uniqueId val="{00000102-F493-4959-8381-C79F456C10B4}"/>
              </c:ext>
            </c:extLst>
          </c:dPt>
          <c:dPt>
            <c:idx val="9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4-F493-4959-8381-C79F456C10B4}"/>
              </c:ext>
            </c:extLst>
          </c:dPt>
          <c:dPt>
            <c:idx val="9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6-F493-4959-8381-C79F456C10B4}"/>
              </c:ext>
            </c:extLst>
          </c:dPt>
          <c:dPt>
            <c:idx val="9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8-F493-4959-8381-C79F456C10B4}"/>
              </c:ext>
            </c:extLst>
          </c:dPt>
          <c:dPt>
            <c:idx val="96"/>
            <c:invertIfNegative val="0"/>
            <c:bubble3D val="0"/>
            <c:spPr>
              <a:solidFill>
                <a:schemeClr val="accent2">
                  <a:lumMod val="75000"/>
                </a:schemeClr>
              </a:solidFill>
              <a:ln>
                <a:noFill/>
              </a:ln>
              <a:effectLst/>
            </c:spPr>
            <c:extLst>
              <c:ext xmlns:c16="http://schemas.microsoft.com/office/drawing/2014/chart" uri="{C3380CC4-5D6E-409C-BE32-E72D297353CC}">
                <c16:uniqueId val="{0000010A-F493-4959-8381-C79F456C10B4}"/>
              </c:ext>
            </c:extLst>
          </c:dPt>
          <c:dPt>
            <c:idx val="9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C-F493-4959-8381-C79F456C10B4}"/>
              </c:ext>
            </c:extLst>
          </c:dPt>
          <c:dPt>
            <c:idx val="9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E-F493-4959-8381-C79F456C10B4}"/>
              </c:ext>
            </c:extLst>
          </c:dPt>
          <c:dPt>
            <c:idx val="10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10-F493-4959-8381-C79F456C10B4}"/>
              </c:ext>
            </c:extLst>
          </c:dPt>
          <c:cat>
            <c:strRef>
              <c:f>'Graphique 4'!$A$4:$A$105</c:f>
              <c:strCache>
                <c:ptCount val="101"/>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pt idx="100">
                  <c:v>mars</c:v>
                </c:pt>
              </c:strCache>
            </c:strRef>
          </c:cat>
          <c:val>
            <c:numRef>
              <c:f>'Graphique 4'!$C$4:$C$105</c:f>
              <c:numCache>
                <c:formatCode>0</c:formatCode>
                <c:ptCount val="102"/>
                <c:pt idx="0">
                  <c:v>62.1</c:v>
                </c:pt>
                <c:pt idx="1">
                  <c:v>42.3</c:v>
                </c:pt>
                <c:pt idx="2">
                  <c:v>26.805422899999996</c:v>
                </c:pt>
                <c:pt idx="3">
                  <c:v>37</c:v>
                </c:pt>
                <c:pt idx="4">
                  <c:v>41</c:v>
                </c:pt>
                <c:pt idx="6">
                  <c:v>74.599999999999994</c:v>
                </c:pt>
                <c:pt idx="7">
                  <c:v>74.3</c:v>
                </c:pt>
                <c:pt idx="8">
                  <c:v>48.067500299999999</c:v>
                </c:pt>
                <c:pt idx="9">
                  <c:v>62.5</c:v>
                </c:pt>
                <c:pt idx="10">
                  <c:v>65.5</c:v>
                </c:pt>
                <c:pt idx="12">
                  <c:v>64.900000000000006</c:v>
                </c:pt>
                <c:pt idx="13">
                  <c:v>43</c:v>
                </c:pt>
                <c:pt idx="14">
                  <c:v>27.718504799999998</c:v>
                </c:pt>
                <c:pt idx="15">
                  <c:v>58.1</c:v>
                </c:pt>
                <c:pt idx="16">
                  <c:v>63.3</c:v>
                </c:pt>
                <c:pt idx="18">
                  <c:v>0</c:v>
                </c:pt>
                <c:pt idx="19">
                  <c:v>86.3</c:v>
                </c:pt>
                <c:pt idx="20">
                  <c:v>0</c:v>
                </c:pt>
                <c:pt idx="21">
                  <c:v>90.4</c:v>
                </c:pt>
                <c:pt idx="22">
                  <c:v>95.8</c:v>
                </c:pt>
                <c:pt idx="24">
                  <c:v>44.7</c:v>
                </c:pt>
                <c:pt idx="25">
                  <c:v>27</c:v>
                </c:pt>
                <c:pt idx="26">
                  <c:v>17.318457200000001</c:v>
                </c:pt>
                <c:pt idx="27">
                  <c:v>26.9</c:v>
                </c:pt>
                <c:pt idx="28">
                  <c:v>43.9</c:v>
                </c:pt>
                <c:pt idx="30">
                  <c:v>10.7</c:v>
                </c:pt>
                <c:pt idx="31">
                  <c:v>7.3</c:v>
                </c:pt>
                <c:pt idx="32">
                  <c:v>4.7097300000000004</c:v>
                </c:pt>
                <c:pt idx="33">
                  <c:v>3.7</c:v>
                </c:pt>
                <c:pt idx="34">
                  <c:v>2.9</c:v>
                </c:pt>
                <c:pt idx="36">
                  <c:v>56.599999999999994</c:v>
                </c:pt>
                <c:pt idx="37">
                  <c:v>38.700000000000003</c:v>
                </c:pt>
                <c:pt idx="38">
                  <c:v>21.328218700000001</c:v>
                </c:pt>
                <c:pt idx="39">
                  <c:v>29.5</c:v>
                </c:pt>
                <c:pt idx="40">
                  <c:v>31.4</c:v>
                </c:pt>
                <c:pt idx="42">
                  <c:v>79.100000000000009</c:v>
                </c:pt>
                <c:pt idx="43">
                  <c:v>48</c:v>
                </c:pt>
                <c:pt idx="44">
                  <c:v>12.7233965</c:v>
                </c:pt>
                <c:pt idx="45">
                  <c:v>5.4</c:v>
                </c:pt>
                <c:pt idx="46">
                  <c:v>4.5999999999999996</c:v>
                </c:pt>
                <c:pt idx="48">
                  <c:v>67</c:v>
                </c:pt>
                <c:pt idx="49">
                  <c:v>41.4</c:v>
                </c:pt>
                <c:pt idx="50">
                  <c:v>23.285672900000002</c:v>
                </c:pt>
                <c:pt idx="51">
                  <c:v>39.5</c:v>
                </c:pt>
                <c:pt idx="52">
                  <c:v>41.2</c:v>
                </c:pt>
                <c:pt idx="54">
                  <c:v>49.4</c:v>
                </c:pt>
                <c:pt idx="55">
                  <c:v>31.2</c:v>
                </c:pt>
                <c:pt idx="56">
                  <c:v>16.644204200000001</c:v>
                </c:pt>
                <c:pt idx="57">
                  <c:v>22.4</c:v>
                </c:pt>
                <c:pt idx="58">
                  <c:v>31.6</c:v>
                </c:pt>
                <c:pt idx="60">
                  <c:v>33.6</c:v>
                </c:pt>
                <c:pt idx="61">
                  <c:v>14.7</c:v>
                </c:pt>
                <c:pt idx="62">
                  <c:v>3.66012</c:v>
                </c:pt>
                <c:pt idx="63">
                  <c:v>3.9</c:v>
                </c:pt>
                <c:pt idx="64">
                  <c:v>4.3</c:v>
                </c:pt>
                <c:pt idx="66">
                  <c:v>62.7</c:v>
                </c:pt>
                <c:pt idx="67">
                  <c:v>42.1</c:v>
                </c:pt>
                <c:pt idx="68">
                  <c:v>37.820997400000003</c:v>
                </c:pt>
                <c:pt idx="69">
                  <c:v>39.299999999999997</c:v>
                </c:pt>
                <c:pt idx="70">
                  <c:v>51.1</c:v>
                </c:pt>
                <c:pt idx="72">
                  <c:v>85.8</c:v>
                </c:pt>
                <c:pt idx="73">
                  <c:v>78.3</c:v>
                </c:pt>
                <c:pt idx="74">
                  <c:v>79.433251400000003</c:v>
                </c:pt>
                <c:pt idx="75">
                  <c:v>87</c:v>
                </c:pt>
                <c:pt idx="76">
                  <c:v>86.4</c:v>
                </c:pt>
                <c:pt idx="78">
                  <c:v>82.3</c:v>
                </c:pt>
                <c:pt idx="79">
                  <c:v>56.2</c:v>
                </c:pt>
                <c:pt idx="80">
                  <c:v>30.9929375</c:v>
                </c:pt>
                <c:pt idx="81">
                  <c:v>52.5</c:v>
                </c:pt>
                <c:pt idx="82">
                  <c:v>52.6</c:v>
                </c:pt>
                <c:pt idx="84">
                  <c:v>55.400000000000006</c:v>
                </c:pt>
                <c:pt idx="85">
                  <c:v>37.200000000000003</c:v>
                </c:pt>
                <c:pt idx="86">
                  <c:v>21.124270299999999</c:v>
                </c:pt>
                <c:pt idx="87">
                  <c:v>30</c:v>
                </c:pt>
                <c:pt idx="88">
                  <c:v>34.6</c:v>
                </c:pt>
                <c:pt idx="90">
                  <c:v>73.599999999999994</c:v>
                </c:pt>
                <c:pt idx="91">
                  <c:v>52.400000000000006</c:v>
                </c:pt>
                <c:pt idx="92">
                  <c:v>39.002722400000003</c:v>
                </c:pt>
                <c:pt idx="93">
                  <c:v>58.5</c:v>
                </c:pt>
                <c:pt idx="94">
                  <c:v>63.5</c:v>
                </c:pt>
                <c:pt idx="96">
                  <c:v>59.8</c:v>
                </c:pt>
                <c:pt idx="97">
                  <c:v>36.5</c:v>
                </c:pt>
                <c:pt idx="98">
                  <c:v>16.954852000000002</c:v>
                </c:pt>
                <c:pt idx="99">
                  <c:v>27</c:v>
                </c:pt>
                <c:pt idx="100">
                  <c:v>28.7</c:v>
                </c:pt>
              </c:numCache>
            </c:numRef>
          </c:val>
          <c:extLst>
            <c:ext xmlns:c16="http://schemas.microsoft.com/office/drawing/2014/chart" uri="{C3380CC4-5D6E-409C-BE32-E72D297353CC}">
              <c16:uniqueId val="{00000111-F493-4959-8381-C79F456C10B4}"/>
            </c:ext>
          </c:extLst>
        </c:ser>
        <c:ser>
          <c:idx val="2"/>
          <c:order val="2"/>
          <c:tx>
            <c:strRef>
              <c:f>'Graphique 4'!$D$3</c:f>
              <c:strCache>
                <c:ptCount val="1"/>
                <c:pt idx="0">
                  <c:v>nd</c:v>
                </c:pt>
              </c:strCache>
            </c:strRef>
          </c:tx>
          <c:spPr>
            <a:pattFill prst="pct75">
              <a:fgClr>
                <a:schemeClr val="tx1"/>
              </a:fgClr>
              <a:bgClr>
                <a:schemeClr val="bg1"/>
              </a:bgClr>
            </a:pattFill>
            <a:ln>
              <a:noFill/>
            </a:ln>
            <a:effectLst/>
          </c:spPr>
          <c:invertIfNegative val="0"/>
          <c:dPt>
            <c:idx val="2"/>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13-F493-4959-8381-C79F456C10B4}"/>
              </c:ext>
            </c:extLst>
          </c:dPt>
          <c:dPt>
            <c:idx val="3"/>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15-F493-4959-8381-C79F456C10B4}"/>
              </c:ext>
            </c:extLst>
          </c:dPt>
          <c:dPt>
            <c:idx val="8"/>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17-F493-4959-8381-C79F456C10B4}"/>
              </c:ext>
            </c:extLst>
          </c:dPt>
          <c:dPt>
            <c:idx val="9"/>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19-F493-4959-8381-C79F456C10B4}"/>
              </c:ext>
            </c:extLst>
          </c:dPt>
          <c:dPt>
            <c:idx val="14"/>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1B-F493-4959-8381-C79F456C10B4}"/>
              </c:ext>
            </c:extLst>
          </c:dPt>
          <c:dPt>
            <c:idx val="15"/>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1D-F493-4959-8381-C79F456C10B4}"/>
              </c:ext>
            </c:extLst>
          </c:dPt>
          <c:dPt>
            <c:idx val="20"/>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1F-F493-4959-8381-C79F456C10B4}"/>
              </c:ext>
            </c:extLst>
          </c:dPt>
          <c:dPt>
            <c:idx val="21"/>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1-F493-4959-8381-C79F456C10B4}"/>
              </c:ext>
            </c:extLst>
          </c:dPt>
          <c:dPt>
            <c:idx val="26"/>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3-F493-4959-8381-C79F456C10B4}"/>
              </c:ext>
            </c:extLst>
          </c:dPt>
          <c:dPt>
            <c:idx val="27"/>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5-F493-4959-8381-C79F456C10B4}"/>
              </c:ext>
            </c:extLst>
          </c:dPt>
          <c:dPt>
            <c:idx val="32"/>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7-F493-4959-8381-C79F456C10B4}"/>
              </c:ext>
            </c:extLst>
          </c:dPt>
          <c:dPt>
            <c:idx val="33"/>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9-F493-4959-8381-C79F456C10B4}"/>
              </c:ext>
            </c:extLst>
          </c:dPt>
          <c:dPt>
            <c:idx val="38"/>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B-F493-4959-8381-C79F456C10B4}"/>
              </c:ext>
            </c:extLst>
          </c:dPt>
          <c:dPt>
            <c:idx val="39"/>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D-F493-4959-8381-C79F456C10B4}"/>
              </c:ext>
            </c:extLst>
          </c:dPt>
          <c:dPt>
            <c:idx val="44"/>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2F-F493-4959-8381-C79F456C10B4}"/>
              </c:ext>
            </c:extLst>
          </c:dPt>
          <c:dPt>
            <c:idx val="45"/>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1-F493-4959-8381-C79F456C10B4}"/>
              </c:ext>
            </c:extLst>
          </c:dPt>
          <c:dPt>
            <c:idx val="50"/>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3-F493-4959-8381-C79F456C10B4}"/>
              </c:ext>
            </c:extLst>
          </c:dPt>
          <c:dPt>
            <c:idx val="51"/>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5-F493-4959-8381-C79F456C10B4}"/>
              </c:ext>
            </c:extLst>
          </c:dPt>
          <c:dPt>
            <c:idx val="56"/>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7-F493-4959-8381-C79F456C10B4}"/>
              </c:ext>
            </c:extLst>
          </c:dPt>
          <c:dPt>
            <c:idx val="57"/>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9-F493-4959-8381-C79F456C10B4}"/>
              </c:ext>
            </c:extLst>
          </c:dPt>
          <c:dPt>
            <c:idx val="62"/>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B-F493-4959-8381-C79F456C10B4}"/>
              </c:ext>
            </c:extLst>
          </c:dPt>
          <c:dPt>
            <c:idx val="63"/>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D-F493-4959-8381-C79F456C10B4}"/>
              </c:ext>
            </c:extLst>
          </c:dPt>
          <c:dPt>
            <c:idx val="68"/>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3F-F493-4959-8381-C79F456C10B4}"/>
              </c:ext>
            </c:extLst>
          </c:dPt>
          <c:dPt>
            <c:idx val="69"/>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1-F493-4959-8381-C79F456C10B4}"/>
              </c:ext>
            </c:extLst>
          </c:dPt>
          <c:dPt>
            <c:idx val="74"/>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3-F493-4959-8381-C79F456C10B4}"/>
              </c:ext>
            </c:extLst>
          </c:dPt>
          <c:dPt>
            <c:idx val="75"/>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5-F493-4959-8381-C79F456C10B4}"/>
              </c:ext>
            </c:extLst>
          </c:dPt>
          <c:dPt>
            <c:idx val="80"/>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7-F493-4959-8381-C79F456C10B4}"/>
              </c:ext>
            </c:extLst>
          </c:dPt>
          <c:dPt>
            <c:idx val="81"/>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9-F493-4959-8381-C79F456C10B4}"/>
              </c:ext>
            </c:extLst>
          </c:dPt>
          <c:dPt>
            <c:idx val="86"/>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B-F493-4959-8381-C79F456C10B4}"/>
              </c:ext>
            </c:extLst>
          </c:dPt>
          <c:dPt>
            <c:idx val="87"/>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D-F493-4959-8381-C79F456C10B4}"/>
              </c:ext>
            </c:extLst>
          </c:dPt>
          <c:dPt>
            <c:idx val="92"/>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4F-F493-4959-8381-C79F456C10B4}"/>
              </c:ext>
            </c:extLst>
          </c:dPt>
          <c:dPt>
            <c:idx val="93"/>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51-F493-4959-8381-C79F456C10B4}"/>
              </c:ext>
            </c:extLst>
          </c:dPt>
          <c:dPt>
            <c:idx val="98"/>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53-F493-4959-8381-C79F456C10B4}"/>
              </c:ext>
            </c:extLst>
          </c:dPt>
          <c:dPt>
            <c:idx val="99"/>
            <c:invertIfNegative val="0"/>
            <c:bubble3D val="0"/>
            <c:spPr>
              <a:pattFill prst="pct75">
                <a:fgClr>
                  <a:schemeClr val="tx1"/>
                </a:fgClr>
                <a:bgClr>
                  <a:schemeClr val="bg1"/>
                </a:bgClr>
              </a:pattFill>
              <a:ln>
                <a:noFill/>
              </a:ln>
              <a:effectLst/>
            </c:spPr>
            <c:extLst>
              <c:ext xmlns:c16="http://schemas.microsoft.com/office/drawing/2014/chart" uri="{C3380CC4-5D6E-409C-BE32-E72D297353CC}">
                <c16:uniqueId val="{00000155-F493-4959-8381-C79F456C10B4}"/>
              </c:ext>
            </c:extLst>
          </c:dPt>
          <c:cat>
            <c:strRef>
              <c:f>'Graphique 4'!$A$4:$A$105</c:f>
              <c:strCache>
                <c:ptCount val="101"/>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4">
                  <c:v>C3 - Biens d'équipement - juillet</c:v>
                </c:pt>
                <c:pt idx="25">
                  <c:v>juin</c:v>
                </c:pt>
                <c:pt idx="26">
                  <c:v>mai</c:v>
                </c:pt>
                <c:pt idx="27">
                  <c:v>avril</c:v>
                </c:pt>
                <c:pt idx="28">
                  <c:v>mars</c:v>
                </c:pt>
                <c:pt idx="30">
                  <c:v>C4 - Fabrication de matériels de transport - juillet</c:v>
                </c:pt>
                <c:pt idx="31">
                  <c:v>juin</c:v>
                </c:pt>
                <c:pt idx="32">
                  <c:v>mai</c:v>
                </c:pt>
                <c:pt idx="33">
                  <c:v>avril</c:v>
                </c:pt>
                <c:pt idx="34">
                  <c:v>mars</c:v>
                </c:pt>
                <c:pt idx="36">
                  <c:v>C5 - Fabrication d'autres produits industriels  - juillet</c:v>
                </c:pt>
                <c:pt idx="37">
                  <c:v>juin</c:v>
                </c:pt>
                <c:pt idx="38">
                  <c:v>mai</c:v>
                </c:pt>
                <c:pt idx="39">
                  <c:v>avril</c:v>
                </c:pt>
                <c:pt idx="40">
                  <c:v>mars</c:v>
                </c:pt>
                <c:pt idx="42">
                  <c:v>FZ - Construction - juillet</c:v>
                </c:pt>
                <c:pt idx="43">
                  <c:v>juin</c:v>
                </c:pt>
                <c:pt idx="44">
                  <c:v>mai</c:v>
                </c:pt>
                <c:pt idx="45">
                  <c:v>avril</c:v>
                </c:pt>
                <c:pt idx="46">
                  <c:v>mars</c:v>
                </c:pt>
                <c:pt idx="48">
                  <c:v>GZ - Commerce - juillet</c:v>
                </c:pt>
                <c:pt idx="49">
                  <c:v>juin</c:v>
                </c:pt>
                <c:pt idx="50">
                  <c:v>mai</c:v>
                </c:pt>
                <c:pt idx="51">
                  <c:v>avril</c:v>
                </c:pt>
                <c:pt idx="52">
                  <c:v>mars</c:v>
                </c:pt>
                <c:pt idx="54">
                  <c:v>HZ - Transports et entreposage  - juillet</c:v>
                </c:pt>
                <c:pt idx="55">
                  <c:v>juin</c:v>
                </c:pt>
                <c:pt idx="56">
                  <c:v>mai</c:v>
                </c:pt>
                <c:pt idx="57">
                  <c:v>avril</c:v>
                </c:pt>
                <c:pt idx="58">
                  <c:v>mars</c:v>
                </c:pt>
                <c:pt idx="60">
                  <c:v>IZ - Hébergement et restauration - juillet</c:v>
                </c:pt>
                <c:pt idx="61">
                  <c:v>juin</c:v>
                </c:pt>
                <c:pt idx="62">
                  <c:v>mai</c:v>
                </c:pt>
                <c:pt idx="63">
                  <c:v>avril</c:v>
                </c:pt>
                <c:pt idx="64">
                  <c:v>mars</c:v>
                </c:pt>
                <c:pt idx="66">
                  <c:v>JZ - Information et communication - juillet</c:v>
                </c:pt>
                <c:pt idx="67">
                  <c:v>juin</c:v>
                </c:pt>
                <c:pt idx="68">
                  <c:v>mai</c:v>
                </c:pt>
                <c:pt idx="69">
                  <c:v>avril</c:v>
                </c:pt>
                <c:pt idx="70">
                  <c:v>mars</c:v>
                </c:pt>
                <c:pt idx="72">
                  <c:v>KZ - Activités financières et d'assurance - juillet</c:v>
                </c:pt>
                <c:pt idx="73">
                  <c:v>juin</c:v>
                </c:pt>
                <c:pt idx="74">
                  <c:v>mai</c:v>
                </c:pt>
                <c:pt idx="75">
                  <c:v>avril</c:v>
                </c:pt>
                <c:pt idx="76">
                  <c:v>mars</c:v>
                </c:pt>
                <c:pt idx="78">
                  <c:v>LZ - Activités immobilières - juillet</c:v>
                </c:pt>
                <c:pt idx="79">
                  <c:v>juin</c:v>
                </c:pt>
                <c:pt idx="80">
                  <c:v>mai</c:v>
                </c:pt>
                <c:pt idx="81">
                  <c:v>avril</c:v>
                </c:pt>
                <c:pt idx="82">
                  <c:v>mars</c:v>
                </c:pt>
                <c:pt idx="84">
                  <c:v>MN - Services aux entreprises  - juillet</c:v>
                </c:pt>
                <c:pt idx="85">
                  <c:v>juin</c:v>
                </c:pt>
                <c:pt idx="86">
                  <c:v>mai</c:v>
                </c:pt>
                <c:pt idx="87">
                  <c:v>avril</c:v>
                </c:pt>
                <c:pt idx="88">
                  <c:v>mars</c:v>
                </c:pt>
                <c:pt idx="90">
                  <c:v>OQ - Enseignement, santé humaine et action sociale - juillet</c:v>
                </c:pt>
                <c:pt idx="91">
                  <c:v>juin</c:v>
                </c:pt>
                <c:pt idx="92">
                  <c:v>mai</c:v>
                </c:pt>
                <c:pt idx="93">
                  <c:v>avril</c:v>
                </c:pt>
                <c:pt idx="94">
                  <c:v>mars</c:v>
                </c:pt>
                <c:pt idx="96">
                  <c:v>RU - Autres activités de services - juillet</c:v>
                </c:pt>
                <c:pt idx="97">
                  <c:v>juin</c:v>
                </c:pt>
                <c:pt idx="98">
                  <c:v>mai</c:v>
                </c:pt>
                <c:pt idx="99">
                  <c:v>avril</c:v>
                </c:pt>
                <c:pt idx="100">
                  <c:v>mars</c:v>
                </c:pt>
              </c:strCache>
            </c:strRef>
          </c:cat>
          <c:val>
            <c:numRef>
              <c:f>'Graphique 4'!$D$4:$D$105</c:f>
              <c:numCache>
                <c:formatCode>0</c:formatCode>
                <c:ptCount val="102"/>
                <c:pt idx="18">
                  <c:v>100</c:v>
                </c:pt>
                <c:pt idx="20">
                  <c:v>100</c:v>
                </c:pt>
              </c:numCache>
            </c:numRef>
          </c:val>
          <c:extLst>
            <c:ext xmlns:c16="http://schemas.microsoft.com/office/drawing/2014/chart" uri="{C3380CC4-5D6E-409C-BE32-E72D297353CC}">
              <c16:uniqueId val="{00000156-F493-4959-8381-C79F456C10B4}"/>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8782005319E-2"/>
          <c:y val="0.96576751613367962"/>
          <c:w val="0.95198777036597027"/>
          <c:h val="3.057174645875886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3"/>
          <c:order val="0"/>
          <c:tx>
            <c:v>Juillet</c:v>
          </c:tx>
          <c:spPr>
            <a:solidFill>
              <a:schemeClr val="accent4"/>
            </a:solidFill>
            <a:ln>
              <a:noFill/>
            </a:ln>
            <a:effectLst/>
          </c:spPr>
          <c:invertIfNegative val="0"/>
          <c:cat>
            <c:strRef>
              <c:f>'[3]Graphique A'!$B$5:$B$21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Information et communication</c:v>
                </c:pt>
                <c:pt idx="9">
                  <c:v>Administration publique, enseignement, santé et action sociale</c:v>
                </c:pt>
                <c:pt idx="10">
                  <c:v>Fabrication de matériels de transport</c:v>
                </c:pt>
                <c:pt idx="11">
                  <c:v>Autres activités de services</c:v>
                </c:pt>
                <c:pt idx="12">
                  <c:v>Commerce</c:v>
                </c:pt>
                <c:pt idx="13">
                  <c:v>Fabrication autres produits industriels</c:v>
                </c:pt>
                <c:pt idx="14">
                  <c:v>Transports et entreposage</c:v>
                </c:pt>
                <c:pt idx="15">
                  <c:v>Hébergement et restauration</c:v>
                </c:pt>
                <c:pt idx="16">
                  <c:v>Activités spécialisées, scientifiques et techniques, services admnistratifs et de soutien</c:v>
                </c:pt>
              </c:strCache>
            </c:strRef>
          </c:cat>
          <c:val>
            <c:numRef>
              <c:f>'[3]Graphique A'!$G$5:$G$21</c:f>
              <c:numCache>
                <c:formatCode>_-* #\ ##0_-;\-* #\ ##0_-;_-* "-"??_-;_-@_-</c:formatCode>
                <c:ptCount val="17"/>
                <c:pt idx="0">
                  <c:v>0.629</c:v>
                </c:pt>
                <c:pt idx="1">
                  <c:v>7.3092706371811742</c:v>
                </c:pt>
                <c:pt idx="2">
                  <c:v>13.246660271833401</c:v>
                </c:pt>
                <c:pt idx="3">
                  <c:v>13.295809051839289</c:v>
                </c:pt>
                <c:pt idx="4">
                  <c:v>20.263066706112028</c:v>
                </c:pt>
                <c:pt idx="5">
                  <c:v>33.118965393516213</c:v>
                </c:pt>
                <c:pt idx="6">
                  <c:v>68.926094226037804</c:v>
                </c:pt>
                <c:pt idx="7">
                  <c:v>78.911975995464388</c:v>
                </c:pt>
                <c:pt idx="8">
                  <c:v>91.617196598866045</c:v>
                </c:pt>
                <c:pt idx="9">
                  <c:v>118.39279420855721</c:v>
                </c:pt>
                <c:pt idx="10">
                  <c:v>139.68672268203312</c:v>
                </c:pt>
                <c:pt idx="11">
                  <c:v>148.9379196152332</c:v>
                </c:pt>
                <c:pt idx="12">
                  <c:v>223.45812121238441</c:v>
                </c:pt>
                <c:pt idx="13">
                  <c:v>251.64401789610801</c:v>
                </c:pt>
                <c:pt idx="14">
                  <c:v>268.33966822553003</c:v>
                </c:pt>
                <c:pt idx="15">
                  <c:v>421.44679722377271</c:v>
                </c:pt>
                <c:pt idx="16">
                  <c:v>503.53447452261395</c:v>
                </c:pt>
              </c:numCache>
            </c:numRef>
          </c:val>
          <c:extLst>
            <c:ext xmlns:c16="http://schemas.microsoft.com/office/drawing/2014/chart" uri="{C3380CC4-5D6E-409C-BE32-E72D297353CC}">
              <c16:uniqueId val="{00000000-8D52-4C51-9BBD-CD2F3ED46AB2}"/>
            </c:ext>
          </c:extLst>
        </c:ser>
        <c:ser>
          <c:idx val="2"/>
          <c:order val="1"/>
          <c:tx>
            <c:v>Juin</c:v>
          </c:tx>
          <c:spPr>
            <a:solidFill>
              <a:schemeClr val="accent3"/>
            </a:solidFill>
            <a:ln>
              <a:noFill/>
            </a:ln>
            <a:effectLst/>
          </c:spPr>
          <c:invertIfNegative val="0"/>
          <c:cat>
            <c:strRef>
              <c:f>'[3]Graphique A'!$B$5:$B$21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Information et communication</c:v>
                </c:pt>
                <c:pt idx="9">
                  <c:v>Administration publique, enseignement, santé et action sociale</c:v>
                </c:pt>
                <c:pt idx="10">
                  <c:v>Fabrication de matériels de transport</c:v>
                </c:pt>
                <c:pt idx="11">
                  <c:v>Autres activités de services</c:v>
                </c:pt>
                <c:pt idx="12">
                  <c:v>Commerce</c:v>
                </c:pt>
                <c:pt idx="13">
                  <c:v>Fabrication autres produits industriels</c:v>
                </c:pt>
                <c:pt idx="14">
                  <c:v>Transports et entreposage</c:v>
                </c:pt>
                <c:pt idx="15">
                  <c:v>Hébergement et restauration</c:v>
                </c:pt>
                <c:pt idx="16">
                  <c:v>Activités spécialisées, scientifiques et techniques, services admnistratifs et de soutien</c:v>
                </c:pt>
              </c:strCache>
            </c:strRef>
          </c:cat>
          <c:val>
            <c:numRef>
              <c:f>'[3]Graphique A'!$F$5:$F$21</c:f>
              <c:numCache>
                <c:formatCode>_-* #\ ##0_-;\-* #\ ##0_-;_-* "-"??_-;_-@_-</c:formatCode>
                <c:ptCount val="17"/>
                <c:pt idx="0">
                  <c:v>0.45871485200845674</c:v>
                </c:pt>
                <c:pt idx="1">
                  <c:v>28.80533551162074</c:v>
                </c:pt>
                <c:pt idx="2">
                  <c:v>24.46334169855875</c:v>
                </c:pt>
                <c:pt idx="3">
                  <c:v>28.38084322683007</c:v>
                </c:pt>
                <c:pt idx="4">
                  <c:v>59.573937819433979</c:v>
                </c:pt>
                <c:pt idx="5">
                  <c:v>83.085323945479104</c:v>
                </c:pt>
                <c:pt idx="6">
                  <c:v>126.2310071497789</c:v>
                </c:pt>
                <c:pt idx="7">
                  <c:v>231.57624136620049</c:v>
                </c:pt>
                <c:pt idx="8">
                  <c:v>159.4679768927015</c:v>
                </c:pt>
                <c:pt idx="9">
                  <c:v>291.555843181272</c:v>
                </c:pt>
                <c:pt idx="10">
                  <c:v>180.59410019498321</c:v>
                </c:pt>
                <c:pt idx="11">
                  <c:v>328.77250721068879</c:v>
                </c:pt>
                <c:pt idx="12">
                  <c:v>644.85033413729934</c:v>
                </c:pt>
                <c:pt idx="13">
                  <c:v>390.78599307444733</c:v>
                </c:pt>
                <c:pt idx="14">
                  <c:v>430.24393519334615</c:v>
                </c:pt>
                <c:pt idx="15">
                  <c:v>647.26564088517819</c:v>
                </c:pt>
                <c:pt idx="16">
                  <c:v>804.26493125135175</c:v>
                </c:pt>
              </c:numCache>
            </c:numRef>
          </c:val>
          <c:extLst>
            <c:ext xmlns:c16="http://schemas.microsoft.com/office/drawing/2014/chart" uri="{C3380CC4-5D6E-409C-BE32-E72D297353CC}">
              <c16:uniqueId val="{00000001-8D52-4C51-9BBD-CD2F3ED46AB2}"/>
            </c:ext>
          </c:extLst>
        </c:ser>
        <c:ser>
          <c:idx val="1"/>
          <c:order val="2"/>
          <c:tx>
            <c:v>Mai</c:v>
          </c:tx>
          <c:spPr>
            <a:solidFill>
              <a:schemeClr val="accent2"/>
            </a:solidFill>
            <a:ln>
              <a:noFill/>
            </a:ln>
            <a:effectLst/>
          </c:spPr>
          <c:invertIfNegative val="0"/>
          <c:cat>
            <c:strRef>
              <c:f>'[3]Graphique A'!$B$5:$B$21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Information et communication</c:v>
                </c:pt>
                <c:pt idx="9">
                  <c:v>Administration publique, enseignement, santé et action sociale</c:v>
                </c:pt>
                <c:pt idx="10">
                  <c:v>Fabrication de matériels de transport</c:v>
                </c:pt>
                <c:pt idx="11">
                  <c:v>Autres activités de services</c:v>
                </c:pt>
                <c:pt idx="12">
                  <c:v>Commerce</c:v>
                </c:pt>
                <c:pt idx="13">
                  <c:v>Fabrication autres produits industriels</c:v>
                </c:pt>
                <c:pt idx="14">
                  <c:v>Transports et entreposage</c:v>
                </c:pt>
                <c:pt idx="15">
                  <c:v>Hébergement et restauration</c:v>
                </c:pt>
                <c:pt idx="16">
                  <c:v>Activités spécialisées, scientifiques et techniques, services admnistratifs et de soutien</c:v>
                </c:pt>
              </c:strCache>
            </c:strRef>
          </c:cat>
          <c:val>
            <c:numRef>
              <c:f>'[3]Graphique A'!$E$5:$E$21</c:f>
              <c:numCache>
                <c:formatCode>_-* #\ ##0_-;\-* #\ ##0_-;_-* "-"??_-;_-@_-</c:formatCode>
                <c:ptCount val="17"/>
                <c:pt idx="0">
                  <c:v>0.9592369230769231</c:v>
                </c:pt>
                <c:pt idx="1">
                  <c:v>105.06970947020861</c:v>
                </c:pt>
                <c:pt idx="2">
                  <c:v>70.025471416032246</c:v>
                </c:pt>
                <c:pt idx="3">
                  <c:v>26.398078235405233</c:v>
                </c:pt>
                <c:pt idx="4">
                  <c:v>119.29939108355599</c:v>
                </c:pt>
                <c:pt idx="5">
                  <c:v>170.14447330167582</c:v>
                </c:pt>
                <c:pt idx="6">
                  <c:v>170.9982119573055</c:v>
                </c:pt>
                <c:pt idx="7">
                  <c:v>732.01298170942539</c:v>
                </c:pt>
                <c:pt idx="8">
                  <c:v>226.60119285008201</c:v>
                </c:pt>
                <c:pt idx="9">
                  <c:v>603.735248358847</c:v>
                </c:pt>
                <c:pt idx="10">
                  <c:v>232.584257405268</c:v>
                </c:pt>
                <c:pt idx="11">
                  <c:v>565.58575664417435</c:v>
                </c:pt>
                <c:pt idx="12">
                  <c:v>1441.0779883311161</c:v>
                </c:pt>
                <c:pt idx="13">
                  <c:v>614.14786189113545</c:v>
                </c:pt>
                <c:pt idx="14">
                  <c:v>598.3271415586197</c:v>
                </c:pt>
                <c:pt idx="15">
                  <c:v>915.47027250234169</c:v>
                </c:pt>
                <c:pt idx="16">
                  <c:v>1351.0963892058339</c:v>
                </c:pt>
              </c:numCache>
            </c:numRef>
          </c:val>
          <c:extLst>
            <c:ext xmlns:c16="http://schemas.microsoft.com/office/drawing/2014/chart" uri="{C3380CC4-5D6E-409C-BE32-E72D297353CC}">
              <c16:uniqueId val="{00000002-8D52-4C51-9BBD-CD2F3ED46AB2}"/>
            </c:ext>
          </c:extLst>
        </c:ser>
        <c:ser>
          <c:idx val="0"/>
          <c:order val="3"/>
          <c:tx>
            <c:v>Avril</c:v>
          </c:tx>
          <c:spPr>
            <a:solidFill>
              <a:schemeClr val="accent1"/>
            </a:solidFill>
            <a:ln>
              <a:noFill/>
            </a:ln>
            <a:effectLst/>
          </c:spPr>
          <c:invertIfNegative val="0"/>
          <c:cat>
            <c:strRef>
              <c:f>'[3]Graphique A'!$B$5:$B$21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Information et communication</c:v>
                </c:pt>
                <c:pt idx="9">
                  <c:v>Administration publique, enseignement, santé et action sociale</c:v>
                </c:pt>
                <c:pt idx="10">
                  <c:v>Fabrication de matériels de transport</c:v>
                </c:pt>
                <c:pt idx="11">
                  <c:v>Autres activités de services</c:v>
                </c:pt>
                <c:pt idx="12">
                  <c:v>Commerce</c:v>
                </c:pt>
                <c:pt idx="13">
                  <c:v>Fabrication autres produits industriels</c:v>
                </c:pt>
                <c:pt idx="14">
                  <c:v>Transports et entreposage</c:v>
                </c:pt>
                <c:pt idx="15">
                  <c:v>Hébergement et restauration</c:v>
                </c:pt>
                <c:pt idx="16">
                  <c:v>Activités spécialisées, scientifiques et techniques, services admnistratifs et de soutien</c:v>
                </c:pt>
              </c:strCache>
            </c:strRef>
          </c:cat>
          <c:val>
            <c:numRef>
              <c:f>'[3]Graphique A'!$D$5:$D$21</c:f>
              <c:numCache>
                <c:formatCode>_-* #\ ##0_-;\-* #\ ##0_-;_-* "-"??_-;_-@_-</c:formatCode>
                <c:ptCount val="17"/>
                <c:pt idx="0">
                  <c:v>0.72473529411764703</c:v>
                </c:pt>
                <c:pt idx="1">
                  <c:v>105.7629664617683</c:v>
                </c:pt>
                <c:pt idx="2">
                  <c:v>78.891148395884485</c:v>
                </c:pt>
                <c:pt idx="3">
                  <c:v>40.170269702112925</c:v>
                </c:pt>
                <c:pt idx="4">
                  <c:v>118.9625350019225</c:v>
                </c:pt>
                <c:pt idx="5">
                  <c:v>157.71330176985882</c:v>
                </c:pt>
                <c:pt idx="6">
                  <c:v>181.35004374009162</c:v>
                </c:pt>
                <c:pt idx="7">
                  <c:v>1095.6108003130651</c:v>
                </c:pt>
                <c:pt idx="8">
                  <c:v>225.27861244479479</c:v>
                </c:pt>
                <c:pt idx="9">
                  <c:v>622.7522170235751</c:v>
                </c:pt>
                <c:pt idx="10">
                  <c:v>228.2389541306531</c:v>
                </c:pt>
                <c:pt idx="11">
                  <c:v>569.5427067443909</c:v>
                </c:pt>
                <c:pt idx="12">
                  <c:v>1593.270579399122</c:v>
                </c:pt>
                <c:pt idx="13">
                  <c:v>713.31361223062765</c:v>
                </c:pt>
                <c:pt idx="14">
                  <c:v>631.06236882831763</c:v>
                </c:pt>
                <c:pt idx="15">
                  <c:v>966.8712965294219</c:v>
                </c:pt>
                <c:pt idx="16">
                  <c:v>1447.6740900589941</c:v>
                </c:pt>
              </c:numCache>
            </c:numRef>
          </c:val>
          <c:extLst>
            <c:ext xmlns:c16="http://schemas.microsoft.com/office/drawing/2014/chart" uri="{C3380CC4-5D6E-409C-BE32-E72D297353CC}">
              <c16:uniqueId val="{00000003-8D52-4C51-9BBD-CD2F3ED46AB2}"/>
            </c:ext>
          </c:extLst>
        </c:ser>
        <c:ser>
          <c:idx val="4"/>
          <c:order val="4"/>
          <c:tx>
            <c:v>Mars</c:v>
          </c:tx>
          <c:invertIfNegative val="0"/>
          <c:val>
            <c:numRef>
              <c:f>'[3]Graphique A'!$C$5:$C$21</c:f>
              <c:numCache>
                <c:formatCode>_-* #\ ##0_-;\-* #\ ##0_-;_-* "-"??_-;_-@_-</c:formatCode>
                <c:ptCount val="17"/>
                <c:pt idx="0">
                  <c:v>0.62356218295810772</c:v>
                </c:pt>
                <c:pt idx="1">
                  <c:v>79.833365290530679</c:v>
                </c:pt>
                <c:pt idx="2">
                  <c:v>53.541203877992594</c:v>
                </c:pt>
                <c:pt idx="3">
                  <c:v>29.934792723750231</c:v>
                </c:pt>
                <c:pt idx="4">
                  <c:v>78.582864000880406</c:v>
                </c:pt>
                <c:pt idx="5">
                  <c:v>112.62355644939881</c:v>
                </c:pt>
                <c:pt idx="6">
                  <c:v>140.72950797674559</c:v>
                </c:pt>
                <c:pt idx="7">
                  <c:v>947.97028654364317</c:v>
                </c:pt>
                <c:pt idx="8">
                  <c:v>143.73448486480021</c:v>
                </c:pt>
                <c:pt idx="9">
                  <c:v>507.47109401850241</c:v>
                </c:pt>
                <c:pt idx="10">
                  <c:v>167.43001711394538</c:v>
                </c:pt>
                <c:pt idx="11">
                  <c:v>470.18716747518238</c:v>
                </c:pt>
                <c:pt idx="12">
                  <c:v>1353.994686627849</c:v>
                </c:pt>
                <c:pt idx="13">
                  <c:v>581.59401048962513</c:v>
                </c:pt>
                <c:pt idx="14">
                  <c:v>488.36209344651832</c:v>
                </c:pt>
                <c:pt idx="15">
                  <c:v>889.1547601199884</c:v>
                </c:pt>
                <c:pt idx="16">
                  <c:v>1198.4256920847261</c:v>
                </c:pt>
              </c:numCache>
            </c:numRef>
          </c:val>
          <c:extLst>
            <c:ext xmlns:c16="http://schemas.microsoft.com/office/drawing/2014/chart" uri="{C3380CC4-5D6E-409C-BE32-E72D297353CC}">
              <c16:uniqueId val="{00000004-8D52-4C51-9BBD-CD2F3ED46AB2}"/>
            </c:ext>
          </c:extLst>
        </c:ser>
        <c:dLbls>
          <c:showLegendKey val="0"/>
          <c:showVal val="0"/>
          <c:showCatName val="0"/>
          <c:showSerName val="0"/>
          <c:showPercent val="0"/>
          <c:showBubbleSize val="0"/>
        </c:dLbls>
        <c:gapWidth val="182"/>
        <c:axId val="343729664"/>
        <c:axId val="343731200"/>
      </c:barChart>
      <c:catAx>
        <c:axId val="343729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731200"/>
        <c:crosses val="autoZero"/>
        <c:auto val="1"/>
        <c:lblAlgn val="ctr"/>
        <c:lblOffset val="100"/>
        <c:noMultiLvlLbl val="0"/>
      </c:catAx>
      <c:valAx>
        <c:axId val="343731200"/>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37296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4"/>
          <c:order val="0"/>
          <c:tx>
            <c:v>Juillet</c:v>
          </c:tx>
          <c:invertIfNegative val="0"/>
          <c:cat>
            <c:strRef>
              <c:f>'[3]Graphique B'!$A$5:$A$10</c:f>
              <c:strCache>
                <c:ptCount val="6"/>
                <c:pt idx="0">
                  <c:v>5-Entre 500 et 999 salariés</c:v>
                </c:pt>
                <c:pt idx="1">
                  <c:v>4-Entre 250 et 499 salariés</c:v>
                </c:pt>
                <c:pt idx="2">
                  <c:v>2-Entre 20 et 49 salariés</c:v>
                </c:pt>
                <c:pt idx="3">
                  <c:v>3-Entre 50 et 249 salariés</c:v>
                </c:pt>
                <c:pt idx="4">
                  <c:v>1-Moins de 20 salariés</c:v>
                </c:pt>
                <c:pt idx="5">
                  <c:v>6-1000 salariés ou plus</c:v>
                </c:pt>
              </c:strCache>
            </c:strRef>
          </c:cat>
          <c:val>
            <c:numRef>
              <c:f>'[3]Graphique B'!$F$5:$F$10</c:f>
              <c:numCache>
                <c:formatCode>_-* #\ ##0_-;\-* #\ ##0_-;_-* "-"??_-;_-@_-</c:formatCode>
                <c:ptCount val="6"/>
                <c:pt idx="0">
                  <c:v>155.29538621775313</c:v>
                </c:pt>
                <c:pt idx="1">
                  <c:v>168.50351861218851</c:v>
                </c:pt>
                <c:pt idx="2">
                  <c:v>292.6412192602765</c:v>
                </c:pt>
                <c:pt idx="3">
                  <c:v>458.72672489531089</c:v>
                </c:pt>
                <c:pt idx="4">
                  <c:v>586.98553293313034</c:v>
                </c:pt>
                <c:pt idx="5">
                  <c:v>740.6061725484235</c:v>
                </c:pt>
              </c:numCache>
            </c:numRef>
          </c:val>
          <c:extLst>
            <c:ext xmlns:c16="http://schemas.microsoft.com/office/drawing/2014/chart" uri="{C3380CC4-5D6E-409C-BE32-E72D297353CC}">
              <c16:uniqueId val="{00000000-0A0B-4BA2-AA24-E84C24A1E7C3}"/>
            </c:ext>
          </c:extLst>
        </c:ser>
        <c:ser>
          <c:idx val="0"/>
          <c:order val="1"/>
          <c:tx>
            <c:v>Juin</c:v>
          </c:tx>
          <c:spPr>
            <a:solidFill>
              <a:schemeClr val="accent1"/>
            </a:solidFill>
            <a:ln>
              <a:noFill/>
            </a:ln>
            <a:effectLst/>
          </c:spPr>
          <c:invertIfNegative val="0"/>
          <c:cat>
            <c:strRef>
              <c:f>'[3]Graphique B'!$A$5:$A$10</c:f>
              <c:strCache>
                <c:ptCount val="6"/>
                <c:pt idx="0">
                  <c:v>5-Entre 500 et 999 salariés</c:v>
                </c:pt>
                <c:pt idx="1">
                  <c:v>4-Entre 250 et 499 salariés</c:v>
                </c:pt>
                <c:pt idx="2">
                  <c:v>2-Entre 20 et 49 salariés</c:v>
                </c:pt>
                <c:pt idx="3">
                  <c:v>3-Entre 50 et 249 salariés</c:v>
                </c:pt>
                <c:pt idx="4">
                  <c:v>1-Moins de 20 salariés</c:v>
                </c:pt>
                <c:pt idx="5">
                  <c:v>6-1000 salariés ou plus</c:v>
                </c:pt>
              </c:strCache>
            </c:strRef>
          </c:cat>
          <c:val>
            <c:numRef>
              <c:f>'[3]Graphique B'!$E$5:$E$10</c:f>
              <c:numCache>
                <c:formatCode>_-* #\ ##0_-;\-* #\ ##0_-;_-* "-"??_-;_-@_-</c:formatCode>
                <c:ptCount val="6"/>
                <c:pt idx="0">
                  <c:v>307.55446220741584</c:v>
                </c:pt>
                <c:pt idx="1">
                  <c:v>336.65379986451927</c:v>
                </c:pt>
                <c:pt idx="2">
                  <c:v>600.71159695500558</c:v>
                </c:pt>
                <c:pt idx="3">
                  <c:v>869.20476164231081</c:v>
                </c:pt>
                <c:pt idx="4">
                  <c:v>1266.7764007790518</c:v>
                </c:pt>
                <c:pt idx="5">
                  <c:v>1079.4749861428757</c:v>
                </c:pt>
              </c:numCache>
            </c:numRef>
          </c:val>
          <c:extLst>
            <c:ext xmlns:c16="http://schemas.microsoft.com/office/drawing/2014/chart" uri="{C3380CC4-5D6E-409C-BE32-E72D297353CC}">
              <c16:uniqueId val="{00000001-0A0B-4BA2-AA24-E84C24A1E7C3}"/>
            </c:ext>
          </c:extLst>
        </c:ser>
        <c:ser>
          <c:idx val="1"/>
          <c:order val="2"/>
          <c:tx>
            <c:v>Mai</c:v>
          </c:tx>
          <c:spPr>
            <a:solidFill>
              <a:schemeClr val="accent2"/>
            </a:solidFill>
            <a:ln>
              <a:noFill/>
            </a:ln>
            <a:effectLst/>
          </c:spPr>
          <c:invertIfNegative val="0"/>
          <c:cat>
            <c:strRef>
              <c:f>'[3]Graphique B'!$A$5:$A$10</c:f>
              <c:strCache>
                <c:ptCount val="6"/>
                <c:pt idx="0">
                  <c:v>5-Entre 500 et 999 salariés</c:v>
                </c:pt>
                <c:pt idx="1">
                  <c:v>4-Entre 250 et 499 salariés</c:v>
                </c:pt>
                <c:pt idx="2">
                  <c:v>2-Entre 20 et 49 salariés</c:v>
                </c:pt>
                <c:pt idx="3">
                  <c:v>3-Entre 50 et 249 salariés</c:v>
                </c:pt>
                <c:pt idx="4">
                  <c:v>1-Moins de 20 salariés</c:v>
                </c:pt>
                <c:pt idx="5">
                  <c:v>6-1000 salariés ou plus</c:v>
                </c:pt>
              </c:strCache>
            </c:strRef>
          </c:cat>
          <c:val>
            <c:numRef>
              <c:f>'[3]Graphique B'!$D$5:$D$10</c:f>
              <c:numCache>
                <c:formatCode>_-* #\ ##0_-;\-* #\ ##0_-;_-* "-"??_-;_-@_-</c:formatCode>
                <c:ptCount val="6"/>
                <c:pt idx="0">
                  <c:v>437.62333814417076</c:v>
                </c:pt>
                <c:pt idx="1">
                  <c:v>513.93054822766999</c:v>
                </c:pt>
                <c:pt idx="2">
                  <c:v>1161.5574160494743</c:v>
                </c:pt>
                <c:pt idx="3">
                  <c:v>1447.589228415279</c:v>
                </c:pt>
                <c:pt idx="4">
                  <c:v>2832.2734130163844</c:v>
                </c:pt>
                <c:pt idx="5">
                  <c:v>1550.5597189911252</c:v>
                </c:pt>
              </c:numCache>
            </c:numRef>
          </c:val>
          <c:extLst>
            <c:ext xmlns:c16="http://schemas.microsoft.com/office/drawing/2014/chart" uri="{C3380CC4-5D6E-409C-BE32-E72D297353CC}">
              <c16:uniqueId val="{00000002-0A0B-4BA2-AA24-E84C24A1E7C3}"/>
            </c:ext>
          </c:extLst>
        </c:ser>
        <c:ser>
          <c:idx val="2"/>
          <c:order val="3"/>
          <c:tx>
            <c:v>Avril</c:v>
          </c:tx>
          <c:spPr>
            <a:solidFill>
              <a:schemeClr val="accent3"/>
            </a:solidFill>
            <a:ln>
              <a:noFill/>
            </a:ln>
            <a:effectLst/>
          </c:spPr>
          <c:invertIfNegative val="0"/>
          <c:cat>
            <c:strRef>
              <c:f>'[3]Graphique B'!$A$5:$A$10</c:f>
              <c:strCache>
                <c:ptCount val="6"/>
                <c:pt idx="0">
                  <c:v>5-Entre 500 et 999 salariés</c:v>
                </c:pt>
                <c:pt idx="1">
                  <c:v>4-Entre 250 et 499 salariés</c:v>
                </c:pt>
                <c:pt idx="2">
                  <c:v>2-Entre 20 et 49 salariés</c:v>
                </c:pt>
                <c:pt idx="3">
                  <c:v>3-Entre 50 et 249 salariés</c:v>
                </c:pt>
                <c:pt idx="4">
                  <c:v>1-Moins de 20 salariés</c:v>
                </c:pt>
                <c:pt idx="5">
                  <c:v>6-1000 salariés ou plus</c:v>
                </c:pt>
              </c:strCache>
            </c:strRef>
          </c:cat>
          <c:val>
            <c:numRef>
              <c:f>'[3]Graphique B'!$C$5:$C$10</c:f>
              <c:numCache>
                <c:formatCode>_-* #\ ##0_-;\-* #\ ##0_-;_-* "-"??_-;_-@_-</c:formatCode>
                <c:ptCount val="6"/>
                <c:pt idx="0">
                  <c:v>465.32669029304213</c:v>
                </c:pt>
                <c:pt idx="1">
                  <c:v>552.85325228213674</c:v>
                </c:pt>
                <c:pt idx="2">
                  <c:v>1341.1312886055721</c:v>
                </c:pt>
                <c:pt idx="3">
                  <c:v>1619.7440351125922</c:v>
                </c:pt>
                <c:pt idx="4">
                  <c:v>3221.2233304261213</c:v>
                </c:pt>
                <c:pt idx="5">
                  <c:v>1576.9116413492554</c:v>
                </c:pt>
              </c:numCache>
            </c:numRef>
          </c:val>
          <c:extLst>
            <c:ext xmlns:c16="http://schemas.microsoft.com/office/drawing/2014/chart" uri="{C3380CC4-5D6E-409C-BE32-E72D297353CC}">
              <c16:uniqueId val="{00000003-0A0B-4BA2-AA24-E84C24A1E7C3}"/>
            </c:ext>
          </c:extLst>
        </c:ser>
        <c:ser>
          <c:idx val="3"/>
          <c:order val="4"/>
          <c:tx>
            <c:v>Mars</c:v>
          </c:tx>
          <c:spPr>
            <a:solidFill>
              <a:schemeClr val="accent4"/>
            </a:solidFill>
            <a:ln>
              <a:noFill/>
            </a:ln>
            <a:effectLst/>
          </c:spPr>
          <c:invertIfNegative val="0"/>
          <c:cat>
            <c:strRef>
              <c:f>'[3]Graphique B'!$A$5:$A$10</c:f>
              <c:strCache>
                <c:ptCount val="6"/>
                <c:pt idx="0">
                  <c:v>5-Entre 500 et 999 salariés</c:v>
                </c:pt>
                <c:pt idx="1">
                  <c:v>4-Entre 250 et 499 salariés</c:v>
                </c:pt>
                <c:pt idx="2">
                  <c:v>2-Entre 20 et 49 salariés</c:v>
                </c:pt>
                <c:pt idx="3">
                  <c:v>3-Entre 50 et 249 salariés</c:v>
                </c:pt>
                <c:pt idx="4">
                  <c:v>1-Moins de 20 salariés</c:v>
                </c:pt>
                <c:pt idx="5">
                  <c:v>6-1000 salariés ou plus</c:v>
                </c:pt>
              </c:strCache>
            </c:strRef>
          </c:cat>
          <c:val>
            <c:numRef>
              <c:f>'[3]Graphique B'!$B$5:$B$10</c:f>
              <c:numCache>
                <c:formatCode>_-* #\ ##0_-;\-* #\ ##0_-;_-* "-"??_-;_-@_-</c:formatCode>
                <c:ptCount val="6"/>
                <c:pt idx="0">
                  <c:v>353.67053009998693</c:v>
                </c:pt>
                <c:pt idx="1">
                  <c:v>422.10836512703446</c:v>
                </c:pt>
                <c:pt idx="2">
                  <c:v>1114.3080695450437</c:v>
                </c:pt>
                <c:pt idx="3">
                  <c:v>1314.5062558242601</c:v>
                </c:pt>
                <c:pt idx="4">
                  <c:v>2790.7957154707096</c:v>
                </c:pt>
                <c:pt idx="5">
                  <c:v>1248.8042092200021</c:v>
                </c:pt>
              </c:numCache>
            </c:numRef>
          </c:val>
          <c:extLst>
            <c:ext xmlns:c16="http://schemas.microsoft.com/office/drawing/2014/chart" uri="{C3380CC4-5D6E-409C-BE32-E72D297353CC}">
              <c16:uniqueId val="{00000004-0A0B-4BA2-AA24-E84C24A1E7C3}"/>
            </c:ext>
          </c:extLst>
        </c:ser>
        <c:dLbls>
          <c:showLegendKey val="0"/>
          <c:showVal val="0"/>
          <c:showCatName val="0"/>
          <c:showSerName val="0"/>
          <c:showPercent val="0"/>
          <c:showBubbleSize val="0"/>
        </c:dLbls>
        <c:gapWidth val="182"/>
        <c:axId val="345770624"/>
        <c:axId val="345772416"/>
      </c:barChart>
      <c:catAx>
        <c:axId val="345770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5772416"/>
        <c:crosses val="autoZero"/>
        <c:auto val="1"/>
        <c:lblAlgn val="ctr"/>
        <c:lblOffset val="100"/>
        <c:noMultiLvlLbl val="0"/>
      </c:catAx>
      <c:valAx>
        <c:axId val="345772416"/>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5770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3"/>
          <c:order val="0"/>
          <c:tx>
            <c:v>Juillet</c:v>
          </c:tx>
          <c:spPr>
            <a:solidFill>
              <a:schemeClr val="accent4"/>
            </a:solidFill>
            <a:ln>
              <a:noFill/>
            </a:ln>
            <a:effectLst/>
          </c:spPr>
          <c:invertIfNegative val="0"/>
          <c:cat>
            <c:strRef>
              <c:f>'[3]Graphique C'!$B$5:$B$21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Administration publique, enseignement, santé et action sociale</c:v>
                </c:pt>
                <c:pt idx="9">
                  <c:v>Information et communication</c:v>
                </c:pt>
                <c:pt idx="10">
                  <c:v>Autres activités de services</c:v>
                </c:pt>
                <c:pt idx="11">
                  <c:v>Fabrication de matériels de transport</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'[3]Graphique C'!$G$5:$G$21</c:f>
              <c:numCache>
                <c:formatCode>_-* #\ ##0_-;\-* #\ ##0_-;_-* "-"??_-;_-@_-</c:formatCode>
                <c:ptCount val="17"/>
                <c:pt idx="0">
                  <c:v>0</c:v>
                </c:pt>
                <c:pt idx="1">
                  <c:v>0.48806435739680881</c:v>
                </c:pt>
                <c:pt idx="2">
                  <c:v>0.57544326478278651</c:v>
                </c:pt>
                <c:pt idx="3">
                  <c:v>0.7913757636578912</c:v>
                </c:pt>
                <c:pt idx="4">
                  <c:v>1.301209467443937</c:v>
                </c:pt>
                <c:pt idx="5">
                  <c:v>1.4804368530873531</c:v>
                </c:pt>
                <c:pt idx="6">
                  <c:v>2.042299530165677</c:v>
                </c:pt>
                <c:pt idx="7">
                  <c:v>2.8908271326901653</c:v>
                </c:pt>
                <c:pt idx="8">
                  <c:v>4.3742931890501424</c:v>
                </c:pt>
                <c:pt idx="9">
                  <c:v>5.6814138309761102</c:v>
                </c:pt>
                <c:pt idx="10">
                  <c:v>7.2892969247855319</c:v>
                </c:pt>
                <c:pt idx="11">
                  <c:v>7.3098192470578152</c:v>
                </c:pt>
                <c:pt idx="12">
                  <c:v>8.615488828679295</c:v>
                </c:pt>
                <c:pt idx="13">
                  <c:v>11.730669784592349</c:v>
                </c:pt>
                <c:pt idx="14">
                  <c:v>13.98806483236948</c:v>
                </c:pt>
                <c:pt idx="15">
                  <c:v>28.603907209319118</c:v>
                </c:pt>
                <c:pt idx="16">
                  <c:v>30.522629812043839</c:v>
                </c:pt>
              </c:numCache>
            </c:numRef>
          </c:val>
          <c:extLst>
            <c:ext xmlns:c16="http://schemas.microsoft.com/office/drawing/2014/chart" uri="{C3380CC4-5D6E-409C-BE32-E72D297353CC}">
              <c16:uniqueId val="{00000000-EAC3-4C68-834C-E72035EC466C}"/>
            </c:ext>
          </c:extLst>
        </c:ser>
        <c:ser>
          <c:idx val="2"/>
          <c:order val="1"/>
          <c:tx>
            <c:v>Juin</c:v>
          </c:tx>
          <c:spPr>
            <a:solidFill>
              <a:schemeClr val="accent3"/>
            </a:solidFill>
            <a:ln>
              <a:noFill/>
            </a:ln>
            <a:effectLst/>
          </c:spPr>
          <c:invertIfNegative val="0"/>
          <c:cat>
            <c:strRef>
              <c:f>'[3]Graphique C'!$B$5:$B$21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Administration publique, enseignement, santé et action sociale</c:v>
                </c:pt>
                <c:pt idx="9">
                  <c:v>Information et communication</c:v>
                </c:pt>
                <c:pt idx="10">
                  <c:v>Autres activités de services</c:v>
                </c:pt>
                <c:pt idx="11">
                  <c:v>Fabrication de matériels de transport</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'[3]Graphique C'!$F$5:$F$21</c:f>
              <c:numCache>
                <c:formatCode>_-* #\ ##0_-;\-* #\ ##0_-;_-* "-"??_-;_-@_-</c:formatCode>
                <c:ptCount val="17"/>
                <c:pt idx="0">
                  <c:v>1.229078199524313E-2</c:v>
                </c:pt>
                <c:pt idx="1">
                  <c:v>1.4760783227393681</c:v>
                </c:pt>
                <c:pt idx="2">
                  <c:v>0.91219400414946084</c:v>
                </c:pt>
                <c:pt idx="3">
                  <c:v>1.698832501919195</c:v>
                </c:pt>
                <c:pt idx="4">
                  <c:v>3.1200008544521394</c:v>
                </c:pt>
                <c:pt idx="5">
                  <c:v>4.0474293848166703</c:v>
                </c:pt>
                <c:pt idx="6">
                  <c:v>4.3932009222043131</c:v>
                </c:pt>
                <c:pt idx="7">
                  <c:v>9.2653584210165292</c:v>
                </c:pt>
                <c:pt idx="8">
                  <c:v>9.9768140059069861</c:v>
                </c:pt>
                <c:pt idx="9">
                  <c:v>9.9741409260539591</c:v>
                </c:pt>
                <c:pt idx="10">
                  <c:v>17.573531339938238</c:v>
                </c:pt>
                <c:pt idx="11">
                  <c:v>6.1611328661187654</c:v>
                </c:pt>
                <c:pt idx="12">
                  <c:v>15.676801906541311</c:v>
                </c:pt>
                <c:pt idx="13">
                  <c:v>28.537627024294849</c:v>
                </c:pt>
                <c:pt idx="14">
                  <c:v>25.804674050434198</c:v>
                </c:pt>
                <c:pt idx="15">
                  <c:v>43.364485966184937</c:v>
                </c:pt>
                <c:pt idx="16">
                  <c:v>40.251696849651232</c:v>
                </c:pt>
              </c:numCache>
            </c:numRef>
          </c:val>
          <c:extLst>
            <c:ext xmlns:c16="http://schemas.microsoft.com/office/drawing/2014/chart" uri="{C3380CC4-5D6E-409C-BE32-E72D297353CC}">
              <c16:uniqueId val="{00000001-EAC3-4C68-834C-E72035EC466C}"/>
            </c:ext>
          </c:extLst>
        </c:ser>
        <c:ser>
          <c:idx val="1"/>
          <c:order val="2"/>
          <c:tx>
            <c:v>Mai</c:v>
          </c:tx>
          <c:spPr>
            <a:solidFill>
              <a:schemeClr val="accent2"/>
            </a:solidFill>
            <a:ln>
              <a:noFill/>
            </a:ln>
            <a:effectLst/>
          </c:spPr>
          <c:invertIfNegative val="0"/>
          <c:cat>
            <c:strRef>
              <c:f>'[3]Graphique C'!$B$5:$B$21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Administration publique, enseignement, santé et action sociale</c:v>
                </c:pt>
                <c:pt idx="9">
                  <c:v>Information et communication</c:v>
                </c:pt>
                <c:pt idx="10">
                  <c:v>Autres activités de services</c:v>
                </c:pt>
                <c:pt idx="11">
                  <c:v>Fabrication de matériels de transport</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'[3]Graphique C'!$E$5:$E$21</c:f>
              <c:numCache>
                <c:formatCode>_-* #\ ##0_-;\-* #\ ##0_-;_-* "-"??_-;_-@_-</c:formatCode>
                <c:ptCount val="17"/>
                <c:pt idx="0">
                  <c:v>3.8100836860845762E-2</c:v>
                </c:pt>
                <c:pt idx="1">
                  <c:v>5.4218034929154211</c:v>
                </c:pt>
                <c:pt idx="2">
                  <c:v>3.5246848599929357</c:v>
                </c:pt>
                <c:pt idx="3">
                  <c:v>1.542787911536881</c:v>
                </c:pt>
                <c:pt idx="4">
                  <c:v>6.3624861384505271</c:v>
                </c:pt>
                <c:pt idx="5">
                  <c:v>9.9370853559174925</c:v>
                </c:pt>
                <c:pt idx="6">
                  <c:v>7.4431907419134253</c:v>
                </c:pt>
                <c:pt idx="7">
                  <c:v>35.863205338722395</c:v>
                </c:pt>
                <c:pt idx="8">
                  <c:v>25.910325876033401</c:v>
                </c:pt>
                <c:pt idx="9">
                  <c:v>14.468450428366641</c:v>
                </c:pt>
                <c:pt idx="10">
                  <c:v>32.660576913227402</c:v>
                </c:pt>
                <c:pt idx="11">
                  <c:v>11.66306908609795</c:v>
                </c:pt>
                <c:pt idx="12">
                  <c:v>30.360385500876852</c:v>
                </c:pt>
                <c:pt idx="13">
                  <c:v>74.747247618412459</c:v>
                </c:pt>
                <c:pt idx="14">
                  <c:v>38.436866849671325</c:v>
                </c:pt>
                <c:pt idx="15">
                  <c:v>86.788023381164095</c:v>
                </c:pt>
                <c:pt idx="16">
                  <c:v>70.848444091931171</c:v>
                </c:pt>
              </c:numCache>
            </c:numRef>
          </c:val>
          <c:extLst>
            <c:ext xmlns:c16="http://schemas.microsoft.com/office/drawing/2014/chart" uri="{C3380CC4-5D6E-409C-BE32-E72D297353CC}">
              <c16:uniqueId val="{00000002-EAC3-4C68-834C-E72035EC466C}"/>
            </c:ext>
          </c:extLst>
        </c:ser>
        <c:ser>
          <c:idx val="0"/>
          <c:order val="3"/>
          <c:tx>
            <c:v>Avril</c:v>
          </c:tx>
          <c:spPr>
            <a:solidFill>
              <a:schemeClr val="accent1"/>
            </a:solidFill>
            <a:ln>
              <a:noFill/>
            </a:ln>
            <a:effectLst/>
          </c:spPr>
          <c:invertIfNegative val="0"/>
          <c:cat>
            <c:strRef>
              <c:f>'[3]Graphique C'!$B$5:$B$21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Administration publique, enseignement, santé et action sociale</c:v>
                </c:pt>
                <c:pt idx="9">
                  <c:v>Information et communication</c:v>
                </c:pt>
                <c:pt idx="10">
                  <c:v>Autres activités de services</c:v>
                </c:pt>
                <c:pt idx="11">
                  <c:v>Fabrication de matériels de transport</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'[3]Graphique C'!$D$5:$D$21</c:f>
              <c:numCache>
                <c:formatCode>_-* #\ ##0_-;\-* #\ ##0_-;_-* "-"??_-;_-@_-</c:formatCode>
                <c:ptCount val="17"/>
                <c:pt idx="0">
                  <c:v>4.8739955527644541E-2</c:v>
                </c:pt>
                <c:pt idx="1">
                  <c:v>11.573774994262701</c:v>
                </c:pt>
                <c:pt idx="2">
                  <c:v>6.4238767008810731</c:v>
                </c:pt>
                <c:pt idx="3">
                  <c:v>3.4166948715880969</c:v>
                </c:pt>
                <c:pt idx="4">
                  <c:v>10.919287037603819</c:v>
                </c:pt>
                <c:pt idx="5">
                  <c:v>13.868364587684109</c:v>
                </c:pt>
                <c:pt idx="6">
                  <c:v>13.692267680276581</c:v>
                </c:pt>
                <c:pt idx="7">
                  <c:v>111.5539766686569</c:v>
                </c:pt>
                <c:pt idx="8">
                  <c:v>47.435740344774345</c:v>
                </c:pt>
                <c:pt idx="9">
                  <c:v>19.933150855992618</c:v>
                </c:pt>
                <c:pt idx="10">
                  <c:v>55.881218106794883</c:v>
                </c:pt>
                <c:pt idx="11">
                  <c:v>20.545590359613982</c:v>
                </c:pt>
                <c:pt idx="12">
                  <c:v>62.193640853952196</c:v>
                </c:pt>
                <c:pt idx="13">
                  <c:v>172.98831740997107</c:v>
                </c:pt>
                <c:pt idx="14">
                  <c:v>55.427011993016308</c:v>
                </c:pt>
                <c:pt idx="15">
                  <c:v>117.98680230174109</c:v>
                </c:pt>
                <c:pt idx="16">
                  <c:v>118.81880299101719</c:v>
                </c:pt>
              </c:numCache>
            </c:numRef>
          </c:val>
          <c:extLst>
            <c:ext xmlns:c16="http://schemas.microsoft.com/office/drawing/2014/chart" uri="{C3380CC4-5D6E-409C-BE32-E72D297353CC}">
              <c16:uniqueId val="{00000003-EAC3-4C68-834C-E72035EC466C}"/>
            </c:ext>
          </c:extLst>
        </c:ser>
        <c:ser>
          <c:idx val="4"/>
          <c:order val="4"/>
          <c:tx>
            <c:v>Mars</c:v>
          </c:tx>
          <c:invertIfNegative val="0"/>
          <c:cat>
            <c:strRef>
              <c:f>'[3]Graphique C'!$B$5:$B$21</c:f>
              <c:strCache>
                <c:ptCount val="17"/>
                <c:pt idx="0">
                  <c:v>Cokéfaction et raffinage</c:v>
                </c:pt>
                <c:pt idx="1">
                  <c:v>Activités immobilières</c:v>
                </c:pt>
                <c:pt idx="2">
                  <c:v>Extraction, énergie, eau, gestion des déchets et dépollution</c:v>
                </c:pt>
                <c:pt idx="3">
                  <c:v>Agriculture, sylviculture et pêche</c:v>
                </c:pt>
                <c:pt idx="4">
                  <c:v>Activités financières et d'assurance</c:v>
                </c:pt>
                <c:pt idx="5">
                  <c:v>Fabrication d'aliments, boissons et produits à base de tabac</c:v>
                </c:pt>
                <c:pt idx="6">
                  <c:v>Fabrications d'équipements électroniques, électriques, informatiques et machines</c:v>
                </c:pt>
                <c:pt idx="7">
                  <c:v>Construction</c:v>
                </c:pt>
                <c:pt idx="8">
                  <c:v>Administration publique, enseignement, santé et action sociale</c:v>
                </c:pt>
                <c:pt idx="9">
                  <c:v>Information et communication</c:v>
                </c:pt>
                <c:pt idx="10">
                  <c:v>Autres activités de services</c:v>
                </c:pt>
                <c:pt idx="11">
                  <c:v>Fabrication de matériels de transport</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'[3]Graphique C'!$C$5:$C$21</c:f>
              <c:numCache>
                <c:formatCode>_-* #\ ##0_-;\-* #\ ##0_-;_-* "-"??_-;_-@_-</c:formatCode>
                <c:ptCount val="17"/>
                <c:pt idx="0">
                  <c:v>1.5343527284981479E-2</c:v>
                </c:pt>
                <c:pt idx="1">
                  <c:v>4.0896685864423734</c:v>
                </c:pt>
                <c:pt idx="2">
                  <c:v>2.2607733158197032</c:v>
                </c:pt>
                <c:pt idx="3">
                  <c:v>1.3795277936530661</c:v>
                </c:pt>
                <c:pt idx="4">
                  <c:v>3.3990562922261058</c:v>
                </c:pt>
                <c:pt idx="5">
                  <c:v>4.5365167077860749</c:v>
                </c:pt>
                <c:pt idx="6">
                  <c:v>5.638749779064411</c:v>
                </c:pt>
                <c:pt idx="7">
                  <c:v>47.013841697317218</c:v>
                </c:pt>
                <c:pt idx="8">
                  <c:v>18.726040717836177</c:v>
                </c:pt>
                <c:pt idx="9">
                  <c:v>6.1484749439647279</c:v>
                </c:pt>
                <c:pt idx="10">
                  <c:v>21.582318181013378</c:v>
                </c:pt>
                <c:pt idx="11">
                  <c:v>7.1624968431826588</c:v>
                </c:pt>
                <c:pt idx="12">
                  <c:v>25.15723233539039</c:v>
                </c:pt>
                <c:pt idx="13">
                  <c:v>67.605028735745876</c:v>
                </c:pt>
                <c:pt idx="14">
                  <c:v>18.80623395339893</c:v>
                </c:pt>
                <c:pt idx="15">
                  <c:v>48.235235574979939</c:v>
                </c:pt>
                <c:pt idx="16">
                  <c:v>47.36821739239651</c:v>
                </c:pt>
              </c:numCache>
            </c:numRef>
          </c:val>
          <c:extLst>
            <c:ext xmlns:c16="http://schemas.microsoft.com/office/drawing/2014/chart" uri="{C3380CC4-5D6E-409C-BE32-E72D297353CC}">
              <c16:uniqueId val="{00000004-EAC3-4C68-834C-E72035EC466C}"/>
            </c:ext>
          </c:extLst>
        </c:ser>
        <c:dLbls>
          <c:showLegendKey val="0"/>
          <c:showVal val="0"/>
          <c:showCatName val="0"/>
          <c:showSerName val="0"/>
          <c:showPercent val="0"/>
          <c:showBubbleSize val="0"/>
        </c:dLbls>
        <c:gapWidth val="182"/>
        <c:axId val="345825280"/>
        <c:axId val="345826816"/>
      </c:barChart>
      <c:catAx>
        <c:axId val="3458252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5826816"/>
        <c:crosses val="autoZero"/>
        <c:auto val="1"/>
        <c:lblAlgn val="ctr"/>
        <c:lblOffset val="100"/>
        <c:noMultiLvlLbl val="0"/>
      </c:catAx>
      <c:valAx>
        <c:axId val="345826816"/>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58252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013177512537561"/>
          <c:y val="2.6209233756878288E-2"/>
          <c:w val="0.65856742991202555"/>
          <c:h val="0.88643331749483323"/>
        </c:manualLayout>
      </c:layout>
      <c:barChart>
        <c:barDir val="bar"/>
        <c:grouping val="stacked"/>
        <c:varyColors val="0"/>
        <c:ser>
          <c:idx val="0"/>
          <c:order val="0"/>
          <c:tx>
            <c:strRef>
              <c:f>'Graphique 5'!$B$3</c:f>
              <c:strCache>
                <c:ptCount val="1"/>
                <c:pt idx="0">
                  <c:v>Réduction des débouchés / commandes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8F39-4530-BA57-020F4EC6900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8F39-4530-BA57-020F4EC6900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8F39-4530-BA57-020F4EC69005}"/>
              </c:ext>
            </c:extLst>
          </c:dPt>
          <c:dPt>
            <c:idx val="4"/>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7-8F39-4530-BA57-020F4EC69005}"/>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9-8F39-4530-BA57-020F4EC69005}"/>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8F39-4530-BA57-020F4EC69005}"/>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D-8F39-4530-BA57-020F4EC69005}"/>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8F39-4530-BA57-020F4EC69005}"/>
              </c:ext>
            </c:extLst>
          </c:dPt>
          <c:dPt>
            <c:idx val="12"/>
            <c:invertIfNegative val="0"/>
            <c:bubble3D val="0"/>
            <c:spPr>
              <a:solidFill>
                <a:schemeClr val="accent1">
                  <a:lumMod val="75000"/>
                </a:schemeClr>
              </a:solidFill>
              <a:ln>
                <a:noFill/>
              </a:ln>
              <a:effectLst/>
            </c:spPr>
            <c:extLst>
              <c:ext xmlns:c16="http://schemas.microsoft.com/office/drawing/2014/chart" uri="{C3380CC4-5D6E-409C-BE32-E72D297353CC}">
                <c16:uniqueId val="{00000011-8F39-4530-BA57-020F4EC69005}"/>
              </c:ext>
            </c:extLst>
          </c:dPt>
          <c:dPt>
            <c:idx val="1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8F39-4530-BA57-020F4EC69005}"/>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8F39-4530-BA57-020F4EC69005}"/>
              </c:ext>
            </c:extLst>
          </c:dPt>
          <c:dPt>
            <c:idx val="1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8F39-4530-BA57-020F4EC69005}"/>
              </c:ext>
            </c:extLst>
          </c:dPt>
          <c:dPt>
            <c:idx val="18"/>
            <c:invertIfNegative val="0"/>
            <c:bubble3D val="0"/>
            <c:spPr>
              <a:solidFill>
                <a:schemeClr val="accent1">
                  <a:lumMod val="75000"/>
                </a:schemeClr>
              </a:solidFill>
              <a:ln>
                <a:noFill/>
              </a:ln>
              <a:effectLst/>
            </c:spPr>
            <c:extLst>
              <c:ext xmlns:c16="http://schemas.microsoft.com/office/drawing/2014/chart" uri="{C3380CC4-5D6E-409C-BE32-E72D297353CC}">
                <c16:uniqueId val="{00000019-8F39-4530-BA57-020F4EC69005}"/>
              </c:ext>
            </c:extLst>
          </c:dPt>
          <c:dPt>
            <c:idx val="2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8F39-4530-BA57-020F4EC69005}"/>
              </c:ext>
            </c:extLst>
          </c:dPt>
          <c:dPt>
            <c:idx val="2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8F39-4530-BA57-020F4EC69005}"/>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8F39-4530-BA57-020F4EC69005}"/>
              </c:ext>
            </c:extLst>
          </c:dPt>
          <c:dPt>
            <c:idx val="24"/>
            <c:invertIfNegative val="0"/>
            <c:bubble3D val="0"/>
            <c:spPr>
              <a:solidFill>
                <a:schemeClr val="accent1">
                  <a:lumMod val="75000"/>
                </a:schemeClr>
              </a:solidFill>
              <a:ln>
                <a:noFill/>
              </a:ln>
              <a:effectLst/>
            </c:spPr>
            <c:extLst>
              <c:ext xmlns:c16="http://schemas.microsoft.com/office/drawing/2014/chart" uri="{C3380CC4-5D6E-409C-BE32-E72D297353CC}">
                <c16:uniqueId val="{00000021-8F39-4530-BA57-020F4EC6900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8F39-4530-BA57-020F4EC6900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8F39-4530-BA57-020F4EC6900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8F39-4530-BA57-020F4EC6900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9-8F39-4530-BA57-020F4EC6900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8F39-4530-BA57-020F4EC6900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8F39-4530-BA57-020F4EC69005}"/>
              </c:ext>
            </c:extLst>
          </c:dPt>
          <c:dPt>
            <c:idx val="3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8F39-4530-BA57-020F4EC69005}"/>
              </c:ext>
            </c:extLst>
          </c:dPt>
          <c:dPt>
            <c:idx val="36"/>
            <c:invertIfNegative val="0"/>
            <c:bubble3D val="0"/>
            <c:spPr>
              <a:solidFill>
                <a:schemeClr val="accent1">
                  <a:lumMod val="75000"/>
                </a:schemeClr>
              </a:solidFill>
              <a:ln>
                <a:noFill/>
              </a:ln>
              <a:effectLst/>
            </c:spPr>
            <c:extLst>
              <c:ext xmlns:c16="http://schemas.microsoft.com/office/drawing/2014/chart" uri="{C3380CC4-5D6E-409C-BE32-E72D297353CC}">
                <c16:uniqueId val="{00000031-8F39-4530-BA57-020F4EC69005}"/>
              </c:ext>
            </c:extLst>
          </c:dPt>
          <c:dPt>
            <c:idx val="3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8F39-4530-BA57-020F4EC69005}"/>
              </c:ext>
            </c:extLst>
          </c:dPt>
          <c:dPt>
            <c:idx val="3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8F39-4530-BA57-020F4EC69005}"/>
              </c:ext>
            </c:extLst>
          </c:dPt>
          <c:dPt>
            <c:idx val="4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8F39-4530-BA57-020F4EC69005}"/>
              </c:ext>
            </c:extLst>
          </c:dPt>
          <c:dPt>
            <c:idx val="42"/>
            <c:invertIfNegative val="0"/>
            <c:bubble3D val="0"/>
            <c:spPr>
              <a:solidFill>
                <a:schemeClr val="accent1">
                  <a:lumMod val="75000"/>
                </a:schemeClr>
              </a:solidFill>
              <a:ln>
                <a:noFill/>
              </a:ln>
              <a:effectLst/>
            </c:spPr>
            <c:extLst>
              <c:ext xmlns:c16="http://schemas.microsoft.com/office/drawing/2014/chart" uri="{C3380CC4-5D6E-409C-BE32-E72D297353CC}">
                <c16:uniqueId val="{00000039-8F39-4530-BA57-020F4EC69005}"/>
              </c:ext>
            </c:extLst>
          </c:dPt>
          <c:dPt>
            <c:idx val="4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8F39-4530-BA57-020F4EC69005}"/>
              </c:ext>
            </c:extLst>
          </c:dPt>
          <c:dPt>
            <c:idx val="4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8F39-4530-BA57-020F4EC69005}"/>
              </c:ext>
            </c:extLst>
          </c:dPt>
          <c:dPt>
            <c:idx val="4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8F39-4530-BA57-020F4EC69005}"/>
              </c:ext>
            </c:extLst>
          </c:dPt>
          <c:dPt>
            <c:idx val="48"/>
            <c:invertIfNegative val="0"/>
            <c:bubble3D val="0"/>
            <c:spPr>
              <a:solidFill>
                <a:schemeClr val="accent1">
                  <a:lumMod val="75000"/>
                </a:schemeClr>
              </a:solidFill>
              <a:ln>
                <a:noFill/>
              </a:ln>
              <a:effectLst/>
            </c:spPr>
            <c:extLst>
              <c:ext xmlns:c16="http://schemas.microsoft.com/office/drawing/2014/chart" uri="{C3380CC4-5D6E-409C-BE32-E72D297353CC}">
                <c16:uniqueId val="{00000041-8F39-4530-BA57-020F4EC69005}"/>
              </c:ext>
            </c:extLst>
          </c:dPt>
          <c:dPt>
            <c:idx val="5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8F39-4530-BA57-020F4EC69005}"/>
              </c:ext>
            </c:extLst>
          </c:dPt>
          <c:dPt>
            <c:idx val="5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8F39-4530-BA57-020F4EC69005}"/>
              </c:ext>
            </c:extLst>
          </c:dPt>
          <c:dPt>
            <c:idx val="5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8F39-4530-BA57-020F4EC69005}"/>
              </c:ext>
            </c:extLst>
          </c:dPt>
          <c:dPt>
            <c:idx val="54"/>
            <c:invertIfNegative val="0"/>
            <c:bubble3D val="0"/>
            <c:spPr>
              <a:solidFill>
                <a:schemeClr val="accent1">
                  <a:lumMod val="75000"/>
                </a:schemeClr>
              </a:solidFill>
              <a:ln>
                <a:noFill/>
              </a:ln>
              <a:effectLst/>
            </c:spPr>
            <c:extLst>
              <c:ext xmlns:c16="http://schemas.microsoft.com/office/drawing/2014/chart" uri="{C3380CC4-5D6E-409C-BE32-E72D297353CC}">
                <c16:uniqueId val="{00000049-8F39-4530-BA57-020F4EC6900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8F39-4530-BA57-020F4EC6900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8F39-4530-BA57-020F4EC6900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F-8F39-4530-BA57-020F4EC6900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1-8F39-4530-BA57-020F4EC6900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8F39-4530-BA57-020F4EC6900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8F39-4530-BA57-020F4EC69005}"/>
              </c:ext>
            </c:extLst>
          </c:dPt>
          <c:dPt>
            <c:idx val="6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8F39-4530-BA57-020F4EC69005}"/>
              </c:ext>
            </c:extLst>
          </c:dPt>
          <c:dPt>
            <c:idx val="66"/>
            <c:invertIfNegative val="0"/>
            <c:bubble3D val="0"/>
            <c:spPr>
              <a:solidFill>
                <a:schemeClr val="accent1">
                  <a:lumMod val="75000"/>
                </a:schemeClr>
              </a:solidFill>
              <a:ln>
                <a:noFill/>
              </a:ln>
              <a:effectLst/>
            </c:spPr>
            <c:extLst>
              <c:ext xmlns:c16="http://schemas.microsoft.com/office/drawing/2014/chart" uri="{C3380CC4-5D6E-409C-BE32-E72D297353CC}">
                <c16:uniqueId val="{00000059-8F39-4530-BA57-020F4EC69005}"/>
              </c:ext>
            </c:extLst>
          </c:dPt>
          <c:dPt>
            <c:idx val="6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8F39-4530-BA57-020F4EC69005}"/>
              </c:ext>
            </c:extLst>
          </c:dPt>
          <c:dPt>
            <c:idx val="6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8F39-4530-BA57-020F4EC69005}"/>
              </c:ext>
            </c:extLst>
          </c:dPt>
          <c:dPt>
            <c:idx val="7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8F39-4530-BA57-020F4EC69005}"/>
              </c:ext>
            </c:extLst>
          </c:dPt>
          <c:dPt>
            <c:idx val="72"/>
            <c:invertIfNegative val="0"/>
            <c:bubble3D val="0"/>
            <c:spPr>
              <a:solidFill>
                <a:schemeClr val="accent1">
                  <a:lumMod val="75000"/>
                </a:schemeClr>
              </a:solidFill>
              <a:ln>
                <a:noFill/>
              </a:ln>
              <a:effectLst/>
            </c:spPr>
            <c:extLst>
              <c:ext xmlns:c16="http://schemas.microsoft.com/office/drawing/2014/chart" uri="{C3380CC4-5D6E-409C-BE32-E72D297353CC}">
                <c16:uniqueId val="{00000061-8F39-4530-BA57-020F4EC69005}"/>
              </c:ext>
            </c:extLst>
          </c:dPt>
          <c:dPt>
            <c:idx val="7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3-8F39-4530-BA57-020F4EC69005}"/>
              </c:ext>
            </c:extLst>
          </c:dPt>
          <c:dPt>
            <c:idx val="7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5-8F39-4530-BA57-020F4EC69005}"/>
              </c:ext>
            </c:extLst>
          </c:dPt>
          <c:dPt>
            <c:idx val="7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7-8F39-4530-BA57-020F4EC69005}"/>
              </c:ext>
            </c:extLst>
          </c:dPt>
          <c:dPt>
            <c:idx val="78"/>
            <c:invertIfNegative val="0"/>
            <c:bubble3D val="0"/>
            <c:spPr>
              <a:solidFill>
                <a:schemeClr val="accent1">
                  <a:lumMod val="75000"/>
                </a:schemeClr>
              </a:solidFill>
              <a:ln>
                <a:noFill/>
              </a:ln>
              <a:effectLst/>
            </c:spPr>
            <c:extLst>
              <c:ext xmlns:c16="http://schemas.microsoft.com/office/drawing/2014/chart" uri="{C3380CC4-5D6E-409C-BE32-E72D297353CC}">
                <c16:uniqueId val="{00000069-8F39-4530-BA57-020F4EC69005}"/>
              </c:ext>
            </c:extLst>
          </c:dPt>
          <c:dPt>
            <c:idx val="8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B-8F39-4530-BA57-020F4EC69005}"/>
              </c:ext>
            </c:extLst>
          </c:dPt>
          <c:dPt>
            <c:idx val="8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D-8F39-4530-BA57-020F4EC69005}"/>
              </c:ext>
            </c:extLst>
          </c:dPt>
          <c:dPt>
            <c:idx val="8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F-8F39-4530-BA57-020F4EC69005}"/>
              </c:ext>
            </c:extLst>
          </c:dPt>
          <c:dPt>
            <c:idx val="84"/>
            <c:invertIfNegative val="0"/>
            <c:bubble3D val="0"/>
            <c:spPr>
              <a:solidFill>
                <a:schemeClr val="accent1">
                  <a:lumMod val="75000"/>
                </a:schemeClr>
              </a:solidFill>
              <a:ln>
                <a:noFill/>
              </a:ln>
              <a:effectLst/>
            </c:spPr>
            <c:extLst>
              <c:ext xmlns:c16="http://schemas.microsoft.com/office/drawing/2014/chart" uri="{C3380CC4-5D6E-409C-BE32-E72D297353CC}">
                <c16:uniqueId val="{00000071-8F39-4530-BA57-020F4EC69005}"/>
              </c:ext>
            </c:extLst>
          </c:dPt>
          <c:dPt>
            <c:idx val="8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3-8F39-4530-BA57-020F4EC69005}"/>
              </c:ext>
            </c:extLst>
          </c:dPt>
          <c:dPt>
            <c:idx val="8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5-8F39-4530-BA57-020F4EC69005}"/>
              </c:ext>
            </c:extLst>
          </c:dPt>
          <c:dPt>
            <c:idx val="8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7-8F39-4530-BA57-020F4EC69005}"/>
              </c:ext>
            </c:extLst>
          </c:dPt>
          <c:dPt>
            <c:idx val="90"/>
            <c:invertIfNegative val="0"/>
            <c:bubble3D val="0"/>
            <c:spPr>
              <a:solidFill>
                <a:schemeClr val="accent1">
                  <a:lumMod val="75000"/>
                </a:schemeClr>
              </a:solidFill>
              <a:ln>
                <a:noFill/>
              </a:ln>
              <a:effectLst/>
            </c:spPr>
            <c:extLst>
              <c:ext xmlns:c16="http://schemas.microsoft.com/office/drawing/2014/chart" uri="{C3380CC4-5D6E-409C-BE32-E72D297353CC}">
                <c16:uniqueId val="{00000079-8F39-4530-BA57-020F4EC69005}"/>
              </c:ext>
            </c:extLst>
          </c:dPt>
          <c:dPt>
            <c:idx val="92"/>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B-8F39-4530-BA57-020F4EC69005}"/>
              </c:ext>
            </c:extLst>
          </c:dPt>
          <c:dPt>
            <c:idx val="9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D-8F39-4530-BA57-020F4EC69005}"/>
              </c:ext>
            </c:extLst>
          </c:dPt>
          <c:dPt>
            <c:idx val="9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F-8F39-4530-BA57-020F4EC69005}"/>
              </c:ext>
            </c:extLst>
          </c:dPt>
          <c:cat>
            <c:strRef>
              <c:extLst>
                <c:ext xmlns:c15="http://schemas.microsoft.com/office/drawing/2012/chart" uri="{02D57815-91ED-43cb-92C2-25804820EDAC}">
                  <c15:fullRef>
                    <c15:sqref>'Graphique 5'!$A$4:$A$105</c15:sqref>
                  </c15:fullRef>
                </c:ext>
              </c:extLst>
              <c:f>('Graphique 5'!$A$4:$A$21,'Graphique 5'!$A$28:$A$105)</c:f>
              <c:strCache>
                <c:ptCount val="95"/>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C3 - Biens d'équipement - juillet</c:v>
                </c:pt>
                <c:pt idx="19">
                  <c:v>juin</c:v>
                </c:pt>
                <c:pt idx="20">
                  <c:v>mai</c:v>
                </c:pt>
                <c:pt idx="21">
                  <c:v>avril</c:v>
                </c:pt>
                <c:pt idx="22">
                  <c:v>mars</c:v>
                </c:pt>
                <c:pt idx="24">
                  <c:v>C4 - Fabrication de matériels de transport - juillet</c:v>
                </c:pt>
                <c:pt idx="25">
                  <c:v>juin</c:v>
                </c:pt>
                <c:pt idx="26">
                  <c:v>mai</c:v>
                </c:pt>
                <c:pt idx="27">
                  <c:v>avril</c:v>
                </c:pt>
                <c:pt idx="28">
                  <c:v>mars</c:v>
                </c:pt>
                <c:pt idx="30">
                  <c:v>C5 - Fabrication d'autres produits industriels  - juillet</c:v>
                </c:pt>
                <c:pt idx="31">
                  <c:v>juin</c:v>
                </c:pt>
                <c:pt idx="32">
                  <c:v>mai</c:v>
                </c:pt>
                <c:pt idx="33">
                  <c:v>avril</c:v>
                </c:pt>
                <c:pt idx="34">
                  <c:v>mars</c:v>
                </c:pt>
                <c:pt idx="36">
                  <c:v>FZ - Construction - juillet</c:v>
                </c:pt>
                <c:pt idx="37">
                  <c:v>juin</c:v>
                </c:pt>
                <c:pt idx="38">
                  <c:v>mai</c:v>
                </c:pt>
                <c:pt idx="39">
                  <c:v>avril</c:v>
                </c:pt>
                <c:pt idx="40">
                  <c:v>mars</c:v>
                </c:pt>
                <c:pt idx="42">
                  <c:v>GZ - Commerce - juillet</c:v>
                </c:pt>
                <c:pt idx="43">
                  <c:v>juin</c:v>
                </c:pt>
                <c:pt idx="44">
                  <c:v>mai</c:v>
                </c:pt>
                <c:pt idx="45">
                  <c:v>avril</c:v>
                </c:pt>
                <c:pt idx="46">
                  <c:v>mars</c:v>
                </c:pt>
                <c:pt idx="48">
                  <c:v>HZ - Transports et entreposage  - juillet</c:v>
                </c:pt>
                <c:pt idx="49">
                  <c:v>juin</c:v>
                </c:pt>
                <c:pt idx="50">
                  <c:v>mai</c:v>
                </c:pt>
                <c:pt idx="51">
                  <c:v>avril</c:v>
                </c:pt>
                <c:pt idx="52">
                  <c:v>mars</c:v>
                </c:pt>
                <c:pt idx="54">
                  <c:v>IZ - Hébergement et restauration - juillet</c:v>
                </c:pt>
                <c:pt idx="55">
                  <c:v>juin</c:v>
                </c:pt>
                <c:pt idx="56">
                  <c:v>mai</c:v>
                </c:pt>
                <c:pt idx="57">
                  <c:v>avril</c:v>
                </c:pt>
                <c:pt idx="58">
                  <c:v>mars</c:v>
                </c:pt>
                <c:pt idx="60">
                  <c:v>JZ - Information et communication - juillet</c:v>
                </c:pt>
                <c:pt idx="61">
                  <c:v>juin</c:v>
                </c:pt>
                <c:pt idx="62">
                  <c:v>mai</c:v>
                </c:pt>
                <c:pt idx="63">
                  <c:v>avril</c:v>
                </c:pt>
                <c:pt idx="64">
                  <c:v>mars</c:v>
                </c:pt>
                <c:pt idx="66">
                  <c:v>KZ - Activités financières et d'assurance - juillet</c:v>
                </c:pt>
                <c:pt idx="67">
                  <c:v>juin</c:v>
                </c:pt>
                <c:pt idx="68">
                  <c:v>mai</c:v>
                </c:pt>
                <c:pt idx="69">
                  <c:v>avril</c:v>
                </c:pt>
                <c:pt idx="70">
                  <c:v>mars</c:v>
                </c:pt>
                <c:pt idx="72">
                  <c:v>LZ - Activités immobilières - juillet</c:v>
                </c:pt>
                <c:pt idx="73">
                  <c:v>juin</c:v>
                </c:pt>
                <c:pt idx="74">
                  <c:v>mai</c:v>
                </c:pt>
                <c:pt idx="75">
                  <c:v>avril</c:v>
                </c:pt>
                <c:pt idx="76">
                  <c:v>mars</c:v>
                </c:pt>
                <c:pt idx="78">
                  <c:v>MN - Services aux entreprises  - juillet</c:v>
                </c:pt>
                <c:pt idx="79">
                  <c:v>juin</c:v>
                </c:pt>
                <c:pt idx="80">
                  <c:v>mai</c:v>
                </c:pt>
                <c:pt idx="81">
                  <c:v>avril</c:v>
                </c:pt>
                <c:pt idx="82">
                  <c:v>mars</c:v>
                </c:pt>
                <c:pt idx="84">
                  <c:v>OQ - Enseignement, santé humaine et action sociale - juillet</c:v>
                </c:pt>
                <c:pt idx="85">
                  <c:v>juin</c:v>
                </c:pt>
                <c:pt idx="86">
                  <c:v>mai</c:v>
                </c:pt>
                <c:pt idx="87">
                  <c:v>avril</c:v>
                </c:pt>
                <c:pt idx="88">
                  <c:v>mars</c:v>
                </c:pt>
                <c:pt idx="90">
                  <c:v>RU - Autres activités de services - juillet</c:v>
                </c:pt>
                <c:pt idx="91">
                  <c:v>juin</c:v>
                </c:pt>
                <c:pt idx="92">
                  <c:v>mai</c:v>
                </c:pt>
                <c:pt idx="93">
                  <c:v>avril</c:v>
                </c:pt>
                <c:pt idx="94">
                  <c:v>mars</c:v>
                </c:pt>
              </c:strCache>
            </c:strRef>
          </c:cat>
          <c:val>
            <c:numRef>
              <c:extLst>
                <c:ext xmlns:c15="http://schemas.microsoft.com/office/drawing/2012/chart" uri="{02D57815-91ED-43cb-92C2-25804820EDAC}">
                  <c15:fullRef>
                    <c15:sqref>'Graphique 5'!$B$4:$B$105</c15:sqref>
                  </c15:fullRef>
                </c:ext>
              </c:extLst>
              <c:f>('Graphique 5'!$B$4:$B$21,'Graphique 5'!$B$28:$B$105)</c:f>
              <c:numCache>
                <c:formatCode>0.0</c:formatCode>
                <c:ptCount val="96"/>
                <c:pt idx="0">
                  <c:v>41.099999999999994</c:v>
                </c:pt>
                <c:pt idx="1">
                  <c:v>39.5</c:v>
                </c:pt>
                <c:pt idx="2">
                  <c:v>41.578595499999999</c:v>
                </c:pt>
                <c:pt idx="3">
                  <c:v>45.116980599999998</c:v>
                </c:pt>
                <c:pt idx="4">
                  <c:v>45.1</c:v>
                </c:pt>
                <c:pt idx="6">
                  <c:v>9.1</c:v>
                </c:pt>
                <c:pt idx="7">
                  <c:v>33.700000000000003</c:v>
                </c:pt>
                <c:pt idx="8">
                  <c:v>34.892022300000001</c:v>
                </c:pt>
                <c:pt idx="9">
                  <c:v>40.1397075</c:v>
                </c:pt>
                <c:pt idx="10">
                  <c:v>38.799999999999997</c:v>
                </c:pt>
                <c:pt idx="12">
                  <c:v>30.2</c:v>
                </c:pt>
                <c:pt idx="13">
                  <c:v>28.9</c:v>
                </c:pt>
                <c:pt idx="14">
                  <c:v>38.4</c:v>
                </c:pt>
                <c:pt idx="15">
                  <c:v>63.633544399999998</c:v>
                </c:pt>
                <c:pt idx="16">
                  <c:v>71.3</c:v>
                </c:pt>
                <c:pt idx="18">
                  <c:v>52.400000000000006</c:v>
                </c:pt>
                <c:pt idx="19">
                  <c:v>47.8</c:v>
                </c:pt>
                <c:pt idx="20">
                  <c:v>52.9</c:v>
                </c:pt>
                <c:pt idx="21">
                  <c:v>62.241611100000007</c:v>
                </c:pt>
                <c:pt idx="22">
                  <c:v>48.4</c:v>
                </c:pt>
                <c:pt idx="24">
                  <c:v>51.7</c:v>
                </c:pt>
                <c:pt idx="25">
                  <c:v>49.9</c:v>
                </c:pt>
                <c:pt idx="26">
                  <c:v>70.2</c:v>
                </c:pt>
                <c:pt idx="27">
                  <c:v>56.187470300000001</c:v>
                </c:pt>
                <c:pt idx="28">
                  <c:v>37.6</c:v>
                </c:pt>
                <c:pt idx="30">
                  <c:v>64.099999999999994</c:v>
                </c:pt>
                <c:pt idx="31">
                  <c:v>60.5</c:v>
                </c:pt>
                <c:pt idx="32">
                  <c:v>62.9</c:v>
                </c:pt>
                <c:pt idx="33">
                  <c:v>68.802166899999989</c:v>
                </c:pt>
                <c:pt idx="34">
                  <c:v>62.2</c:v>
                </c:pt>
                <c:pt idx="36">
                  <c:v>36.299999999999997</c:v>
                </c:pt>
                <c:pt idx="37">
                  <c:v>27.3</c:v>
                </c:pt>
                <c:pt idx="38">
                  <c:v>39.1</c:v>
                </c:pt>
                <c:pt idx="39">
                  <c:v>32.019531699999995</c:v>
                </c:pt>
                <c:pt idx="40">
                  <c:v>26.2</c:v>
                </c:pt>
                <c:pt idx="42">
                  <c:v>29.2</c:v>
                </c:pt>
                <c:pt idx="43">
                  <c:v>31.4</c:v>
                </c:pt>
                <c:pt idx="44">
                  <c:v>33.2934579</c:v>
                </c:pt>
                <c:pt idx="45">
                  <c:v>45.099958099999995</c:v>
                </c:pt>
                <c:pt idx="46">
                  <c:v>47.6</c:v>
                </c:pt>
                <c:pt idx="48">
                  <c:v>34.599999999999994</c:v>
                </c:pt>
                <c:pt idx="49">
                  <c:v>48.6</c:v>
                </c:pt>
                <c:pt idx="50">
                  <c:v>43.447628700000003</c:v>
                </c:pt>
                <c:pt idx="51">
                  <c:v>45.096342100000001</c:v>
                </c:pt>
                <c:pt idx="52">
                  <c:v>52.9</c:v>
                </c:pt>
                <c:pt idx="54">
                  <c:v>54.900000000000006</c:v>
                </c:pt>
                <c:pt idx="55">
                  <c:v>37.6</c:v>
                </c:pt>
                <c:pt idx="56">
                  <c:v>23.756285999999999</c:v>
                </c:pt>
                <c:pt idx="57">
                  <c:v>17.417317700000002</c:v>
                </c:pt>
                <c:pt idx="58">
                  <c:v>40.9</c:v>
                </c:pt>
                <c:pt idx="60">
                  <c:v>71.2</c:v>
                </c:pt>
                <c:pt idx="61">
                  <c:v>69</c:v>
                </c:pt>
                <c:pt idx="62">
                  <c:v>72.51588009999999</c:v>
                </c:pt>
                <c:pt idx="63">
                  <c:v>71.126585399999996</c:v>
                </c:pt>
                <c:pt idx="64">
                  <c:v>71.8</c:v>
                </c:pt>
                <c:pt idx="66">
                  <c:v>12.7</c:v>
                </c:pt>
                <c:pt idx="67">
                  <c:v>20.5</c:v>
                </c:pt>
                <c:pt idx="68">
                  <c:v>22.954063999999999</c:v>
                </c:pt>
                <c:pt idx="69">
                  <c:v>43.468508900000003</c:v>
                </c:pt>
                <c:pt idx="70">
                  <c:v>38.4</c:v>
                </c:pt>
                <c:pt idx="72">
                  <c:v>20.599999999999998</c:v>
                </c:pt>
                <c:pt idx="73">
                  <c:v>22.7</c:v>
                </c:pt>
                <c:pt idx="74">
                  <c:v>28.291374200000003</c:v>
                </c:pt>
                <c:pt idx="75">
                  <c:v>14.6586885</c:v>
                </c:pt>
                <c:pt idx="76">
                  <c:v>9.4</c:v>
                </c:pt>
                <c:pt idx="78">
                  <c:v>44.800000000000004</c:v>
                </c:pt>
                <c:pt idx="79">
                  <c:v>50.6</c:v>
                </c:pt>
                <c:pt idx="80">
                  <c:v>52.5458432</c:v>
                </c:pt>
                <c:pt idx="81">
                  <c:v>50.081169699999997</c:v>
                </c:pt>
                <c:pt idx="82">
                  <c:v>46.1</c:v>
                </c:pt>
                <c:pt idx="84">
                  <c:v>22.6</c:v>
                </c:pt>
                <c:pt idx="85">
                  <c:v>16.900000000000002</c:v>
                </c:pt>
                <c:pt idx="86">
                  <c:v>21.958270199999998</c:v>
                </c:pt>
                <c:pt idx="87">
                  <c:v>35.374368000000004</c:v>
                </c:pt>
                <c:pt idx="88">
                  <c:v>14</c:v>
                </c:pt>
                <c:pt idx="90">
                  <c:v>29.799999999999997</c:v>
                </c:pt>
                <c:pt idx="91">
                  <c:v>19.600000000000001</c:v>
                </c:pt>
                <c:pt idx="92">
                  <c:v>18.449984099999998</c:v>
                </c:pt>
                <c:pt idx="93">
                  <c:v>17.188986100000001</c:v>
                </c:pt>
                <c:pt idx="94">
                  <c:v>15</c:v>
                </c:pt>
              </c:numCache>
            </c:numRef>
          </c:val>
          <c:extLst>
            <c:ext xmlns:c15="http://schemas.microsoft.com/office/drawing/2012/chart" uri="{02D57815-91ED-43cb-92C2-25804820EDAC}">
              <c15:categoryFilterExceptions>
                <c15:categoryFilterException>
                  <c15:sqref>'Graphique 5'!$B$24</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5'!$B$25</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80-8F39-4530-BA57-020F4EC69005}"/>
            </c:ext>
          </c:extLst>
        </c:ser>
        <c:ser>
          <c:idx val="1"/>
          <c:order val="1"/>
          <c:tx>
            <c:strRef>
              <c:f>'Graphique 5'!$C$3</c:f>
              <c:strCache>
                <c:ptCount val="1"/>
                <c:pt idx="0">
                  <c:v>Fermeture obligatoire dans le cadre des restrictions de certaines activités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82-8F39-4530-BA57-020F4EC6900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4-8F39-4530-BA57-020F4EC69005}"/>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6-8F39-4530-BA57-020F4EC69005}"/>
              </c:ext>
            </c:extLst>
          </c:dPt>
          <c:dPt>
            <c:idx val="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8F39-4530-BA57-020F4EC69005}"/>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8A-8F39-4530-BA57-020F4EC69005}"/>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8F39-4530-BA57-020F4EC69005}"/>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8F39-4530-BA57-020F4EC69005}"/>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8F39-4530-BA57-020F4EC69005}"/>
              </c:ext>
            </c:extLst>
          </c:dPt>
          <c:dPt>
            <c:idx val="1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8F39-4530-BA57-020F4EC69005}"/>
              </c:ext>
            </c:extLst>
          </c:dPt>
          <c:dPt>
            <c:idx val="1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8F39-4530-BA57-020F4EC69005}"/>
              </c:ext>
            </c:extLst>
          </c:dPt>
          <c:dPt>
            <c:idx val="1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8F39-4530-BA57-020F4EC69005}"/>
              </c:ext>
            </c:extLst>
          </c:dPt>
          <c:dPt>
            <c:idx val="2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8F39-4530-BA57-020F4EC69005}"/>
              </c:ext>
            </c:extLst>
          </c:dPt>
          <c:dPt>
            <c:idx val="2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8F39-4530-BA57-020F4EC69005}"/>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8F39-4530-BA57-020F4EC69005}"/>
              </c:ext>
            </c:extLst>
          </c:dPt>
          <c:dPt>
            <c:idx val="24"/>
            <c:invertIfNegative val="0"/>
            <c:bubble3D val="0"/>
            <c:spPr>
              <a:solidFill>
                <a:schemeClr val="accent2">
                  <a:lumMod val="75000"/>
                </a:schemeClr>
              </a:solidFill>
              <a:ln>
                <a:noFill/>
              </a:ln>
              <a:effectLst/>
            </c:spPr>
            <c:extLst>
              <c:ext xmlns:c16="http://schemas.microsoft.com/office/drawing/2014/chart" uri="{C3380CC4-5D6E-409C-BE32-E72D297353CC}">
                <c16:uniqueId val="{0000009E-8F39-4530-BA57-020F4EC6900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8F39-4530-BA57-020F4EC6900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8F39-4530-BA57-020F4EC6900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8F39-4530-BA57-020F4EC6900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6-8F39-4530-BA57-020F4EC6900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8-8F39-4530-BA57-020F4EC6900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A-8F39-4530-BA57-020F4EC69005}"/>
              </c:ext>
            </c:extLst>
          </c:dPt>
          <c:dPt>
            <c:idx val="3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C-8F39-4530-BA57-020F4EC69005}"/>
              </c:ext>
            </c:extLst>
          </c:dPt>
          <c:dPt>
            <c:idx val="36"/>
            <c:invertIfNegative val="0"/>
            <c:bubble3D val="0"/>
            <c:spPr>
              <a:solidFill>
                <a:schemeClr val="accent2">
                  <a:lumMod val="75000"/>
                </a:schemeClr>
              </a:solidFill>
              <a:ln>
                <a:noFill/>
              </a:ln>
              <a:effectLst/>
            </c:spPr>
            <c:extLst>
              <c:ext xmlns:c16="http://schemas.microsoft.com/office/drawing/2014/chart" uri="{C3380CC4-5D6E-409C-BE32-E72D297353CC}">
                <c16:uniqueId val="{000000AE-8F39-4530-BA57-020F4EC69005}"/>
              </c:ext>
            </c:extLst>
          </c:dPt>
          <c:dPt>
            <c:idx val="3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8F39-4530-BA57-020F4EC69005}"/>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8F39-4530-BA57-020F4EC69005}"/>
              </c:ext>
            </c:extLst>
          </c:dPt>
          <c:dPt>
            <c:idx val="4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8F39-4530-BA57-020F4EC69005}"/>
              </c:ext>
            </c:extLst>
          </c:dPt>
          <c:dPt>
            <c:idx val="42"/>
            <c:invertIfNegative val="0"/>
            <c:bubble3D val="0"/>
            <c:spPr>
              <a:solidFill>
                <a:schemeClr val="accent2">
                  <a:lumMod val="75000"/>
                </a:schemeClr>
              </a:solidFill>
              <a:ln>
                <a:noFill/>
              </a:ln>
              <a:effectLst/>
            </c:spPr>
            <c:extLst>
              <c:ext xmlns:c16="http://schemas.microsoft.com/office/drawing/2014/chart" uri="{C3380CC4-5D6E-409C-BE32-E72D297353CC}">
                <c16:uniqueId val="{000000B6-8F39-4530-BA57-020F4EC69005}"/>
              </c:ext>
            </c:extLst>
          </c:dPt>
          <c:dPt>
            <c:idx val="4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8F39-4530-BA57-020F4EC69005}"/>
              </c:ext>
            </c:extLst>
          </c:dPt>
          <c:dPt>
            <c:idx val="4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8F39-4530-BA57-020F4EC69005}"/>
              </c:ext>
            </c:extLst>
          </c:dPt>
          <c:dPt>
            <c:idx val="4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8F39-4530-BA57-020F4EC69005}"/>
              </c:ext>
            </c:extLst>
          </c:dPt>
          <c:dPt>
            <c:idx val="48"/>
            <c:invertIfNegative val="0"/>
            <c:bubble3D val="0"/>
            <c:spPr>
              <a:solidFill>
                <a:schemeClr val="accent2">
                  <a:lumMod val="75000"/>
                </a:schemeClr>
              </a:solidFill>
              <a:ln>
                <a:noFill/>
              </a:ln>
              <a:effectLst/>
            </c:spPr>
            <c:extLst>
              <c:ext xmlns:c16="http://schemas.microsoft.com/office/drawing/2014/chart" uri="{C3380CC4-5D6E-409C-BE32-E72D297353CC}">
                <c16:uniqueId val="{000000BE-8F39-4530-BA57-020F4EC69005}"/>
              </c:ext>
            </c:extLst>
          </c:dPt>
          <c:dPt>
            <c:idx val="5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0-8F39-4530-BA57-020F4EC69005}"/>
              </c:ext>
            </c:extLst>
          </c:dPt>
          <c:dPt>
            <c:idx val="5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2-8F39-4530-BA57-020F4EC69005}"/>
              </c:ext>
            </c:extLst>
          </c:dPt>
          <c:dPt>
            <c:idx val="5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4-8F39-4530-BA57-020F4EC69005}"/>
              </c:ext>
            </c:extLst>
          </c:dPt>
          <c:dPt>
            <c:idx val="54"/>
            <c:invertIfNegative val="0"/>
            <c:bubble3D val="0"/>
            <c:spPr>
              <a:solidFill>
                <a:schemeClr val="accent2">
                  <a:lumMod val="75000"/>
                </a:schemeClr>
              </a:solidFill>
              <a:ln>
                <a:noFill/>
              </a:ln>
              <a:effectLst/>
            </c:spPr>
            <c:extLst>
              <c:ext xmlns:c16="http://schemas.microsoft.com/office/drawing/2014/chart" uri="{C3380CC4-5D6E-409C-BE32-E72D297353CC}">
                <c16:uniqueId val="{000000C6-8F39-4530-BA57-020F4EC6900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8F39-4530-BA57-020F4EC6900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8F39-4530-BA57-020F4EC6900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8F39-4530-BA57-020F4EC6900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CE-8F39-4530-BA57-020F4EC6900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0-8F39-4530-BA57-020F4EC6900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2-8F39-4530-BA57-020F4EC69005}"/>
              </c:ext>
            </c:extLst>
          </c:dPt>
          <c:dPt>
            <c:idx val="6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4-8F39-4530-BA57-020F4EC69005}"/>
              </c:ext>
            </c:extLst>
          </c:dPt>
          <c:dPt>
            <c:idx val="66"/>
            <c:invertIfNegative val="0"/>
            <c:bubble3D val="0"/>
            <c:spPr>
              <a:solidFill>
                <a:schemeClr val="accent2">
                  <a:lumMod val="75000"/>
                </a:schemeClr>
              </a:solidFill>
              <a:ln>
                <a:noFill/>
              </a:ln>
              <a:effectLst/>
            </c:spPr>
            <c:extLst>
              <c:ext xmlns:c16="http://schemas.microsoft.com/office/drawing/2014/chart" uri="{C3380CC4-5D6E-409C-BE32-E72D297353CC}">
                <c16:uniqueId val="{000000D6-8F39-4530-BA57-020F4EC69005}"/>
              </c:ext>
            </c:extLst>
          </c:dPt>
          <c:dPt>
            <c:idx val="6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8-8F39-4530-BA57-020F4EC69005}"/>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A-8F39-4530-BA57-020F4EC69005}"/>
              </c:ext>
            </c:extLst>
          </c:dPt>
          <c:dPt>
            <c:idx val="7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C-8F39-4530-BA57-020F4EC69005}"/>
              </c:ext>
            </c:extLst>
          </c:dPt>
          <c:dPt>
            <c:idx val="7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8F39-4530-BA57-020F4EC69005}"/>
              </c:ext>
            </c:extLst>
          </c:dPt>
          <c:dPt>
            <c:idx val="7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8F39-4530-BA57-020F4EC69005}"/>
              </c:ext>
            </c:extLst>
          </c:dPt>
          <c:dPt>
            <c:idx val="7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2-8F39-4530-BA57-020F4EC69005}"/>
              </c:ext>
            </c:extLst>
          </c:dPt>
          <c:dPt>
            <c:idx val="78"/>
            <c:invertIfNegative val="0"/>
            <c:bubble3D val="0"/>
            <c:spPr>
              <a:solidFill>
                <a:schemeClr val="accent2">
                  <a:lumMod val="75000"/>
                </a:schemeClr>
              </a:solidFill>
              <a:ln>
                <a:noFill/>
              </a:ln>
              <a:effectLst/>
            </c:spPr>
            <c:extLst>
              <c:ext xmlns:c16="http://schemas.microsoft.com/office/drawing/2014/chart" uri="{C3380CC4-5D6E-409C-BE32-E72D297353CC}">
                <c16:uniqueId val="{000000E4-8F39-4530-BA57-020F4EC69005}"/>
              </c:ext>
            </c:extLst>
          </c:dPt>
          <c:dPt>
            <c:idx val="8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8F39-4530-BA57-020F4EC69005}"/>
              </c:ext>
            </c:extLst>
          </c:dPt>
          <c:dPt>
            <c:idx val="8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8F39-4530-BA57-020F4EC69005}"/>
              </c:ext>
            </c:extLst>
          </c:dPt>
          <c:dPt>
            <c:idx val="8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A-8F39-4530-BA57-020F4EC69005}"/>
              </c:ext>
            </c:extLst>
          </c:dPt>
          <c:dPt>
            <c:idx val="84"/>
            <c:invertIfNegative val="0"/>
            <c:bubble3D val="0"/>
            <c:spPr>
              <a:solidFill>
                <a:schemeClr val="accent2">
                  <a:lumMod val="75000"/>
                </a:schemeClr>
              </a:solidFill>
              <a:ln>
                <a:noFill/>
              </a:ln>
              <a:effectLst/>
            </c:spPr>
            <c:extLst>
              <c:ext xmlns:c16="http://schemas.microsoft.com/office/drawing/2014/chart" uri="{C3380CC4-5D6E-409C-BE32-E72D297353CC}">
                <c16:uniqueId val="{000000EC-8F39-4530-BA57-020F4EC69005}"/>
              </c:ext>
            </c:extLst>
          </c:dPt>
          <c:dPt>
            <c:idx val="8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8F39-4530-BA57-020F4EC69005}"/>
              </c:ext>
            </c:extLst>
          </c:dPt>
          <c:dPt>
            <c:idx val="8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8F39-4530-BA57-020F4EC69005}"/>
              </c:ext>
            </c:extLst>
          </c:dPt>
          <c:dPt>
            <c:idx val="8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2-8F39-4530-BA57-020F4EC69005}"/>
              </c:ext>
            </c:extLst>
          </c:dPt>
          <c:dPt>
            <c:idx val="90"/>
            <c:invertIfNegative val="0"/>
            <c:bubble3D val="0"/>
            <c:spPr>
              <a:solidFill>
                <a:schemeClr val="accent2">
                  <a:lumMod val="75000"/>
                </a:schemeClr>
              </a:solidFill>
              <a:ln>
                <a:noFill/>
              </a:ln>
              <a:effectLst/>
            </c:spPr>
            <c:extLst>
              <c:ext xmlns:c16="http://schemas.microsoft.com/office/drawing/2014/chart" uri="{C3380CC4-5D6E-409C-BE32-E72D297353CC}">
                <c16:uniqueId val="{000000F4-8F39-4530-BA57-020F4EC69005}"/>
              </c:ext>
            </c:extLst>
          </c:dPt>
          <c:dPt>
            <c:idx val="9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6-8F39-4530-BA57-020F4EC69005}"/>
              </c:ext>
            </c:extLst>
          </c:dPt>
          <c:dPt>
            <c:idx val="9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8-8F39-4530-BA57-020F4EC69005}"/>
              </c:ext>
            </c:extLst>
          </c:dPt>
          <c:dPt>
            <c:idx val="9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A-8F39-4530-BA57-020F4EC69005}"/>
              </c:ext>
            </c:extLst>
          </c:dPt>
          <c:cat>
            <c:strRef>
              <c:extLst>
                <c:ext xmlns:c15="http://schemas.microsoft.com/office/drawing/2012/chart" uri="{02D57815-91ED-43cb-92C2-25804820EDAC}">
                  <c15:fullRef>
                    <c15:sqref>'Graphique 5'!$A$4:$A$105</c15:sqref>
                  </c15:fullRef>
                </c:ext>
              </c:extLst>
              <c:f>('Graphique 5'!$A$4:$A$21,'Graphique 5'!$A$28:$A$105)</c:f>
              <c:strCache>
                <c:ptCount val="95"/>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C3 - Biens d'équipement - juillet</c:v>
                </c:pt>
                <c:pt idx="19">
                  <c:v>juin</c:v>
                </c:pt>
                <c:pt idx="20">
                  <c:v>mai</c:v>
                </c:pt>
                <c:pt idx="21">
                  <c:v>avril</c:v>
                </c:pt>
                <c:pt idx="22">
                  <c:v>mars</c:v>
                </c:pt>
                <c:pt idx="24">
                  <c:v>C4 - Fabrication de matériels de transport - juillet</c:v>
                </c:pt>
                <c:pt idx="25">
                  <c:v>juin</c:v>
                </c:pt>
                <c:pt idx="26">
                  <c:v>mai</c:v>
                </c:pt>
                <c:pt idx="27">
                  <c:v>avril</c:v>
                </c:pt>
                <c:pt idx="28">
                  <c:v>mars</c:v>
                </c:pt>
                <c:pt idx="30">
                  <c:v>C5 - Fabrication d'autres produits industriels  - juillet</c:v>
                </c:pt>
                <c:pt idx="31">
                  <c:v>juin</c:v>
                </c:pt>
                <c:pt idx="32">
                  <c:v>mai</c:v>
                </c:pt>
                <c:pt idx="33">
                  <c:v>avril</c:v>
                </c:pt>
                <c:pt idx="34">
                  <c:v>mars</c:v>
                </c:pt>
                <c:pt idx="36">
                  <c:v>FZ - Construction - juillet</c:v>
                </c:pt>
                <c:pt idx="37">
                  <c:v>juin</c:v>
                </c:pt>
                <c:pt idx="38">
                  <c:v>mai</c:v>
                </c:pt>
                <c:pt idx="39">
                  <c:v>avril</c:v>
                </c:pt>
                <c:pt idx="40">
                  <c:v>mars</c:v>
                </c:pt>
                <c:pt idx="42">
                  <c:v>GZ - Commerce - juillet</c:v>
                </c:pt>
                <c:pt idx="43">
                  <c:v>juin</c:v>
                </c:pt>
                <c:pt idx="44">
                  <c:v>mai</c:v>
                </c:pt>
                <c:pt idx="45">
                  <c:v>avril</c:v>
                </c:pt>
                <c:pt idx="46">
                  <c:v>mars</c:v>
                </c:pt>
                <c:pt idx="48">
                  <c:v>HZ - Transports et entreposage  - juillet</c:v>
                </c:pt>
                <c:pt idx="49">
                  <c:v>juin</c:v>
                </c:pt>
                <c:pt idx="50">
                  <c:v>mai</c:v>
                </c:pt>
                <c:pt idx="51">
                  <c:v>avril</c:v>
                </c:pt>
                <c:pt idx="52">
                  <c:v>mars</c:v>
                </c:pt>
                <c:pt idx="54">
                  <c:v>IZ - Hébergement et restauration - juillet</c:v>
                </c:pt>
                <c:pt idx="55">
                  <c:v>juin</c:v>
                </c:pt>
                <c:pt idx="56">
                  <c:v>mai</c:v>
                </c:pt>
                <c:pt idx="57">
                  <c:v>avril</c:v>
                </c:pt>
                <c:pt idx="58">
                  <c:v>mars</c:v>
                </c:pt>
                <c:pt idx="60">
                  <c:v>JZ - Information et communication - juillet</c:v>
                </c:pt>
                <c:pt idx="61">
                  <c:v>juin</c:v>
                </c:pt>
                <c:pt idx="62">
                  <c:v>mai</c:v>
                </c:pt>
                <c:pt idx="63">
                  <c:v>avril</c:v>
                </c:pt>
                <c:pt idx="64">
                  <c:v>mars</c:v>
                </c:pt>
                <c:pt idx="66">
                  <c:v>KZ - Activités financières et d'assurance - juillet</c:v>
                </c:pt>
                <c:pt idx="67">
                  <c:v>juin</c:v>
                </c:pt>
                <c:pt idx="68">
                  <c:v>mai</c:v>
                </c:pt>
                <c:pt idx="69">
                  <c:v>avril</c:v>
                </c:pt>
                <c:pt idx="70">
                  <c:v>mars</c:v>
                </c:pt>
                <c:pt idx="72">
                  <c:v>LZ - Activités immobilières - juillet</c:v>
                </c:pt>
                <c:pt idx="73">
                  <c:v>juin</c:v>
                </c:pt>
                <c:pt idx="74">
                  <c:v>mai</c:v>
                </c:pt>
                <c:pt idx="75">
                  <c:v>avril</c:v>
                </c:pt>
                <c:pt idx="76">
                  <c:v>mars</c:v>
                </c:pt>
                <c:pt idx="78">
                  <c:v>MN - Services aux entreprises  - juillet</c:v>
                </c:pt>
                <c:pt idx="79">
                  <c:v>juin</c:v>
                </c:pt>
                <c:pt idx="80">
                  <c:v>mai</c:v>
                </c:pt>
                <c:pt idx="81">
                  <c:v>avril</c:v>
                </c:pt>
                <c:pt idx="82">
                  <c:v>mars</c:v>
                </c:pt>
                <c:pt idx="84">
                  <c:v>OQ - Enseignement, santé humaine et action sociale - juillet</c:v>
                </c:pt>
                <c:pt idx="85">
                  <c:v>juin</c:v>
                </c:pt>
                <c:pt idx="86">
                  <c:v>mai</c:v>
                </c:pt>
                <c:pt idx="87">
                  <c:v>avril</c:v>
                </c:pt>
                <c:pt idx="88">
                  <c:v>mars</c:v>
                </c:pt>
                <c:pt idx="90">
                  <c:v>RU - Autres activités de services - juillet</c:v>
                </c:pt>
                <c:pt idx="91">
                  <c:v>juin</c:v>
                </c:pt>
                <c:pt idx="92">
                  <c:v>mai</c:v>
                </c:pt>
                <c:pt idx="93">
                  <c:v>avril</c:v>
                </c:pt>
                <c:pt idx="94">
                  <c:v>mars</c:v>
                </c:pt>
              </c:strCache>
            </c:strRef>
          </c:cat>
          <c:val>
            <c:numRef>
              <c:extLst>
                <c:ext xmlns:c15="http://schemas.microsoft.com/office/drawing/2012/chart" uri="{02D57815-91ED-43cb-92C2-25804820EDAC}">
                  <c15:fullRef>
                    <c15:sqref>'Graphique 5'!$C$4:$C$105</c15:sqref>
                  </c15:fullRef>
                </c:ext>
              </c:extLst>
              <c:f>('Graphique 5'!$C$4:$C$21,'Graphique 5'!$C$28:$C$105)</c:f>
              <c:numCache>
                <c:formatCode>0.0</c:formatCode>
                <c:ptCount val="96"/>
                <c:pt idx="0">
                  <c:v>9</c:v>
                </c:pt>
                <c:pt idx="1">
                  <c:v>11.899999999999999</c:v>
                </c:pt>
                <c:pt idx="2">
                  <c:v>23.811857700000001</c:v>
                </c:pt>
                <c:pt idx="3">
                  <c:v>35.380382400000002</c:v>
                </c:pt>
                <c:pt idx="4">
                  <c:v>30.9</c:v>
                </c:pt>
                <c:pt idx="6">
                  <c:v>16.100000000000001</c:v>
                </c:pt>
                <c:pt idx="7">
                  <c:v>0</c:v>
                </c:pt>
                <c:pt idx="8">
                  <c:v>23.597762499999998</c:v>
                </c:pt>
                <c:pt idx="9">
                  <c:v>31.898913299999997</c:v>
                </c:pt>
                <c:pt idx="10">
                  <c:v>34.700000000000003</c:v>
                </c:pt>
                <c:pt idx="12">
                  <c:v>0</c:v>
                </c:pt>
                <c:pt idx="13">
                  <c:v>4.5999999999999996</c:v>
                </c:pt>
                <c:pt idx="14">
                  <c:v>6.6</c:v>
                </c:pt>
                <c:pt idx="15">
                  <c:v>11.5825456</c:v>
                </c:pt>
                <c:pt idx="16">
                  <c:v>6.6</c:v>
                </c:pt>
                <c:pt idx="18">
                  <c:v>0</c:v>
                </c:pt>
                <c:pt idx="19">
                  <c:v>2.1999999999999997</c:v>
                </c:pt>
                <c:pt idx="20">
                  <c:v>2.8</c:v>
                </c:pt>
                <c:pt idx="21">
                  <c:v>5.9840900000000001</c:v>
                </c:pt>
                <c:pt idx="22">
                  <c:v>6.9</c:v>
                </c:pt>
                <c:pt idx="24">
                  <c:v>2.1</c:v>
                </c:pt>
                <c:pt idx="25">
                  <c:v>0.3</c:v>
                </c:pt>
                <c:pt idx="26">
                  <c:v>7.3</c:v>
                </c:pt>
                <c:pt idx="27">
                  <c:v>6.1203899999999996</c:v>
                </c:pt>
                <c:pt idx="28">
                  <c:v>8</c:v>
                </c:pt>
                <c:pt idx="30">
                  <c:v>1.2</c:v>
                </c:pt>
                <c:pt idx="31">
                  <c:v>2.4</c:v>
                </c:pt>
                <c:pt idx="32">
                  <c:v>6.5</c:v>
                </c:pt>
                <c:pt idx="33">
                  <c:v>8.4551052000000002</c:v>
                </c:pt>
                <c:pt idx="34">
                  <c:v>11.4</c:v>
                </c:pt>
                <c:pt idx="36">
                  <c:v>2.5</c:v>
                </c:pt>
                <c:pt idx="37">
                  <c:v>6</c:v>
                </c:pt>
                <c:pt idx="38">
                  <c:v>18.100000000000001</c:v>
                </c:pt>
                <c:pt idx="39">
                  <c:v>20.101344900000001</c:v>
                </c:pt>
                <c:pt idx="40">
                  <c:v>18.7</c:v>
                </c:pt>
                <c:pt idx="42">
                  <c:v>3.5999999999999996</c:v>
                </c:pt>
                <c:pt idx="43">
                  <c:v>4.3</c:v>
                </c:pt>
                <c:pt idx="44">
                  <c:v>23.8314007</c:v>
                </c:pt>
                <c:pt idx="45">
                  <c:v>44.360026300000001</c:v>
                </c:pt>
                <c:pt idx="46">
                  <c:v>44.6</c:v>
                </c:pt>
                <c:pt idx="48">
                  <c:v>8.1</c:v>
                </c:pt>
                <c:pt idx="49">
                  <c:v>8.6</c:v>
                </c:pt>
                <c:pt idx="50">
                  <c:v>18.425842500000002</c:v>
                </c:pt>
                <c:pt idx="51">
                  <c:v>47.135451600000003</c:v>
                </c:pt>
                <c:pt idx="52">
                  <c:v>39.200000000000003</c:v>
                </c:pt>
                <c:pt idx="54">
                  <c:v>29.2</c:v>
                </c:pt>
                <c:pt idx="55">
                  <c:v>47.5</c:v>
                </c:pt>
                <c:pt idx="56">
                  <c:v>69.768690300000003</c:v>
                </c:pt>
                <c:pt idx="57">
                  <c:v>76.051275500000003</c:v>
                </c:pt>
                <c:pt idx="58">
                  <c:v>50.6</c:v>
                </c:pt>
                <c:pt idx="60">
                  <c:v>12.6</c:v>
                </c:pt>
                <c:pt idx="61">
                  <c:v>7.6</c:v>
                </c:pt>
                <c:pt idx="62">
                  <c:v>11.100854200000001</c:v>
                </c:pt>
                <c:pt idx="63">
                  <c:v>15.916786099999999</c:v>
                </c:pt>
                <c:pt idx="64">
                  <c:v>14.6</c:v>
                </c:pt>
                <c:pt idx="66">
                  <c:v>0</c:v>
                </c:pt>
                <c:pt idx="67">
                  <c:v>4.7</c:v>
                </c:pt>
                <c:pt idx="68">
                  <c:v>13.970458299999999</c:v>
                </c:pt>
                <c:pt idx="69">
                  <c:v>26.537584800000001</c:v>
                </c:pt>
                <c:pt idx="70">
                  <c:v>41.5</c:v>
                </c:pt>
                <c:pt idx="72">
                  <c:v>0</c:v>
                </c:pt>
                <c:pt idx="73">
                  <c:v>11.600000000000001</c:v>
                </c:pt>
                <c:pt idx="74">
                  <c:v>15.475180099999999</c:v>
                </c:pt>
                <c:pt idx="75">
                  <c:v>58.922099500000002</c:v>
                </c:pt>
                <c:pt idx="76">
                  <c:v>40.799999999999997</c:v>
                </c:pt>
                <c:pt idx="78">
                  <c:v>13.5</c:v>
                </c:pt>
                <c:pt idx="79">
                  <c:v>17</c:v>
                </c:pt>
                <c:pt idx="80">
                  <c:v>27.174748999999998</c:v>
                </c:pt>
                <c:pt idx="81">
                  <c:v>31.805115299999997</c:v>
                </c:pt>
                <c:pt idx="82">
                  <c:v>39</c:v>
                </c:pt>
                <c:pt idx="84">
                  <c:v>4.5999999999999996</c:v>
                </c:pt>
                <c:pt idx="85">
                  <c:v>9.9</c:v>
                </c:pt>
                <c:pt idx="86">
                  <c:v>26.5240574</c:v>
                </c:pt>
                <c:pt idx="87">
                  <c:v>46.249623200000002</c:v>
                </c:pt>
                <c:pt idx="88">
                  <c:v>63.5</c:v>
                </c:pt>
                <c:pt idx="90">
                  <c:v>28.000000000000004</c:v>
                </c:pt>
                <c:pt idx="91">
                  <c:v>43.7</c:v>
                </c:pt>
                <c:pt idx="92">
                  <c:v>58.607069599999996</c:v>
                </c:pt>
                <c:pt idx="93">
                  <c:v>69.588100600000004</c:v>
                </c:pt>
                <c:pt idx="94">
                  <c:v>68.599999999999994</c:v>
                </c:pt>
              </c:numCache>
            </c:numRef>
          </c:val>
          <c:extLst>
            <c:ext xmlns:c15="http://schemas.microsoft.com/office/drawing/2012/chart" uri="{02D57815-91ED-43cb-92C2-25804820EDAC}">
              <c15:categoryFilterExceptions>
                <c15:categoryFilterException>
                  <c15:sqref>'Graphique 5'!$C$24</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5'!$C$25</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B-8F39-4530-BA57-020F4EC69005}"/>
            </c:ext>
          </c:extLst>
        </c:ser>
        <c:ser>
          <c:idx val="2"/>
          <c:order val="2"/>
          <c:tx>
            <c:strRef>
              <c:f>'Graphique 5'!$D$3</c:f>
              <c:strCache>
                <c:ptCount val="1"/>
                <c:pt idx="0">
                  <c:v>Impossibilité à maintenir l'activité en assurant la sécurité des salariés</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D-8F39-4530-BA57-020F4EC6900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8F39-4530-BA57-020F4EC6900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8F39-4530-BA57-020F4EC69005}"/>
              </c:ext>
            </c:extLst>
          </c:dPt>
          <c:dPt>
            <c:idx val="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8F39-4530-BA57-020F4EC69005}"/>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8F39-4530-BA57-020F4EC69005}"/>
              </c:ext>
            </c:extLst>
          </c:dPt>
          <c:dPt>
            <c:idx val="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8F39-4530-BA57-020F4EC69005}"/>
              </c:ext>
            </c:extLst>
          </c:dPt>
          <c:dPt>
            <c:idx val="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8F39-4530-BA57-020F4EC69005}"/>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10B-8F39-4530-BA57-020F4EC69005}"/>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D-8F39-4530-BA57-020F4EC69005}"/>
              </c:ext>
            </c:extLst>
          </c:dPt>
          <c:dPt>
            <c:idx val="1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F-8F39-4530-BA57-020F4EC69005}"/>
              </c:ext>
            </c:extLst>
          </c:dPt>
          <c:dPt>
            <c:idx val="1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1-8F39-4530-BA57-020F4EC69005}"/>
              </c:ext>
            </c:extLst>
          </c:dPt>
          <c:dPt>
            <c:idx val="18"/>
            <c:invertIfNegative val="0"/>
            <c:bubble3D val="0"/>
            <c:spPr>
              <a:solidFill>
                <a:schemeClr val="accent3">
                  <a:lumMod val="75000"/>
                </a:schemeClr>
              </a:solidFill>
              <a:ln>
                <a:noFill/>
              </a:ln>
              <a:effectLst/>
            </c:spPr>
            <c:extLst>
              <c:ext xmlns:c16="http://schemas.microsoft.com/office/drawing/2014/chart" uri="{C3380CC4-5D6E-409C-BE32-E72D297353CC}">
                <c16:uniqueId val="{00000113-8F39-4530-BA57-020F4EC69005}"/>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5-8F39-4530-BA57-020F4EC69005}"/>
              </c:ext>
            </c:extLst>
          </c:dPt>
          <c:dPt>
            <c:idx val="2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7-8F39-4530-BA57-020F4EC69005}"/>
              </c:ext>
            </c:extLst>
          </c:dPt>
          <c:dPt>
            <c:idx val="2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9-8F39-4530-BA57-020F4EC69005}"/>
              </c:ext>
            </c:extLst>
          </c:dPt>
          <c:dPt>
            <c:idx val="24"/>
            <c:invertIfNegative val="0"/>
            <c:bubble3D val="0"/>
            <c:spPr>
              <a:solidFill>
                <a:schemeClr val="accent3">
                  <a:lumMod val="75000"/>
                </a:schemeClr>
              </a:solidFill>
              <a:ln>
                <a:noFill/>
              </a:ln>
              <a:effectLst/>
            </c:spPr>
            <c:extLst>
              <c:ext xmlns:c16="http://schemas.microsoft.com/office/drawing/2014/chart" uri="{C3380CC4-5D6E-409C-BE32-E72D297353CC}">
                <c16:uniqueId val="{0000011B-8F39-4530-BA57-020F4EC6900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8F39-4530-BA57-020F4EC6900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8F39-4530-BA57-020F4EC6900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8F39-4530-BA57-020F4EC6900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23-8F39-4530-BA57-020F4EC6900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5-8F39-4530-BA57-020F4EC6900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7-8F39-4530-BA57-020F4EC69005}"/>
              </c:ext>
            </c:extLst>
          </c:dPt>
          <c:dPt>
            <c:idx val="3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9-8F39-4530-BA57-020F4EC69005}"/>
              </c:ext>
            </c:extLst>
          </c:dPt>
          <c:dPt>
            <c:idx val="36"/>
            <c:invertIfNegative val="0"/>
            <c:bubble3D val="0"/>
            <c:spPr>
              <a:solidFill>
                <a:schemeClr val="accent3">
                  <a:lumMod val="75000"/>
                </a:schemeClr>
              </a:solidFill>
              <a:ln>
                <a:noFill/>
              </a:ln>
              <a:effectLst/>
            </c:spPr>
            <c:extLst>
              <c:ext xmlns:c16="http://schemas.microsoft.com/office/drawing/2014/chart" uri="{C3380CC4-5D6E-409C-BE32-E72D297353CC}">
                <c16:uniqueId val="{0000012B-8F39-4530-BA57-020F4EC69005}"/>
              </c:ext>
            </c:extLst>
          </c:dPt>
          <c:dPt>
            <c:idx val="3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D-8F39-4530-BA57-020F4EC69005}"/>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F-8F39-4530-BA57-020F4EC69005}"/>
              </c:ext>
            </c:extLst>
          </c:dPt>
          <c:dPt>
            <c:idx val="4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1-8F39-4530-BA57-020F4EC69005}"/>
              </c:ext>
            </c:extLst>
          </c:dPt>
          <c:dPt>
            <c:idx val="42"/>
            <c:invertIfNegative val="0"/>
            <c:bubble3D val="0"/>
            <c:spPr>
              <a:solidFill>
                <a:schemeClr val="accent3">
                  <a:lumMod val="75000"/>
                </a:schemeClr>
              </a:solidFill>
              <a:ln>
                <a:noFill/>
              </a:ln>
              <a:effectLst/>
            </c:spPr>
            <c:extLst>
              <c:ext xmlns:c16="http://schemas.microsoft.com/office/drawing/2014/chart" uri="{C3380CC4-5D6E-409C-BE32-E72D297353CC}">
                <c16:uniqueId val="{00000133-8F39-4530-BA57-020F4EC69005}"/>
              </c:ext>
            </c:extLst>
          </c:dPt>
          <c:dPt>
            <c:idx val="4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5-8F39-4530-BA57-020F4EC69005}"/>
              </c:ext>
            </c:extLst>
          </c:dPt>
          <c:dPt>
            <c:idx val="4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7-8F39-4530-BA57-020F4EC69005}"/>
              </c:ext>
            </c:extLst>
          </c:dPt>
          <c:dPt>
            <c:idx val="4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9-8F39-4530-BA57-020F4EC69005}"/>
              </c:ext>
            </c:extLst>
          </c:dPt>
          <c:dPt>
            <c:idx val="48"/>
            <c:invertIfNegative val="0"/>
            <c:bubble3D val="0"/>
            <c:spPr>
              <a:solidFill>
                <a:schemeClr val="accent3">
                  <a:lumMod val="75000"/>
                </a:schemeClr>
              </a:solidFill>
              <a:ln>
                <a:noFill/>
              </a:ln>
              <a:effectLst/>
            </c:spPr>
            <c:extLst>
              <c:ext xmlns:c16="http://schemas.microsoft.com/office/drawing/2014/chart" uri="{C3380CC4-5D6E-409C-BE32-E72D297353CC}">
                <c16:uniqueId val="{0000013B-8F39-4530-BA57-020F4EC69005}"/>
              </c:ext>
            </c:extLst>
          </c:dPt>
          <c:dPt>
            <c:idx val="5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D-8F39-4530-BA57-020F4EC69005}"/>
              </c:ext>
            </c:extLst>
          </c:dPt>
          <c:dPt>
            <c:idx val="5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F-8F39-4530-BA57-020F4EC6900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1-8F39-4530-BA57-020F4EC69005}"/>
              </c:ext>
            </c:extLst>
          </c:dPt>
          <c:dPt>
            <c:idx val="54"/>
            <c:invertIfNegative val="0"/>
            <c:bubble3D val="0"/>
            <c:spPr>
              <a:solidFill>
                <a:schemeClr val="accent3">
                  <a:lumMod val="75000"/>
                </a:schemeClr>
              </a:solidFill>
              <a:ln>
                <a:noFill/>
              </a:ln>
              <a:effectLst/>
            </c:spPr>
            <c:extLst>
              <c:ext xmlns:c16="http://schemas.microsoft.com/office/drawing/2014/chart" uri="{C3380CC4-5D6E-409C-BE32-E72D297353CC}">
                <c16:uniqueId val="{00000143-8F39-4530-BA57-020F4EC6900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5-8F39-4530-BA57-020F4EC6900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7-8F39-4530-BA57-020F4EC6900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9-8F39-4530-BA57-020F4EC69005}"/>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4B-8F39-4530-BA57-020F4EC6900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8F39-4530-BA57-020F4EC6900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8F39-4530-BA57-020F4EC69005}"/>
              </c:ext>
            </c:extLst>
          </c:dPt>
          <c:dPt>
            <c:idx val="6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1-8F39-4530-BA57-020F4EC69005}"/>
              </c:ext>
            </c:extLst>
          </c:dPt>
          <c:dPt>
            <c:idx val="6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3-8F39-4530-BA57-020F4EC69005}"/>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5-8F39-4530-BA57-020F4EC69005}"/>
              </c:ext>
            </c:extLst>
          </c:dPt>
          <c:dPt>
            <c:idx val="7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7-8F39-4530-BA57-020F4EC69005}"/>
              </c:ext>
            </c:extLst>
          </c:dPt>
          <c:dPt>
            <c:idx val="7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9-8F39-4530-BA57-020F4EC69005}"/>
              </c:ext>
            </c:extLst>
          </c:dPt>
          <c:dPt>
            <c:idx val="7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B-8F39-4530-BA57-020F4EC69005}"/>
              </c:ext>
            </c:extLst>
          </c:dPt>
          <c:dPt>
            <c:idx val="7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D-8F39-4530-BA57-020F4EC69005}"/>
              </c:ext>
            </c:extLst>
          </c:dPt>
          <c:dPt>
            <c:idx val="78"/>
            <c:invertIfNegative val="0"/>
            <c:bubble3D val="0"/>
            <c:spPr>
              <a:solidFill>
                <a:schemeClr val="accent3">
                  <a:lumMod val="75000"/>
                </a:schemeClr>
              </a:solidFill>
              <a:ln>
                <a:noFill/>
              </a:ln>
              <a:effectLst/>
            </c:spPr>
            <c:extLst>
              <c:ext xmlns:c16="http://schemas.microsoft.com/office/drawing/2014/chart" uri="{C3380CC4-5D6E-409C-BE32-E72D297353CC}">
                <c16:uniqueId val="{0000015F-8F39-4530-BA57-020F4EC69005}"/>
              </c:ext>
            </c:extLst>
          </c:dPt>
          <c:dPt>
            <c:idx val="8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1-8F39-4530-BA57-020F4EC69005}"/>
              </c:ext>
            </c:extLst>
          </c:dPt>
          <c:dPt>
            <c:idx val="8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3-8F39-4530-BA57-020F4EC69005}"/>
              </c:ext>
            </c:extLst>
          </c:dPt>
          <c:dPt>
            <c:idx val="8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5-8F39-4530-BA57-020F4EC69005}"/>
              </c:ext>
            </c:extLst>
          </c:dPt>
          <c:dPt>
            <c:idx val="84"/>
            <c:invertIfNegative val="0"/>
            <c:bubble3D val="0"/>
            <c:spPr>
              <a:solidFill>
                <a:schemeClr val="accent3">
                  <a:lumMod val="75000"/>
                </a:schemeClr>
              </a:solidFill>
              <a:ln>
                <a:noFill/>
              </a:ln>
              <a:effectLst/>
            </c:spPr>
            <c:extLst>
              <c:ext xmlns:c16="http://schemas.microsoft.com/office/drawing/2014/chart" uri="{C3380CC4-5D6E-409C-BE32-E72D297353CC}">
                <c16:uniqueId val="{00000167-8F39-4530-BA57-020F4EC69005}"/>
              </c:ext>
            </c:extLst>
          </c:dPt>
          <c:dPt>
            <c:idx val="8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9-8F39-4530-BA57-020F4EC69005}"/>
              </c:ext>
            </c:extLst>
          </c:dPt>
          <c:dPt>
            <c:idx val="8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B-8F39-4530-BA57-020F4EC69005}"/>
              </c:ext>
            </c:extLst>
          </c:dPt>
          <c:dPt>
            <c:idx val="8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D-8F39-4530-BA57-020F4EC69005}"/>
              </c:ext>
            </c:extLst>
          </c:dPt>
          <c:dPt>
            <c:idx val="90"/>
            <c:invertIfNegative val="0"/>
            <c:bubble3D val="0"/>
            <c:spPr>
              <a:solidFill>
                <a:schemeClr val="accent3">
                  <a:lumMod val="75000"/>
                </a:schemeClr>
              </a:solidFill>
              <a:ln>
                <a:noFill/>
              </a:ln>
              <a:effectLst/>
            </c:spPr>
            <c:extLst>
              <c:ext xmlns:c16="http://schemas.microsoft.com/office/drawing/2014/chart" uri="{C3380CC4-5D6E-409C-BE32-E72D297353CC}">
                <c16:uniqueId val="{0000016F-8F39-4530-BA57-020F4EC69005}"/>
              </c:ext>
            </c:extLst>
          </c:dPt>
          <c:dPt>
            <c:idx val="9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71-8F39-4530-BA57-020F4EC69005}"/>
              </c:ext>
            </c:extLst>
          </c:dPt>
          <c:dPt>
            <c:idx val="9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3-8F39-4530-BA57-020F4EC69005}"/>
              </c:ext>
            </c:extLst>
          </c:dPt>
          <c:dPt>
            <c:idx val="9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5-8F39-4530-BA57-020F4EC69005}"/>
              </c:ext>
            </c:extLst>
          </c:dPt>
          <c:cat>
            <c:strRef>
              <c:extLst>
                <c:ext xmlns:c15="http://schemas.microsoft.com/office/drawing/2012/chart" uri="{02D57815-91ED-43cb-92C2-25804820EDAC}">
                  <c15:fullRef>
                    <c15:sqref>'Graphique 5'!$A$4:$A$105</c15:sqref>
                  </c15:fullRef>
                </c:ext>
              </c:extLst>
              <c:f>('Graphique 5'!$A$4:$A$21,'Graphique 5'!$A$28:$A$105)</c:f>
              <c:strCache>
                <c:ptCount val="95"/>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C3 - Biens d'équipement - juillet</c:v>
                </c:pt>
                <c:pt idx="19">
                  <c:v>juin</c:v>
                </c:pt>
                <c:pt idx="20">
                  <c:v>mai</c:v>
                </c:pt>
                <c:pt idx="21">
                  <c:v>avril</c:v>
                </c:pt>
                <c:pt idx="22">
                  <c:v>mars</c:v>
                </c:pt>
                <c:pt idx="24">
                  <c:v>C4 - Fabrication de matériels de transport - juillet</c:v>
                </c:pt>
                <c:pt idx="25">
                  <c:v>juin</c:v>
                </c:pt>
                <c:pt idx="26">
                  <c:v>mai</c:v>
                </c:pt>
                <c:pt idx="27">
                  <c:v>avril</c:v>
                </c:pt>
                <c:pt idx="28">
                  <c:v>mars</c:v>
                </c:pt>
                <c:pt idx="30">
                  <c:v>C5 - Fabrication d'autres produits industriels  - juillet</c:v>
                </c:pt>
                <c:pt idx="31">
                  <c:v>juin</c:v>
                </c:pt>
                <c:pt idx="32">
                  <c:v>mai</c:v>
                </c:pt>
                <c:pt idx="33">
                  <c:v>avril</c:v>
                </c:pt>
                <c:pt idx="34">
                  <c:v>mars</c:v>
                </c:pt>
                <c:pt idx="36">
                  <c:v>FZ - Construction - juillet</c:v>
                </c:pt>
                <c:pt idx="37">
                  <c:v>juin</c:v>
                </c:pt>
                <c:pt idx="38">
                  <c:v>mai</c:v>
                </c:pt>
                <c:pt idx="39">
                  <c:v>avril</c:v>
                </c:pt>
                <c:pt idx="40">
                  <c:v>mars</c:v>
                </c:pt>
                <c:pt idx="42">
                  <c:v>GZ - Commerce - juillet</c:v>
                </c:pt>
                <c:pt idx="43">
                  <c:v>juin</c:v>
                </c:pt>
                <c:pt idx="44">
                  <c:v>mai</c:v>
                </c:pt>
                <c:pt idx="45">
                  <c:v>avril</c:v>
                </c:pt>
                <c:pt idx="46">
                  <c:v>mars</c:v>
                </c:pt>
                <c:pt idx="48">
                  <c:v>HZ - Transports et entreposage  - juillet</c:v>
                </c:pt>
                <c:pt idx="49">
                  <c:v>juin</c:v>
                </c:pt>
                <c:pt idx="50">
                  <c:v>mai</c:v>
                </c:pt>
                <c:pt idx="51">
                  <c:v>avril</c:v>
                </c:pt>
                <c:pt idx="52">
                  <c:v>mars</c:v>
                </c:pt>
                <c:pt idx="54">
                  <c:v>IZ - Hébergement et restauration - juillet</c:v>
                </c:pt>
                <c:pt idx="55">
                  <c:v>juin</c:v>
                </c:pt>
                <c:pt idx="56">
                  <c:v>mai</c:v>
                </c:pt>
                <c:pt idx="57">
                  <c:v>avril</c:v>
                </c:pt>
                <c:pt idx="58">
                  <c:v>mars</c:v>
                </c:pt>
                <c:pt idx="60">
                  <c:v>JZ - Information et communication - juillet</c:v>
                </c:pt>
                <c:pt idx="61">
                  <c:v>juin</c:v>
                </c:pt>
                <c:pt idx="62">
                  <c:v>mai</c:v>
                </c:pt>
                <c:pt idx="63">
                  <c:v>avril</c:v>
                </c:pt>
                <c:pt idx="64">
                  <c:v>mars</c:v>
                </c:pt>
                <c:pt idx="66">
                  <c:v>KZ - Activités financières et d'assurance - juillet</c:v>
                </c:pt>
                <c:pt idx="67">
                  <c:v>juin</c:v>
                </c:pt>
                <c:pt idx="68">
                  <c:v>mai</c:v>
                </c:pt>
                <c:pt idx="69">
                  <c:v>avril</c:v>
                </c:pt>
                <c:pt idx="70">
                  <c:v>mars</c:v>
                </c:pt>
                <c:pt idx="72">
                  <c:v>LZ - Activités immobilières - juillet</c:v>
                </c:pt>
                <c:pt idx="73">
                  <c:v>juin</c:v>
                </c:pt>
                <c:pt idx="74">
                  <c:v>mai</c:v>
                </c:pt>
                <c:pt idx="75">
                  <c:v>avril</c:v>
                </c:pt>
                <c:pt idx="76">
                  <c:v>mars</c:v>
                </c:pt>
                <c:pt idx="78">
                  <c:v>MN - Services aux entreprises  - juillet</c:v>
                </c:pt>
                <c:pt idx="79">
                  <c:v>juin</c:v>
                </c:pt>
                <c:pt idx="80">
                  <c:v>mai</c:v>
                </c:pt>
                <c:pt idx="81">
                  <c:v>avril</c:v>
                </c:pt>
                <c:pt idx="82">
                  <c:v>mars</c:v>
                </c:pt>
                <c:pt idx="84">
                  <c:v>OQ - Enseignement, santé humaine et action sociale - juillet</c:v>
                </c:pt>
                <c:pt idx="85">
                  <c:v>juin</c:v>
                </c:pt>
                <c:pt idx="86">
                  <c:v>mai</c:v>
                </c:pt>
                <c:pt idx="87">
                  <c:v>avril</c:v>
                </c:pt>
                <c:pt idx="88">
                  <c:v>mars</c:v>
                </c:pt>
                <c:pt idx="90">
                  <c:v>RU - Autres activités de services - juillet</c:v>
                </c:pt>
                <c:pt idx="91">
                  <c:v>juin</c:v>
                </c:pt>
                <c:pt idx="92">
                  <c:v>mai</c:v>
                </c:pt>
                <c:pt idx="93">
                  <c:v>avril</c:v>
                </c:pt>
                <c:pt idx="94">
                  <c:v>mars</c:v>
                </c:pt>
              </c:strCache>
            </c:strRef>
          </c:cat>
          <c:val>
            <c:numRef>
              <c:extLst>
                <c:ext xmlns:c15="http://schemas.microsoft.com/office/drawing/2012/chart" uri="{02D57815-91ED-43cb-92C2-25804820EDAC}">
                  <c15:fullRef>
                    <c15:sqref>'Graphique 5'!$D$4:$D$105</c15:sqref>
                  </c15:fullRef>
                </c:ext>
              </c:extLst>
              <c:f>('Graphique 5'!$D$4:$D$21,'Graphique 5'!$D$28:$D$105)</c:f>
              <c:numCache>
                <c:formatCode>0.0</c:formatCode>
                <c:ptCount val="96"/>
                <c:pt idx="0">
                  <c:v>2.4</c:v>
                </c:pt>
                <c:pt idx="1">
                  <c:v>3.3000000000000003</c:v>
                </c:pt>
                <c:pt idx="2">
                  <c:v>6.6912693999999995</c:v>
                </c:pt>
                <c:pt idx="3">
                  <c:v>12.691991999999999</c:v>
                </c:pt>
                <c:pt idx="4">
                  <c:v>17.5</c:v>
                </c:pt>
                <c:pt idx="6">
                  <c:v>0</c:v>
                </c:pt>
                <c:pt idx="7">
                  <c:v>2</c:v>
                </c:pt>
                <c:pt idx="8">
                  <c:v>10.278962499999999</c:v>
                </c:pt>
                <c:pt idx="9">
                  <c:v>13.9282915</c:v>
                </c:pt>
                <c:pt idx="10">
                  <c:v>7.1</c:v>
                </c:pt>
                <c:pt idx="12">
                  <c:v>0</c:v>
                </c:pt>
                <c:pt idx="13">
                  <c:v>1.4000000000000001</c:v>
                </c:pt>
                <c:pt idx="14">
                  <c:v>3.8</c:v>
                </c:pt>
                <c:pt idx="15">
                  <c:v>6.9727708000000002</c:v>
                </c:pt>
                <c:pt idx="16">
                  <c:v>9.4</c:v>
                </c:pt>
                <c:pt idx="18">
                  <c:v>0</c:v>
                </c:pt>
                <c:pt idx="19">
                  <c:v>2.6</c:v>
                </c:pt>
                <c:pt idx="20">
                  <c:v>12.6</c:v>
                </c:pt>
                <c:pt idx="21">
                  <c:v>20.764640800000002</c:v>
                </c:pt>
                <c:pt idx="22">
                  <c:v>28.2</c:v>
                </c:pt>
                <c:pt idx="24">
                  <c:v>9.1</c:v>
                </c:pt>
                <c:pt idx="25">
                  <c:v>20.5</c:v>
                </c:pt>
                <c:pt idx="26">
                  <c:v>15.9</c:v>
                </c:pt>
                <c:pt idx="27">
                  <c:v>29.2498349</c:v>
                </c:pt>
                <c:pt idx="28">
                  <c:v>46.7</c:v>
                </c:pt>
                <c:pt idx="30">
                  <c:v>1.4000000000000001</c:v>
                </c:pt>
                <c:pt idx="31">
                  <c:v>2.4</c:v>
                </c:pt>
                <c:pt idx="32">
                  <c:v>7</c:v>
                </c:pt>
                <c:pt idx="33">
                  <c:v>15.893326399999999</c:v>
                </c:pt>
                <c:pt idx="34">
                  <c:v>22.5</c:v>
                </c:pt>
                <c:pt idx="36">
                  <c:v>10.8</c:v>
                </c:pt>
                <c:pt idx="37">
                  <c:v>6</c:v>
                </c:pt>
                <c:pt idx="38">
                  <c:v>16.399999999999999</c:v>
                </c:pt>
                <c:pt idx="39">
                  <c:v>41.023974899999999</c:v>
                </c:pt>
                <c:pt idx="40">
                  <c:v>45.5</c:v>
                </c:pt>
                <c:pt idx="42">
                  <c:v>1.2</c:v>
                </c:pt>
                <c:pt idx="43">
                  <c:v>3.1</c:v>
                </c:pt>
                <c:pt idx="44">
                  <c:v>3.5770499999999998</c:v>
                </c:pt>
                <c:pt idx="45">
                  <c:v>5.5640099999999997</c:v>
                </c:pt>
                <c:pt idx="46">
                  <c:v>4.4000000000000004</c:v>
                </c:pt>
                <c:pt idx="48">
                  <c:v>0.6</c:v>
                </c:pt>
                <c:pt idx="49">
                  <c:v>0.6</c:v>
                </c:pt>
                <c:pt idx="50">
                  <c:v>1.9678399999999998</c:v>
                </c:pt>
                <c:pt idx="51">
                  <c:v>3.2453999999999996</c:v>
                </c:pt>
                <c:pt idx="52">
                  <c:v>2.2000000000000002</c:v>
                </c:pt>
                <c:pt idx="54">
                  <c:v>1.7000000000000002</c:v>
                </c:pt>
                <c:pt idx="55">
                  <c:v>3.8</c:v>
                </c:pt>
                <c:pt idx="56">
                  <c:v>3.6929799999999999</c:v>
                </c:pt>
                <c:pt idx="57">
                  <c:v>4.21462</c:v>
                </c:pt>
                <c:pt idx="58">
                  <c:v>5.8</c:v>
                </c:pt>
                <c:pt idx="60">
                  <c:v>2.1999999999999997</c:v>
                </c:pt>
                <c:pt idx="61">
                  <c:v>1.7000000000000002</c:v>
                </c:pt>
                <c:pt idx="62">
                  <c:v>4.87399</c:v>
                </c:pt>
                <c:pt idx="63">
                  <c:v>9.4283751999999996</c:v>
                </c:pt>
                <c:pt idx="64">
                  <c:v>7.9</c:v>
                </c:pt>
                <c:pt idx="66">
                  <c:v>0</c:v>
                </c:pt>
                <c:pt idx="67">
                  <c:v>1.4000000000000001</c:v>
                </c:pt>
                <c:pt idx="68">
                  <c:v>7.1150742000000005</c:v>
                </c:pt>
                <c:pt idx="69">
                  <c:v>12.4600931</c:v>
                </c:pt>
                <c:pt idx="70">
                  <c:v>14.5</c:v>
                </c:pt>
                <c:pt idx="72">
                  <c:v>0</c:v>
                </c:pt>
                <c:pt idx="73">
                  <c:v>0</c:v>
                </c:pt>
                <c:pt idx="74">
                  <c:v>18.0778617</c:v>
                </c:pt>
                <c:pt idx="75">
                  <c:v>22.7786829</c:v>
                </c:pt>
                <c:pt idx="76">
                  <c:v>38.799999999999997</c:v>
                </c:pt>
                <c:pt idx="78">
                  <c:v>0.89999999999999991</c:v>
                </c:pt>
                <c:pt idx="79">
                  <c:v>2.5</c:v>
                </c:pt>
                <c:pt idx="80">
                  <c:v>4.6120000000000001</c:v>
                </c:pt>
                <c:pt idx="81">
                  <c:v>8.7012669999999996</c:v>
                </c:pt>
                <c:pt idx="82">
                  <c:v>9.3000000000000007</c:v>
                </c:pt>
                <c:pt idx="84">
                  <c:v>1.0999999999999999</c:v>
                </c:pt>
                <c:pt idx="85">
                  <c:v>3</c:v>
                </c:pt>
                <c:pt idx="86">
                  <c:v>8.8480254999999985</c:v>
                </c:pt>
                <c:pt idx="87">
                  <c:v>10.5824517</c:v>
                </c:pt>
                <c:pt idx="88">
                  <c:v>12.6</c:v>
                </c:pt>
                <c:pt idx="90">
                  <c:v>5</c:v>
                </c:pt>
                <c:pt idx="91">
                  <c:v>3.5999999999999996</c:v>
                </c:pt>
                <c:pt idx="92">
                  <c:v>8.0606282</c:v>
                </c:pt>
                <c:pt idx="93">
                  <c:v>10.3648115</c:v>
                </c:pt>
                <c:pt idx="94">
                  <c:v>14.2</c:v>
                </c:pt>
              </c:numCache>
            </c:numRef>
          </c:val>
          <c:extLst>
            <c:ext xmlns:c15="http://schemas.microsoft.com/office/drawing/2012/chart" uri="{02D57815-91ED-43cb-92C2-25804820EDAC}">
              <c15:categoryFilterExceptions>
                <c15:categoryFilterException>
                  <c15:sqref>'Graphique 5'!$D$24</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5'!$D$25</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76-8F39-4530-BA57-020F4EC69005}"/>
            </c:ext>
          </c:extLst>
        </c:ser>
        <c:ser>
          <c:idx val="5"/>
          <c:order val="3"/>
          <c:tx>
            <c:strRef>
              <c:f>'Graphique 5'!$E$3</c:f>
              <c:strCache>
                <c:ptCount val="1"/>
                <c:pt idx="0">
                  <c:v>Salariés en situation de garde d'enfants ou considérés comme fragiles/vulnérables</c:v>
                </c:pt>
              </c:strCache>
            </c:strRef>
          </c:tx>
          <c:spPr>
            <a:solidFill>
              <a:schemeClr val="accent6">
                <a:lumMod val="75000"/>
              </a:schemeClr>
            </a:solidFill>
            <a:ln>
              <a:noFill/>
            </a:ln>
            <a:effectLst/>
          </c:spPr>
          <c:invertIfNegative val="0"/>
          <c:dPt>
            <c:idx val="1"/>
            <c:invertIfNegative val="0"/>
            <c:bubble3D val="0"/>
            <c:spPr>
              <a:solidFill>
                <a:schemeClr val="accent6"/>
              </a:solidFill>
              <a:ln>
                <a:noFill/>
              </a:ln>
              <a:effectLst/>
            </c:spPr>
            <c:extLst>
              <c:ext xmlns:c16="http://schemas.microsoft.com/office/drawing/2014/chart" uri="{C3380CC4-5D6E-409C-BE32-E72D297353CC}">
                <c16:uniqueId val="{00000178-8F39-4530-BA57-020F4EC69005}"/>
              </c:ext>
            </c:extLst>
          </c:dPt>
          <c:dPt>
            <c:idx val="2"/>
            <c:invertIfNegative val="0"/>
            <c:bubble3D val="0"/>
            <c:spPr>
              <a:solidFill>
                <a:schemeClr val="accent6">
                  <a:lumMod val="75000"/>
                </a:schemeClr>
              </a:solidFill>
              <a:ln>
                <a:noFill/>
              </a:ln>
              <a:effectLst/>
            </c:spPr>
            <c:extLst>
              <c:ext xmlns:c16="http://schemas.microsoft.com/office/drawing/2014/chart" uri="{C3380CC4-5D6E-409C-BE32-E72D297353CC}">
                <c16:uniqueId val="{0000017A-8F39-4530-BA57-020F4EC69005}"/>
              </c:ext>
            </c:extLst>
          </c:dPt>
          <c:dPt>
            <c:idx val="7"/>
            <c:invertIfNegative val="0"/>
            <c:bubble3D val="0"/>
            <c:spPr>
              <a:solidFill>
                <a:schemeClr val="accent6"/>
              </a:solidFill>
              <a:ln>
                <a:noFill/>
              </a:ln>
              <a:effectLst/>
            </c:spPr>
            <c:extLst>
              <c:ext xmlns:c16="http://schemas.microsoft.com/office/drawing/2014/chart" uri="{C3380CC4-5D6E-409C-BE32-E72D297353CC}">
                <c16:uniqueId val="{0000017C-8F39-4530-BA57-020F4EC69005}"/>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17E-8F39-4530-BA57-020F4EC69005}"/>
              </c:ext>
            </c:extLst>
          </c:dPt>
          <c:dPt>
            <c:idx val="13"/>
            <c:invertIfNegative val="0"/>
            <c:bubble3D val="0"/>
            <c:spPr>
              <a:solidFill>
                <a:schemeClr val="accent6"/>
              </a:solidFill>
              <a:ln>
                <a:noFill/>
              </a:ln>
              <a:effectLst/>
            </c:spPr>
            <c:extLst>
              <c:ext xmlns:c16="http://schemas.microsoft.com/office/drawing/2014/chart" uri="{C3380CC4-5D6E-409C-BE32-E72D297353CC}">
                <c16:uniqueId val="{00000180-8F39-4530-BA57-020F4EC69005}"/>
              </c:ext>
            </c:extLst>
          </c:dPt>
          <c:dPt>
            <c:idx val="14"/>
            <c:invertIfNegative val="0"/>
            <c:bubble3D val="0"/>
            <c:spPr>
              <a:solidFill>
                <a:schemeClr val="accent6">
                  <a:lumMod val="75000"/>
                </a:schemeClr>
              </a:solidFill>
              <a:ln>
                <a:noFill/>
              </a:ln>
              <a:effectLst/>
            </c:spPr>
            <c:extLst>
              <c:ext xmlns:c16="http://schemas.microsoft.com/office/drawing/2014/chart" uri="{C3380CC4-5D6E-409C-BE32-E72D297353CC}">
                <c16:uniqueId val="{00000182-8F39-4530-BA57-020F4EC69005}"/>
              </c:ext>
            </c:extLst>
          </c:dPt>
          <c:dPt>
            <c:idx val="19"/>
            <c:invertIfNegative val="0"/>
            <c:bubble3D val="0"/>
            <c:spPr>
              <a:solidFill>
                <a:schemeClr val="accent6"/>
              </a:solidFill>
              <a:ln>
                <a:noFill/>
              </a:ln>
              <a:effectLst/>
            </c:spPr>
            <c:extLst>
              <c:ext xmlns:c16="http://schemas.microsoft.com/office/drawing/2014/chart" uri="{C3380CC4-5D6E-409C-BE32-E72D297353CC}">
                <c16:uniqueId val="{00000184-8F39-4530-BA57-020F4EC69005}"/>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186-8F39-4530-BA57-020F4EC69005}"/>
              </c:ext>
            </c:extLst>
          </c:dPt>
          <c:dPt>
            <c:idx val="25"/>
            <c:invertIfNegative val="0"/>
            <c:bubble3D val="0"/>
            <c:spPr>
              <a:solidFill>
                <a:schemeClr val="accent6"/>
              </a:solidFill>
              <a:ln>
                <a:noFill/>
              </a:ln>
              <a:effectLst/>
            </c:spPr>
            <c:extLst>
              <c:ext xmlns:c16="http://schemas.microsoft.com/office/drawing/2014/chart" uri="{C3380CC4-5D6E-409C-BE32-E72D297353CC}">
                <c16:uniqueId val="{00000188-8F39-4530-BA57-020F4EC69005}"/>
              </c:ext>
            </c:extLst>
          </c:dPt>
          <c:dPt>
            <c:idx val="31"/>
            <c:invertIfNegative val="0"/>
            <c:bubble3D val="0"/>
            <c:spPr>
              <a:solidFill>
                <a:schemeClr val="accent6"/>
              </a:solidFill>
              <a:ln>
                <a:noFill/>
              </a:ln>
              <a:effectLst/>
            </c:spPr>
            <c:extLst>
              <c:ext xmlns:c16="http://schemas.microsoft.com/office/drawing/2014/chart" uri="{C3380CC4-5D6E-409C-BE32-E72D297353CC}">
                <c16:uniqueId val="{0000018A-8F39-4530-BA57-020F4EC69005}"/>
              </c:ext>
            </c:extLst>
          </c:dPt>
          <c:dPt>
            <c:idx val="37"/>
            <c:invertIfNegative val="0"/>
            <c:bubble3D val="0"/>
            <c:spPr>
              <a:solidFill>
                <a:schemeClr val="accent6"/>
              </a:solidFill>
              <a:ln>
                <a:noFill/>
              </a:ln>
              <a:effectLst/>
            </c:spPr>
            <c:extLst>
              <c:ext xmlns:c16="http://schemas.microsoft.com/office/drawing/2014/chart" uri="{C3380CC4-5D6E-409C-BE32-E72D297353CC}">
                <c16:uniqueId val="{0000018C-8F39-4530-BA57-020F4EC69005}"/>
              </c:ext>
            </c:extLst>
          </c:dPt>
          <c:dPt>
            <c:idx val="43"/>
            <c:invertIfNegative val="0"/>
            <c:bubble3D val="0"/>
            <c:spPr>
              <a:solidFill>
                <a:schemeClr val="accent6"/>
              </a:solidFill>
              <a:ln>
                <a:noFill/>
              </a:ln>
              <a:effectLst/>
            </c:spPr>
            <c:extLst>
              <c:ext xmlns:c16="http://schemas.microsoft.com/office/drawing/2014/chart" uri="{C3380CC4-5D6E-409C-BE32-E72D297353CC}">
                <c16:uniqueId val="{0000018E-8F39-4530-BA57-020F4EC69005}"/>
              </c:ext>
            </c:extLst>
          </c:dPt>
          <c:dPt>
            <c:idx val="49"/>
            <c:invertIfNegative val="0"/>
            <c:bubble3D val="0"/>
            <c:spPr>
              <a:solidFill>
                <a:schemeClr val="accent6"/>
              </a:solidFill>
              <a:ln>
                <a:noFill/>
              </a:ln>
              <a:effectLst/>
            </c:spPr>
            <c:extLst>
              <c:ext xmlns:c16="http://schemas.microsoft.com/office/drawing/2014/chart" uri="{C3380CC4-5D6E-409C-BE32-E72D297353CC}">
                <c16:uniqueId val="{00000190-8F39-4530-BA57-020F4EC69005}"/>
              </c:ext>
            </c:extLst>
          </c:dPt>
          <c:dPt>
            <c:idx val="55"/>
            <c:invertIfNegative val="0"/>
            <c:bubble3D val="0"/>
            <c:spPr>
              <a:solidFill>
                <a:schemeClr val="accent6"/>
              </a:solidFill>
              <a:ln>
                <a:noFill/>
              </a:ln>
              <a:effectLst/>
            </c:spPr>
            <c:extLst>
              <c:ext xmlns:c16="http://schemas.microsoft.com/office/drawing/2014/chart" uri="{C3380CC4-5D6E-409C-BE32-E72D297353CC}">
                <c16:uniqueId val="{00000192-8F39-4530-BA57-020F4EC6900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194-8F39-4530-BA57-020F4EC69005}"/>
              </c:ext>
            </c:extLst>
          </c:dPt>
          <c:dPt>
            <c:idx val="67"/>
            <c:invertIfNegative val="0"/>
            <c:bubble3D val="0"/>
            <c:spPr>
              <a:solidFill>
                <a:schemeClr val="accent6"/>
              </a:solidFill>
              <a:ln>
                <a:noFill/>
              </a:ln>
              <a:effectLst/>
            </c:spPr>
            <c:extLst>
              <c:ext xmlns:c16="http://schemas.microsoft.com/office/drawing/2014/chart" uri="{C3380CC4-5D6E-409C-BE32-E72D297353CC}">
                <c16:uniqueId val="{00000196-8F39-4530-BA57-020F4EC69005}"/>
              </c:ext>
            </c:extLst>
          </c:dPt>
          <c:dPt>
            <c:idx val="73"/>
            <c:invertIfNegative val="0"/>
            <c:bubble3D val="0"/>
            <c:spPr>
              <a:solidFill>
                <a:schemeClr val="accent6"/>
              </a:solidFill>
              <a:ln>
                <a:noFill/>
              </a:ln>
              <a:effectLst/>
            </c:spPr>
            <c:extLst>
              <c:ext xmlns:c16="http://schemas.microsoft.com/office/drawing/2014/chart" uri="{C3380CC4-5D6E-409C-BE32-E72D297353CC}">
                <c16:uniqueId val="{00000198-8F39-4530-BA57-020F4EC69005}"/>
              </c:ext>
            </c:extLst>
          </c:dPt>
          <c:dPt>
            <c:idx val="79"/>
            <c:invertIfNegative val="0"/>
            <c:bubble3D val="0"/>
            <c:spPr>
              <a:solidFill>
                <a:schemeClr val="accent6"/>
              </a:solidFill>
              <a:ln>
                <a:noFill/>
              </a:ln>
              <a:effectLst/>
            </c:spPr>
            <c:extLst>
              <c:ext xmlns:c16="http://schemas.microsoft.com/office/drawing/2014/chart" uri="{C3380CC4-5D6E-409C-BE32-E72D297353CC}">
                <c16:uniqueId val="{0000019A-8F39-4530-BA57-020F4EC69005}"/>
              </c:ext>
            </c:extLst>
          </c:dPt>
          <c:dPt>
            <c:idx val="85"/>
            <c:invertIfNegative val="0"/>
            <c:bubble3D val="0"/>
            <c:spPr>
              <a:solidFill>
                <a:schemeClr val="accent6"/>
              </a:solidFill>
              <a:ln>
                <a:noFill/>
              </a:ln>
              <a:effectLst/>
            </c:spPr>
            <c:extLst>
              <c:ext xmlns:c16="http://schemas.microsoft.com/office/drawing/2014/chart" uri="{C3380CC4-5D6E-409C-BE32-E72D297353CC}">
                <c16:uniqueId val="{0000019C-8F39-4530-BA57-020F4EC69005}"/>
              </c:ext>
            </c:extLst>
          </c:dPt>
          <c:dPt>
            <c:idx val="91"/>
            <c:invertIfNegative val="0"/>
            <c:bubble3D val="0"/>
            <c:spPr>
              <a:solidFill>
                <a:schemeClr val="accent6"/>
              </a:solidFill>
              <a:ln>
                <a:noFill/>
              </a:ln>
              <a:effectLst/>
            </c:spPr>
            <c:extLst>
              <c:ext xmlns:c16="http://schemas.microsoft.com/office/drawing/2014/chart" uri="{C3380CC4-5D6E-409C-BE32-E72D297353CC}">
                <c16:uniqueId val="{0000019E-8F39-4530-BA57-020F4EC69005}"/>
              </c:ext>
            </c:extLst>
          </c:dPt>
          <c:cat>
            <c:strRef>
              <c:extLst>
                <c:ext xmlns:c15="http://schemas.microsoft.com/office/drawing/2012/chart" uri="{02D57815-91ED-43cb-92C2-25804820EDAC}">
                  <c15:fullRef>
                    <c15:sqref>'Graphique 5'!$A$4:$A$105</c15:sqref>
                  </c15:fullRef>
                </c:ext>
              </c:extLst>
              <c:f>('Graphique 5'!$A$4:$A$21,'Graphique 5'!$A$28:$A$105)</c:f>
              <c:strCache>
                <c:ptCount val="95"/>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C3 - Biens d'équipement - juillet</c:v>
                </c:pt>
                <c:pt idx="19">
                  <c:v>juin</c:v>
                </c:pt>
                <c:pt idx="20">
                  <c:v>mai</c:v>
                </c:pt>
                <c:pt idx="21">
                  <c:v>avril</c:v>
                </c:pt>
                <c:pt idx="22">
                  <c:v>mars</c:v>
                </c:pt>
                <c:pt idx="24">
                  <c:v>C4 - Fabrication de matériels de transport - juillet</c:v>
                </c:pt>
                <c:pt idx="25">
                  <c:v>juin</c:v>
                </c:pt>
                <c:pt idx="26">
                  <c:v>mai</c:v>
                </c:pt>
                <c:pt idx="27">
                  <c:v>avril</c:v>
                </c:pt>
                <c:pt idx="28">
                  <c:v>mars</c:v>
                </c:pt>
                <c:pt idx="30">
                  <c:v>C5 - Fabrication d'autres produits industriels  - juillet</c:v>
                </c:pt>
                <c:pt idx="31">
                  <c:v>juin</c:v>
                </c:pt>
                <c:pt idx="32">
                  <c:v>mai</c:v>
                </c:pt>
                <c:pt idx="33">
                  <c:v>avril</c:v>
                </c:pt>
                <c:pt idx="34">
                  <c:v>mars</c:v>
                </c:pt>
                <c:pt idx="36">
                  <c:v>FZ - Construction - juillet</c:v>
                </c:pt>
                <c:pt idx="37">
                  <c:v>juin</c:v>
                </c:pt>
                <c:pt idx="38">
                  <c:v>mai</c:v>
                </c:pt>
                <c:pt idx="39">
                  <c:v>avril</c:v>
                </c:pt>
                <c:pt idx="40">
                  <c:v>mars</c:v>
                </c:pt>
                <c:pt idx="42">
                  <c:v>GZ - Commerce - juillet</c:v>
                </c:pt>
                <c:pt idx="43">
                  <c:v>juin</c:v>
                </c:pt>
                <c:pt idx="44">
                  <c:v>mai</c:v>
                </c:pt>
                <c:pt idx="45">
                  <c:v>avril</c:v>
                </c:pt>
                <c:pt idx="46">
                  <c:v>mars</c:v>
                </c:pt>
                <c:pt idx="48">
                  <c:v>HZ - Transports et entreposage  - juillet</c:v>
                </c:pt>
                <c:pt idx="49">
                  <c:v>juin</c:v>
                </c:pt>
                <c:pt idx="50">
                  <c:v>mai</c:v>
                </c:pt>
                <c:pt idx="51">
                  <c:v>avril</c:v>
                </c:pt>
                <c:pt idx="52">
                  <c:v>mars</c:v>
                </c:pt>
                <c:pt idx="54">
                  <c:v>IZ - Hébergement et restauration - juillet</c:v>
                </c:pt>
                <c:pt idx="55">
                  <c:v>juin</c:v>
                </c:pt>
                <c:pt idx="56">
                  <c:v>mai</c:v>
                </c:pt>
                <c:pt idx="57">
                  <c:v>avril</c:v>
                </c:pt>
                <c:pt idx="58">
                  <c:v>mars</c:v>
                </c:pt>
                <c:pt idx="60">
                  <c:v>JZ - Information et communication - juillet</c:v>
                </c:pt>
                <c:pt idx="61">
                  <c:v>juin</c:v>
                </c:pt>
                <c:pt idx="62">
                  <c:v>mai</c:v>
                </c:pt>
                <c:pt idx="63">
                  <c:v>avril</c:v>
                </c:pt>
                <c:pt idx="64">
                  <c:v>mars</c:v>
                </c:pt>
                <c:pt idx="66">
                  <c:v>KZ - Activités financières et d'assurance - juillet</c:v>
                </c:pt>
                <c:pt idx="67">
                  <c:v>juin</c:v>
                </c:pt>
                <c:pt idx="68">
                  <c:v>mai</c:v>
                </c:pt>
                <c:pt idx="69">
                  <c:v>avril</c:v>
                </c:pt>
                <c:pt idx="70">
                  <c:v>mars</c:v>
                </c:pt>
                <c:pt idx="72">
                  <c:v>LZ - Activités immobilières - juillet</c:v>
                </c:pt>
                <c:pt idx="73">
                  <c:v>juin</c:v>
                </c:pt>
                <c:pt idx="74">
                  <c:v>mai</c:v>
                </c:pt>
                <c:pt idx="75">
                  <c:v>avril</c:v>
                </c:pt>
                <c:pt idx="76">
                  <c:v>mars</c:v>
                </c:pt>
                <c:pt idx="78">
                  <c:v>MN - Services aux entreprises  - juillet</c:v>
                </c:pt>
                <c:pt idx="79">
                  <c:v>juin</c:v>
                </c:pt>
                <c:pt idx="80">
                  <c:v>mai</c:v>
                </c:pt>
                <c:pt idx="81">
                  <c:v>avril</c:v>
                </c:pt>
                <c:pt idx="82">
                  <c:v>mars</c:v>
                </c:pt>
                <c:pt idx="84">
                  <c:v>OQ - Enseignement, santé humaine et action sociale - juillet</c:v>
                </c:pt>
                <c:pt idx="85">
                  <c:v>juin</c:v>
                </c:pt>
                <c:pt idx="86">
                  <c:v>mai</c:v>
                </c:pt>
                <c:pt idx="87">
                  <c:v>avril</c:v>
                </c:pt>
                <c:pt idx="88">
                  <c:v>mars</c:v>
                </c:pt>
                <c:pt idx="90">
                  <c:v>RU - Autres activités de services - juillet</c:v>
                </c:pt>
                <c:pt idx="91">
                  <c:v>juin</c:v>
                </c:pt>
                <c:pt idx="92">
                  <c:v>mai</c:v>
                </c:pt>
                <c:pt idx="93">
                  <c:v>avril</c:v>
                </c:pt>
                <c:pt idx="94">
                  <c:v>mars</c:v>
                </c:pt>
              </c:strCache>
            </c:strRef>
          </c:cat>
          <c:val>
            <c:numRef>
              <c:extLst>
                <c:ext xmlns:c15="http://schemas.microsoft.com/office/drawing/2012/chart" uri="{02D57815-91ED-43cb-92C2-25804820EDAC}">
                  <c15:fullRef>
                    <c15:sqref>'Graphique 5'!$E$4:$E$105</c15:sqref>
                  </c15:fullRef>
                </c:ext>
              </c:extLst>
              <c:f>('Graphique 5'!$E$4:$E$21,'Graphique 5'!$E$28:$E$105)</c:f>
              <c:numCache>
                <c:formatCode>0.0</c:formatCode>
                <c:ptCount val="96"/>
                <c:pt idx="0">
                  <c:v>40.799999999999997</c:v>
                </c:pt>
                <c:pt idx="1">
                  <c:v>38.4</c:v>
                </c:pt>
                <c:pt idx="6">
                  <c:v>71.3</c:v>
                </c:pt>
                <c:pt idx="7">
                  <c:v>49.4</c:v>
                </c:pt>
                <c:pt idx="12">
                  <c:v>65.5</c:v>
                </c:pt>
                <c:pt idx="13">
                  <c:v>64.400000000000006</c:v>
                </c:pt>
                <c:pt idx="18">
                  <c:v>28.299999999999997</c:v>
                </c:pt>
                <c:pt idx="19">
                  <c:v>33.900000000000006</c:v>
                </c:pt>
                <c:pt idx="24">
                  <c:v>16.7</c:v>
                </c:pt>
                <c:pt idx="25">
                  <c:v>23.599999999999998</c:v>
                </c:pt>
                <c:pt idx="30">
                  <c:v>28.9</c:v>
                </c:pt>
                <c:pt idx="31">
                  <c:v>29.7</c:v>
                </c:pt>
                <c:pt idx="36">
                  <c:v>46.1</c:v>
                </c:pt>
                <c:pt idx="37">
                  <c:v>48.199999999999996</c:v>
                </c:pt>
                <c:pt idx="42">
                  <c:v>60.8</c:v>
                </c:pt>
                <c:pt idx="43">
                  <c:v>51.9</c:v>
                </c:pt>
                <c:pt idx="48">
                  <c:v>53.800000000000004</c:v>
                </c:pt>
                <c:pt idx="49">
                  <c:v>37.799999999999997</c:v>
                </c:pt>
                <c:pt idx="54">
                  <c:v>6.8000000000000007</c:v>
                </c:pt>
                <c:pt idx="55">
                  <c:v>4.2</c:v>
                </c:pt>
                <c:pt idx="60">
                  <c:v>9.1</c:v>
                </c:pt>
                <c:pt idx="61">
                  <c:v>17</c:v>
                </c:pt>
                <c:pt idx="66">
                  <c:v>76.8</c:v>
                </c:pt>
                <c:pt idx="67">
                  <c:v>69.8</c:v>
                </c:pt>
                <c:pt idx="72">
                  <c:v>76.5</c:v>
                </c:pt>
                <c:pt idx="73">
                  <c:v>60.3</c:v>
                </c:pt>
                <c:pt idx="78">
                  <c:v>33.6</c:v>
                </c:pt>
                <c:pt idx="79">
                  <c:v>23.200000000000003</c:v>
                </c:pt>
                <c:pt idx="84">
                  <c:v>65.5</c:v>
                </c:pt>
                <c:pt idx="85">
                  <c:v>65</c:v>
                </c:pt>
                <c:pt idx="90">
                  <c:v>30.5</c:v>
                </c:pt>
                <c:pt idx="91">
                  <c:v>26.400000000000002</c:v>
                </c:pt>
              </c:numCache>
            </c:numRef>
          </c:val>
          <c:extLst>
            <c:ext xmlns:c16="http://schemas.microsoft.com/office/drawing/2014/chart" uri="{C3380CC4-5D6E-409C-BE32-E72D297353CC}">
              <c16:uniqueId val="{0000019F-8F39-4530-BA57-020F4EC69005}"/>
            </c:ext>
          </c:extLst>
        </c:ser>
        <c:ser>
          <c:idx val="3"/>
          <c:order val="4"/>
          <c:tx>
            <c:strRef>
              <c:f>'Graphique 5'!$F$3</c:f>
              <c:strCache>
                <c:ptCount val="1"/>
                <c:pt idx="0">
                  <c:v>Autre(s)</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A1-8F39-4530-BA57-020F4EC6900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A3-8F39-4530-BA57-020F4EC6900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8F39-4530-BA57-020F4EC6900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8F39-4530-BA57-020F4EC69005}"/>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8F39-4530-BA57-020F4EC69005}"/>
              </c:ext>
            </c:extLst>
          </c:dPt>
          <c:dPt>
            <c:idx val="6"/>
            <c:invertIfNegative val="0"/>
            <c:bubble3D val="0"/>
            <c:spPr>
              <a:solidFill>
                <a:schemeClr val="accent4">
                  <a:lumMod val="75000"/>
                </a:schemeClr>
              </a:solidFill>
              <a:ln>
                <a:noFill/>
              </a:ln>
              <a:effectLst/>
            </c:spPr>
            <c:extLst>
              <c:ext xmlns:c16="http://schemas.microsoft.com/office/drawing/2014/chart" uri="{C3380CC4-5D6E-409C-BE32-E72D297353CC}">
                <c16:uniqueId val="{000001AB-8F39-4530-BA57-020F4EC69005}"/>
              </c:ext>
            </c:extLst>
          </c:dPt>
          <c:dPt>
            <c:idx val="7"/>
            <c:invertIfNegative val="0"/>
            <c:bubble3D val="0"/>
            <c:spPr>
              <a:solidFill>
                <a:schemeClr val="accent4"/>
              </a:solidFill>
              <a:ln>
                <a:noFill/>
              </a:ln>
              <a:effectLst/>
            </c:spPr>
            <c:extLst>
              <c:ext xmlns:c16="http://schemas.microsoft.com/office/drawing/2014/chart" uri="{C3380CC4-5D6E-409C-BE32-E72D297353CC}">
                <c16:uniqueId val="{000001AD-8F39-4530-BA57-020F4EC69005}"/>
              </c:ext>
            </c:extLst>
          </c:dPt>
          <c:dPt>
            <c:idx val="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F-8F39-4530-BA57-020F4EC69005}"/>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1-8F39-4530-BA57-020F4EC69005}"/>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3-8F39-4530-BA57-020F4EC69005}"/>
              </c:ext>
            </c:extLst>
          </c:dPt>
          <c:dPt>
            <c:idx val="12"/>
            <c:invertIfNegative val="0"/>
            <c:bubble3D val="0"/>
            <c:spPr>
              <a:solidFill>
                <a:schemeClr val="accent4">
                  <a:lumMod val="75000"/>
                </a:schemeClr>
              </a:solidFill>
              <a:ln>
                <a:noFill/>
              </a:ln>
              <a:effectLst/>
            </c:spPr>
            <c:extLst>
              <c:ext xmlns:c16="http://schemas.microsoft.com/office/drawing/2014/chart" uri="{C3380CC4-5D6E-409C-BE32-E72D297353CC}">
                <c16:uniqueId val="{000001B5-8F39-4530-BA57-020F4EC69005}"/>
              </c:ext>
            </c:extLst>
          </c:dPt>
          <c:dPt>
            <c:idx val="13"/>
            <c:invertIfNegative val="0"/>
            <c:bubble3D val="0"/>
            <c:spPr>
              <a:solidFill>
                <a:schemeClr val="accent4"/>
              </a:solidFill>
              <a:ln>
                <a:noFill/>
              </a:ln>
              <a:effectLst/>
            </c:spPr>
            <c:extLst>
              <c:ext xmlns:c16="http://schemas.microsoft.com/office/drawing/2014/chart" uri="{C3380CC4-5D6E-409C-BE32-E72D297353CC}">
                <c16:uniqueId val="{000001B7-8F39-4530-BA57-020F4EC69005}"/>
              </c:ext>
            </c:extLst>
          </c:dPt>
          <c:dPt>
            <c:idx val="1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9-8F39-4530-BA57-020F4EC69005}"/>
              </c:ext>
            </c:extLst>
          </c:dPt>
          <c:dPt>
            <c:idx val="1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B-8F39-4530-BA57-020F4EC69005}"/>
              </c:ext>
            </c:extLst>
          </c:dPt>
          <c:dPt>
            <c:idx val="1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D-8F39-4530-BA57-020F4EC69005}"/>
              </c:ext>
            </c:extLst>
          </c:dPt>
          <c:dPt>
            <c:idx val="18"/>
            <c:invertIfNegative val="0"/>
            <c:bubble3D val="0"/>
            <c:spPr>
              <a:solidFill>
                <a:schemeClr val="accent4">
                  <a:lumMod val="75000"/>
                </a:schemeClr>
              </a:solidFill>
              <a:ln>
                <a:noFill/>
              </a:ln>
              <a:effectLst/>
            </c:spPr>
            <c:extLst>
              <c:ext xmlns:c16="http://schemas.microsoft.com/office/drawing/2014/chart" uri="{C3380CC4-5D6E-409C-BE32-E72D297353CC}">
                <c16:uniqueId val="{000001BF-8F39-4530-BA57-020F4EC6900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C1-8F39-4530-BA57-020F4EC69005}"/>
              </c:ext>
            </c:extLst>
          </c:dPt>
          <c:dPt>
            <c:idx val="2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3-8F39-4530-BA57-020F4EC69005}"/>
              </c:ext>
            </c:extLst>
          </c:dPt>
          <c:dPt>
            <c:idx val="2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5-8F39-4530-BA57-020F4EC69005}"/>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7-8F39-4530-BA57-020F4EC69005}"/>
              </c:ext>
            </c:extLst>
          </c:dPt>
          <c:dPt>
            <c:idx val="24"/>
            <c:invertIfNegative val="0"/>
            <c:bubble3D val="0"/>
            <c:spPr>
              <a:solidFill>
                <a:schemeClr val="accent4">
                  <a:lumMod val="75000"/>
                </a:schemeClr>
              </a:solidFill>
              <a:ln>
                <a:noFill/>
              </a:ln>
              <a:effectLst/>
            </c:spPr>
            <c:extLst>
              <c:ext xmlns:c16="http://schemas.microsoft.com/office/drawing/2014/chart" uri="{C3380CC4-5D6E-409C-BE32-E72D297353CC}">
                <c16:uniqueId val="{000001C9-8F39-4530-BA57-020F4EC6900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CB-8F39-4530-BA57-020F4EC6900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D-8F39-4530-BA57-020F4EC6900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F-8F39-4530-BA57-020F4EC6900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1-8F39-4530-BA57-020F4EC6900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D3-8F39-4530-BA57-020F4EC6900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D5-8F39-4530-BA57-020F4EC6900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7-8F39-4530-BA57-020F4EC6900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9-8F39-4530-BA57-020F4EC69005}"/>
              </c:ext>
            </c:extLst>
          </c:dPt>
          <c:dPt>
            <c:idx val="3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B-8F39-4530-BA57-020F4EC69005}"/>
              </c:ext>
            </c:extLst>
          </c:dPt>
          <c:dPt>
            <c:idx val="36"/>
            <c:invertIfNegative val="0"/>
            <c:bubble3D val="0"/>
            <c:spPr>
              <a:solidFill>
                <a:schemeClr val="accent4">
                  <a:lumMod val="75000"/>
                </a:schemeClr>
              </a:solidFill>
              <a:ln>
                <a:noFill/>
              </a:ln>
              <a:effectLst/>
            </c:spPr>
            <c:extLst>
              <c:ext xmlns:c16="http://schemas.microsoft.com/office/drawing/2014/chart" uri="{C3380CC4-5D6E-409C-BE32-E72D297353CC}">
                <c16:uniqueId val="{000001DD-8F39-4530-BA57-020F4EC69005}"/>
              </c:ext>
            </c:extLst>
          </c:dPt>
          <c:dPt>
            <c:idx val="37"/>
            <c:invertIfNegative val="0"/>
            <c:bubble3D val="0"/>
            <c:spPr>
              <a:solidFill>
                <a:schemeClr val="accent4"/>
              </a:solidFill>
              <a:ln>
                <a:noFill/>
              </a:ln>
              <a:effectLst/>
            </c:spPr>
            <c:extLst>
              <c:ext xmlns:c16="http://schemas.microsoft.com/office/drawing/2014/chart" uri="{C3380CC4-5D6E-409C-BE32-E72D297353CC}">
                <c16:uniqueId val="{000001DF-8F39-4530-BA57-020F4EC69005}"/>
              </c:ext>
            </c:extLst>
          </c:dPt>
          <c:dPt>
            <c:idx val="3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1-8F39-4530-BA57-020F4EC69005}"/>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3-8F39-4530-BA57-020F4EC69005}"/>
              </c:ext>
            </c:extLst>
          </c:dPt>
          <c:dPt>
            <c:idx val="4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5-8F39-4530-BA57-020F4EC69005}"/>
              </c:ext>
            </c:extLst>
          </c:dPt>
          <c:dPt>
            <c:idx val="42"/>
            <c:invertIfNegative val="0"/>
            <c:bubble3D val="0"/>
            <c:spPr>
              <a:solidFill>
                <a:schemeClr val="accent4">
                  <a:lumMod val="75000"/>
                </a:schemeClr>
              </a:solidFill>
              <a:ln>
                <a:noFill/>
              </a:ln>
              <a:effectLst/>
            </c:spPr>
            <c:extLst>
              <c:ext xmlns:c16="http://schemas.microsoft.com/office/drawing/2014/chart" uri="{C3380CC4-5D6E-409C-BE32-E72D297353CC}">
                <c16:uniqueId val="{000001E7-8F39-4530-BA57-020F4EC69005}"/>
              </c:ext>
            </c:extLst>
          </c:dPt>
          <c:dPt>
            <c:idx val="43"/>
            <c:invertIfNegative val="0"/>
            <c:bubble3D val="0"/>
            <c:spPr>
              <a:solidFill>
                <a:schemeClr val="accent4"/>
              </a:solidFill>
              <a:ln>
                <a:noFill/>
              </a:ln>
              <a:effectLst/>
            </c:spPr>
            <c:extLst>
              <c:ext xmlns:c16="http://schemas.microsoft.com/office/drawing/2014/chart" uri="{C3380CC4-5D6E-409C-BE32-E72D297353CC}">
                <c16:uniqueId val="{000001E9-8F39-4530-BA57-020F4EC69005}"/>
              </c:ext>
            </c:extLst>
          </c:dPt>
          <c:dPt>
            <c:idx val="4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B-8F39-4530-BA57-020F4EC69005}"/>
              </c:ext>
            </c:extLst>
          </c:dPt>
          <c:dPt>
            <c:idx val="4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D-8F39-4530-BA57-020F4EC69005}"/>
              </c:ext>
            </c:extLst>
          </c:dPt>
          <c:dPt>
            <c:idx val="4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F-8F39-4530-BA57-020F4EC69005}"/>
              </c:ext>
            </c:extLst>
          </c:dPt>
          <c:dPt>
            <c:idx val="48"/>
            <c:invertIfNegative val="0"/>
            <c:bubble3D val="0"/>
            <c:spPr>
              <a:solidFill>
                <a:schemeClr val="accent4">
                  <a:lumMod val="75000"/>
                </a:schemeClr>
              </a:solidFill>
              <a:ln>
                <a:noFill/>
              </a:ln>
              <a:effectLst/>
            </c:spPr>
            <c:extLst>
              <c:ext xmlns:c16="http://schemas.microsoft.com/office/drawing/2014/chart" uri="{C3380CC4-5D6E-409C-BE32-E72D297353CC}">
                <c16:uniqueId val="{000001F1-8F39-4530-BA57-020F4EC6900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F3-8F39-4530-BA57-020F4EC69005}"/>
              </c:ext>
            </c:extLst>
          </c:dPt>
          <c:dPt>
            <c:idx val="5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5-8F39-4530-BA57-020F4EC69005}"/>
              </c:ext>
            </c:extLst>
          </c:dPt>
          <c:dPt>
            <c:idx val="5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7-8F39-4530-BA57-020F4EC69005}"/>
              </c:ext>
            </c:extLst>
          </c:dPt>
          <c:dPt>
            <c:idx val="5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9-8F39-4530-BA57-020F4EC69005}"/>
              </c:ext>
            </c:extLst>
          </c:dPt>
          <c:dPt>
            <c:idx val="54"/>
            <c:invertIfNegative val="0"/>
            <c:bubble3D val="0"/>
            <c:spPr>
              <a:solidFill>
                <a:schemeClr val="accent4">
                  <a:lumMod val="75000"/>
                </a:schemeClr>
              </a:solidFill>
              <a:ln>
                <a:noFill/>
              </a:ln>
              <a:effectLst/>
            </c:spPr>
            <c:extLst>
              <c:ext xmlns:c16="http://schemas.microsoft.com/office/drawing/2014/chart" uri="{C3380CC4-5D6E-409C-BE32-E72D297353CC}">
                <c16:uniqueId val="{000001FB-8F39-4530-BA57-020F4EC6900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D-8F39-4530-BA57-020F4EC6900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F-8F39-4530-BA57-020F4EC6900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1-8F39-4530-BA57-020F4EC69005}"/>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203-8F39-4530-BA57-020F4EC6900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205-8F39-4530-BA57-020F4EC6900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07-8F39-4530-BA57-020F4EC6900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9-8F39-4530-BA57-020F4EC69005}"/>
              </c:ext>
            </c:extLst>
          </c:dPt>
          <c:dPt>
            <c:idx val="6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B-8F39-4530-BA57-020F4EC69005}"/>
              </c:ext>
            </c:extLst>
          </c:dPt>
          <c:dPt>
            <c:idx val="66"/>
            <c:invertIfNegative val="0"/>
            <c:bubble3D val="0"/>
            <c:spPr>
              <a:solidFill>
                <a:schemeClr val="accent4">
                  <a:lumMod val="75000"/>
                </a:schemeClr>
              </a:solidFill>
              <a:ln>
                <a:noFill/>
              </a:ln>
              <a:effectLst/>
            </c:spPr>
            <c:extLst>
              <c:ext xmlns:c16="http://schemas.microsoft.com/office/drawing/2014/chart" uri="{C3380CC4-5D6E-409C-BE32-E72D297353CC}">
                <c16:uniqueId val="{0000020D-8F39-4530-BA57-020F4EC69005}"/>
              </c:ext>
            </c:extLst>
          </c:dPt>
          <c:dPt>
            <c:idx val="67"/>
            <c:invertIfNegative val="0"/>
            <c:bubble3D val="0"/>
            <c:spPr>
              <a:solidFill>
                <a:schemeClr val="accent4"/>
              </a:solidFill>
              <a:ln>
                <a:noFill/>
              </a:ln>
              <a:effectLst/>
            </c:spPr>
            <c:extLst>
              <c:ext xmlns:c16="http://schemas.microsoft.com/office/drawing/2014/chart" uri="{C3380CC4-5D6E-409C-BE32-E72D297353CC}">
                <c16:uniqueId val="{0000020F-8F39-4530-BA57-020F4EC69005}"/>
              </c:ext>
            </c:extLst>
          </c:dPt>
          <c:dPt>
            <c:idx val="6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1-8F39-4530-BA57-020F4EC69005}"/>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3-8F39-4530-BA57-020F4EC69005}"/>
              </c:ext>
            </c:extLst>
          </c:dPt>
          <c:dPt>
            <c:idx val="7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5-8F39-4530-BA57-020F4EC69005}"/>
              </c:ext>
            </c:extLst>
          </c:dPt>
          <c:dPt>
            <c:idx val="73"/>
            <c:invertIfNegative val="0"/>
            <c:bubble3D val="0"/>
            <c:spPr>
              <a:solidFill>
                <a:schemeClr val="accent4"/>
              </a:solidFill>
              <a:ln>
                <a:noFill/>
              </a:ln>
              <a:effectLst/>
            </c:spPr>
            <c:extLst>
              <c:ext xmlns:c16="http://schemas.microsoft.com/office/drawing/2014/chart" uri="{C3380CC4-5D6E-409C-BE32-E72D297353CC}">
                <c16:uniqueId val="{00000217-8F39-4530-BA57-020F4EC69005}"/>
              </c:ext>
            </c:extLst>
          </c:dPt>
          <c:dPt>
            <c:idx val="7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9-8F39-4530-BA57-020F4EC69005}"/>
              </c:ext>
            </c:extLst>
          </c:dPt>
          <c:dPt>
            <c:idx val="7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B-8F39-4530-BA57-020F4EC69005}"/>
              </c:ext>
            </c:extLst>
          </c:dPt>
          <c:dPt>
            <c:idx val="7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D-8F39-4530-BA57-020F4EC69005}"/>
              </c:ext>
            </c:extLst>
          </c:dPt>
          <c:dPt>
            <c:idx val="78"/>
            <c:invertIfNegative val="0"/>
            <c:bubble3D val="0"/>
            <c:spPr>
              <a:solidFill>
                <a:schemeClr val="accent4">
                  <a:lumMod val="75000"/>
                </a:schemeClr>
              </a:solidFill>
              <a:ln>
                <a:noFill/>
              </a:ln>
              <a:effectLst/>
            </c:spPr>
            <c:extLst>
              <c:ext xmlns:c16="http://schemas.microsoft.com/office/drawing/2014/chart" uri="{C3380CC4-5D6E-409C-BE32-E72D297353CC}">
                <c16:uniqueId val="{0000021F-8F39-4530-BA57-020F4EC69005}"/>
              </c:ext>
            </c:extLst>
          </c:dPt>
          <c:dPt>
            <c:idx val="79"/>
            <c:invertIfNegative val="0"/>
            <c:bubble3D val="0"/>
            <c:spPr>
              <a:solidFill>
                <a:schemeClr val="accent4"/>
              </a:solidFill>
              <a:ln>
                <a:noFill/>
              </a:ln>
              <a:effectLst/>
            </c:spPr>
            <c:extLst>
              <c:ext xmlns:c16="http://schemas.microsoft.com/office/drawing/2014/chart" uri="{C3380CC4-5D6E-409C-BE32-E72D297353CC}">
                <c16:uniqueId val="{00000221-8F39-4530-BA57-020F4EC69005}"/>
              </c:ext>
            </c:extLst>
          </c:dPt>
          <c:dPt>
            <c:idx val="8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3-8F39-4530-BA57-020F4EC69005}"/>
              </c:ext>
            </c:extLst>
          </c:dPt>
          <c:dPt>
            <c:idx val="8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5-8F39-4530-BA57-020F4EC69005}"/>
              </c:ext>
            </c:extLst>
          </c:dPt>
          <c:dPt>
            <c:idx val="8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7-8F39-4530-BA57-020F4EC69005}"/>
              </c:ext>
            </c:extLst>
          </c:dPt>
          <c:dPt>
            <c:idx val="84"/>
            <c:invertIfNegative val="0"/>
            <c:bubble3D val="0"/>
            <c:spPr>
              <a:solidFill>
                <a:schemeClr val="accent4">
                  <a:lumMod val="75000"/>
                </a:schemeClr>
              </a:solidFill>
              <a:ln>
                <a:noFill/>
              </a:ln>
              <a:effectLst/>
            </c:spPr>
            <c:extLst>
              <c:ext xmlns:c16="http://schemas.microsoft.com/office/drawing/2014/chart" uri="{C3380CC4-5D6E-409C-BE32-E72D297353CC}">
                <c16:uniqueId val="{00000229-8F39-4530-BA57-020F4EC69005}"/>
              </c:ext>
            </c:extLst>
          </c:dPt>
          <c:dPt>
            <c:idx val="85"/>
            <c:invertIfNegative val="0"/>
            <c:bubble3D val="0"/>
            <c:spPr>
              <a:solidFill>
                <a:schemeClr val="accent4"/>
              </a:solidFill>
              <a:ln>
                <a:noFill/>
              </a:ln>
              <a:effectLst/>
            </c:spPr>
            <c:extLst>
              <c:ext xmlns:c16="http://schemas.microsoft.com/office/drawing/2014/chart" uri="{C3380CC4-5D6E-409C-BE32-E72D297353CC}">
                <c16:uniqueId val="{0000022B-8F39-4530-BA57-020F4EC69005}"/>
              </c:ext>
            </c:extLst>
          </c:dPt>
          <c:dPt>
            <c:idx val="8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D-8F39-4530-BA57-020F4EC69005}"/>
              </c:ext>
            </c:extLst>
          </c:dPt>
          <c:dPt>
            <c:idx val="8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F-8F39-4530-BA57-020F4EC69005}"/>
              </c:ext>
            </c:extLst>
          </c:dPt>
          <c:dPt>
            <c:idx val="8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1-8F39-4530-BA57-020F4EC69005}"/>
              </c:ext>
            </c:extLst>
          </c:dPt>
          <c:dPt>
            <c:idx val="90"/>
            <c:invertIfNegative val="0"/>
            <c:bubble3D val="0"/>
            <c:spPr>
              <a:solidFill>
                <a:schemeClr val="accent4">
                  <a:lumMod val="75000"/>
                </a:schemeClr>
              </a:solidFill>
              <a:ln>
                <a:noFill/>
              </a:ln>
              <a:effectLst/>
            </c:spPr>
            <c:extLst>
              <c:ext xmlns:c16="http://schemas.microsoft.com/office/drawing/2014/chart" uri="{C3380CC4-5D6E-409C-BE32-E72D297353CC}">
                <c16:uniqueId val="{00000233-8F39-4530-BA57-020F4EC69005}"/>
              </c:ext>
            </c:extLst>
          </c:dPt>
          <c:dPt>
            <c:idx val="91"/>
            <c:invertIfNegative val="0"/>
            <c:bubble3D val="0"/>
            <c:spPr>
              <a:solidFill>
                <a:schemeClr val="accent4"/>
              </a:solidFill>
              <a:ln>
                <a:noFill/>
              </a:ln>
              <a:effectLst/>
            </c:spPr>
            <c:extLst>
              <c:ext xmlns:c16="http://schemas.microsoft.com/office/drawing/2014/chart" uri="{C3380CC4-5D6E-409C-BE32-E72D297353CC}">
                <c16:uniqueId val="{00000235-8F39-4530-BA57-020F4EC69005}"/>
              </c:ext>
            </c:extLst>
          </c:dPt>
          <c:dPt>
            <c:idx val="9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7-8F39-4530-BA57-020F4EC69005}"/>
              </c:ext>
            </c:extLst>
          </c:dPt>
          <c:dPt>
            <c:idx val="9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9-8F39-4530-BA57-020F4EC69005}"/>
              </c:ext>
            </c:extLst>
          </c:dPt>
          <c:dPt>
            <c:idx val="9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B-8F39-4530-BA57-020F4EC69005}"/>
              </c:ext>
            </c:extLst>
          </c:dPt>
          <c:cat>
            <c:strRef>
              <c:extLst>
                <c:ext xmlns:c15="http://schemas.microsoft.com/office/drawing/2012/chart" uri="{02D57815-91ED-43cb-92C2-25804820EDAC}">
                  <c15:fullRef>
                    <c15:sqref>'Graphique 5'!$A$4:$A$105</c15:sqref>
                  </c15:fullRef>
                </c:ext>
              </c:extLst>
              <c:f>('Graphique 5'!$A$4:$A$21,'Graphique 5'!$A$28:$A$105)</c:f>
              <c:strCache>
                <c:ptCount val="95"/>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C3 - Biens d'équipement - juillet</c:v>
                </c:pt>
                <c:pt idx="19">
                  <c:v>juin</c:v>
                </c:pt>
                <c:pt idx="20">
                  <c:v>mai</c:v>
                </c:pt>
                <c:pt idx="21">
                  <c:v>avril</c:v>
                </c:pt>
                <c:pt idx="22">
                  <c:v>mars</c:v>
                </c:pt>
                <c:pt idx="24">
                  <c:v>C4 - Fabrication de matériels de transport - juillet</c:v>
                </c:pt>
                <c:pt idx="25">
                  <c:v>juin</c:v>
                </c:pt>
                <c:pt idx="26">
                  <c:v>mai</c:v>
                </c:pt>
                <c:pt idx="27">
                  <c:v>avril</c:v>
                </c:pt>
                <c:pt idx="28">
                  <c:v>mars</c:v>
                </c:pt>
                <c:pt idx="30">
                  <c:v>C5 - Fabrication d'autres produits industriels  - juillet</c:v>
                </c:pt>
                <c:pt idx="31">
                  <c:v>juin</c:v>
                </c:pt>
                <c:pt idx="32">
                  <c:v>mai</c:v>
                </c:pt>
                <c:pt idx="33">
                  <c:v>avril</c:v>
                </c:pt>
                <c:pt idx="34">
                  <c:v>mars</c:v>
                </c:pt>
                <c:pt idx="36">
                  <c:v>FZ - Construction - juillet</c:v>
                </c:pt>
                <c:pt idx="37">
                  <c:v>juin</c:v>
                </c:pt>
                <c:pt idx="38">
                  <c:v>mai</c:v>
                </c:pt>
                <c:pt idx="39">
                  <c:v>avril</c:v>
                </c:pt>
                <c:pt idx="40">
                  <c:v>mars</c:v>
                </c:pt>
                <c:pt idx="42">
                  <c:v>GZ - Commerce - juillet</c:v>
                </c:pt>
                <c:pt idx="43">
                  <c:v>juin</c:v>
                </c:pt>
                <c:pt idx="44">
                  <c:v>mai</c:v>
                </c:pt>
                <c:pt idx="45">
                  <c:v>avril</c:v>
                </c:pt>
                <c:pt idx="46">
                  <c:v>mars</c:v>
                </c:pt>
                <c:pt idx="48">
                  <c:v>HZ - Transports et entreposage  - juillet</c:v>
                </c:pt>
                <c:pt idx="49">
                  <c:v>juin</c:v>
                </c:pt>
                <c:pt idx="50">
                  <c:v>mai</c:v>
                </c:pt>
                <c:pt idx="51">
                  <c:v>avril</c:v>
                </c:pt>
                <c:pt idx="52">
                  <c:v>mars</c:v>
                </c:pt>
                <c:pt idx="54">
                  <c:v>IZ - Hébergement et restauration - juillet</c:v>
                </c:pt>
                <c:pt idx="55">
                  <c:v>juin</c:v>
                </c:pt>
                <c:pt idx="56">
                  <c:v>mai</c:v>
                </c:pt>
                <c:pt idx="57">
                  <c:v>avril</c:v>
                </c:pt>
                <c:pt idx="58">
                  <c:v>mars</c:v>
                </c:pt>
                <c:pt idx="60">
                  <c:v>JZ - Information et communication - juillet</c:v>
                </c:pt>
                <c:pt idx="61">
                  <c:v>juin</c:v>
                </c:pt>
                <c:pt idx="62">
                  <c:v>mai</c:v>
                </c:pt>
                <c:pt idx="63">
                  <c:v>avril</c:v>
                </c:pt>
                <c:pt idx="64">
                  <c:v>mars</c:v>
                </c:pt>
                <c:pt idx="66">
                  <c:v>KZ - Activités financières et d'assurance - juillet</c:v>
                </c:pt>
                <c:pt idx="67">
                  <c:v>juin</c:v>
                </c:pt>
                <c:pt idx="68">
                  <c:v>mai</c:v>
                </c:pt>
                <c:pt idx="69">
                  <c:v>avril</c:v>
                </c:pt>
                <c:pt idx="70">
                  <c:v>mars</c:v>
                </c:pt>
                <c:pt idx="72">
                  <c:v>LZ - Activités immobilières - juillet</c:v>
                </c:pt>
                <c:pt idx="73">
                  <c:v>juin</c:v>
                </c:pt>
                <c:pt idx="74">
                  <c:v>mai</c:v>
                </c:pt>
                <c:pt idx="75">
                  <c:v>avril</c:v>
                </c:pt>
                <c:pt idx="76">
                  <c:v>mars</c:v>
                </c:pt>
                <c:pt idx="78">
                  <c:v>MN - Services aux entreprises  - juillet</c:v>
                </c:pt>
                <c:pt idx="79">
                  <c:v>juin</c:v>
                </c:pt>
                <c:pt idx="80">
                  <c:v>mai</c:v>
                </c:pt>
                <c:pt idx="81">
                  <c:v>avril</c:v>
                </c:pt>
                <c:pt idx="82">
                  <c:v>mars</c:v>
                </c:pt>
                <c:pt idx="84">
                  <c:v>OQ - Enseignement, santé humaine et action sociale - juillet</c:v>
                </c:pt>
                <c:pt idx="85">
                  <c:v>juin</c:v>
                </c:pt>
                <c:pt idx="86">
                  <c:v>mai</c:v>
                </c:pt>
                <c:pt idx="87">
                  <c:v>avril</c:v>
                </c:pt>
                <c:pt idx="88">
                  <c:v>mars</c:v>
                </c:pt>
                <c:pt idx="90">
                  <c:v>RU - Autres activités de services - juillet</c:v>
                </c:pt>
                <c:pt idx="91">
                  <c:v>juin</c:v>
                </c:pt>
                <c:pt idx="92">
                  <c:v>mai</c:v>
                </c:pt>
                <c:pt idx="93">
                  <c:v>avril</c:v>
                </c:pt>
                <c:pt idx="94">
                  <c:v>mars</c:v>
                </c:pt>
              </c:strCache>
            </c:strRef>
          </c:cat>
          <c:val>
            <c:numRef>
              <c:extLst>
                <c:ext xmlns:c15="http://schemas.microsoft.com/office/drawing/2012/chart" uri="{02D57815-91ED-43cb-92C2-25804820EDAC}">
                  <c15:fullRef>
                    <c15:sqref>'Graphique 5'!$F$4:$F$105</c15:sqref>
                  </c15:fullRef>
                </c:ext>
              </c:extLst>
              <c:f>('Graphique 5'!$F$4:$F$21,'Graphique 5'!$F$28:$F$105)</c:f>
              <c:numCache>
                <c:formatCode>0.0</c:formatCode>
                <c:ptCount val="96"/>
                <c:pt idx="0">
                  <c:v>6.6000000000000005</c:v>
                </c:pt>
                <c:pt idx="1">
                  <c:v>6.8000000000000007</c:v>
                </c:pt>
                <c:pt idx="2">
                  <c:v>27.9</c:v>
                </c:pt>
                <c:pt idx="3">
                  <c:v>6.8106450000000009</c:v>
                </c:pt>
                <c:pt idx="4">
                  <c:v>6.5</c:v>
                </c:pt>
                <c:pt idx="6">
                  <c:v>0</c:v>
                </c:pt>
                <c:pt idx="7">
                  <c:v>14.899999999999999</c:v>
                </c:pt>
                <c:pt idx="8">
                  <c:v>31.231252699999992</c:v>
                </c:pt>
                <c:pt idx="9">
                  <c:v>14.033087700000003</c:v>
                </c:pt>
                <c:pt idx="10">
                  <c:v>19.400000000000006</c:v>
                </c:pt>
                <c:pt idx="12">
                  <c:v>2.2999999999999998</c:v>
                </c:pt>
                <c:pt idx="13">
                  <c:v>0.70000000000000007</c:v>
                </c:pt>
                <c:pt idx="14">
                  <c:v>51.20000000000001</c:v>
                </c:pt>
                <c:pt idx="15">
                  <c:v>17.811139199999992</c:v>
                </c:pt>
                <c:pt idx="16">
                  <c:v>12.700000000000003</c:v>
                </c:pt>
                <c:pt idx="18">
                  <c:v>12.2</c:v>
                </c:pt>
                <c:pt idx="19">
                  <c:v>13.5</c:v>
                </c:pt>
                <c:pt idx="20">
                  <c:v>31.70000000000001</c:v>
                </c:pt>
                <c:pt idx="21">
                  <c:v>11.009658100000003</c:v>
                </c:pt>
                <c:pt idx="22">
                  <c:v>16.499999999999993</c:v>
                </c:pt>
                <c:pt idx="24">
                  <c:v>20.399999999999999</c:v>
                </c:pt>
                <c:pt idx="25">
                  <c:v>5.6000000000000005</c:v>
                </c:pt>
                <c:pt idx="26">
                  <c:v>6.5999999999999943</c:v>
                </c:pt>
                <c:pt idx="27">
                  <c:v>8.4423048000000023</c:v>
                </c:pt>
                <c:pt idx="28">
                  <c:v>7.6999999999999957</c:v>
                </c:pt>
                <c:pt idx="30">
                  <c:v>4.3999999999999995</c:v>
                </c:pt>
                <c:pt idx="31">
                  <c:v>4.9000000000000004</c:v>
                </c:pt>
                <c:pt idx="32">
                  <c:v>23.6</c:v>
                </c:pt>
                <c:pt idx="33">
                  <c:v>6.849401499999999</c:v>
                </c:pt>
                <c:pt idx="34">
                  <c:v>3.8999999999999915</c:v>
                </c:pt>
                <c:pt idx="36">
                  <c:v>4.3999999999999995</c:v>
                </c:pt>
                <c:pt idx="37">
                  <c:v>12.6</c:v>
                </c:pt>
                <c:pt idx="38">
                  <c:v>26.4</c:v>
                </c:pt>
                <c:pt idx="39">
                  <c:v>6.8551485000000056</c:v>
                </c:pt>
                <c:pt idx="40">
                  <c:v>9.5999999999999979</c:v>
                </c:pt>
                <c:pt idx="42">
                  <c:v>5.2</c:v>
                </c:pt>
                <c:pt idx="43">
                  <c:v>9.3000000000000007</c:v>
                </c:pt>
                <c:pt idx="44">
                  <c:v>39.298091399999997</c:v>
                </c:pt>
                <c:pt idx="45">
                  <c:v>4.9760056000000077</c:v>
                </c:pt>
                <c:pt idx="46">
                  <c:v>3.3999999999999915</c:v>
                </c:pt>
                <c:pt idx="48">
                  <c:v>3</c:v>
                </c:pt>
                <c:pt idx="49">
                  <c:v>4.3999999999999995</c:v>
                </c:pt>
                <c:pt idx="50">
                  <c:v>36.1586888</c:v>
                </c:pt>
                <c:pt idx="51">
                  <c:v>4.5228062999999921</c:v>
                </c:pt>
                <c:pt idx="52">
                  <c:v>5.6999999999999957</c:v>
                </c:pt>
                <c:pt idx="54">
                  <c:v>7.5</c:v>
                </c:pt>
                <c:pt idx="55">
                  <c:v>6.9</c:v>
                </c:pt>
                <c:pt idx="56">
                  <c:v>2.782043699999992</c:v>
                </c:pt>
                <c:pt idx="57">
                  <c:v>2.3167867999999991</c:v>
                </c:pt>
                <c:pt idx="58">
                  <c:v>2.7000000000000028</c:v>
                </c:pt>
                <c:pt idx="60">
                  <c:v>4.8</c:v>
                </c:pt>
                <c:pt idx="61">
                  <c:v>4.7</c:v>
                </c:pt>
                <c:pt idx="62">
                  <c:v>11.509275700000003</c:v>
                </c:pt>
                <c:pt idx="63">
                  <c:v>3.5282533000000029</c:v>
                </c:pt>
                <c:pt idx="64">
                  <c:v>5.7000000000000028</c:v>
                </c:pt>
                <c:pt idx="66">
                  <c:v>4.9000000000000004</c:v>
                </c:pt>
                <c:pt idx="67">
                  <c:v>3.6999999999999997</c:v>
                </c:pt>
                <c:pt idx="68">
                  <c:v>55.960403499999998</c:v>
                </c:pt>
                <c:pt idx="69">
                  <c:v>17.533813199999997</c:v>
                </c:pt>
                <c:pt idx="70">
                  <c:v>5.6000000000000014</c:v>
                </c:pt>
                <c:pt idx="72">
                  <c:v>0</c:v>
                </c:pt>
                <c:pt idx="73">
                  <c:v>0</c:v>
                </c:pt>
                <c:pt idx="74">
                  <c:v>38.15558399999999</c:v>
                </c:pt>
                <c:pt idx="75">
                  <c:v>3.6405290999999913</c:v>
                </c:pt>
                <c:pt idx="76">
                  <c:v>11.000000000000005</c:v>
                </c:pt>
                <c:pt idx="78">
                  <c:v>7.1999999999999993</c:v>
                </c:pt>
                <c:pt idx="79">
                  <c:v>6.7</c:v>
                </c:pt>
                <c:pt idx="80">
                  <c:v>15.667407800000014</c:v>
                </c:pt>
                <c:pt idx="81">
                  <c:v>9.4124480000000048</c:v>
                </c:pt>
                <c:pt idx="82">
                  <c:v>5.6000000000000014</c:v>
                </c:pt>
                <c:pt idx="84">
                  <c:v>6.1</c:v>
                </c:pt>
                <c:pt idx="85">
                  <c:v>5.3</c:v>
                </c:pt>
                <c:pt idx="86">
                  <c:v>42.669646899999989</c:v>
                </c:pt>
                <c:pt idx="87">
                  <c:v>7.7935570999999868</c:v>
                </c:pt>
                <c:pt idx="88">
                  <c:v>9.9000000000000057</c:v>
                </c:pt>
                <c:pt idx="90">
                  <c:v>6.7</c:v>
                </c:pt>
                <c:pt idx="91">
                  <c:v>6.6000000000000005</c:v>
                </c:pt>
                <c:pt idx="92">
                  <c:v>14.88231810000001</c:v>
                </c:pt>
                <c:pt idx="93">
                  <c:v>2.8581017999999929</c:v>
                </c:pt>
                <c:pt idx="94">
                  <c:v>2.2000000000000028</c:v>
                </c:pt>
              </c:numCache>
            </c:numRef>
          </c:val>
          <c:extLst>
            <c:ext xmlns:c15="http://schemas.microsoft.com/office/drawing/2012/chart" uri="{02D57815-91ED-43cb-92C2-25804820EDAC}">
              <c15:categoryFilterExceptions>
                <c15:categoryFilterException>
                  <c15:sqref>'Graphique 5'!$F$24</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5'!$F$25</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3C-8F39-4530-BA57-020F4EC69005}"/>
            </c:ext>
          </c:extLst>
        </c:ser>
        <c:ser>
          <c:idx val="4"/>
          <c:order val="5"/>
          <c:tx>
            <c:strRef>
              <c:f>'Graphique 5'!$G$3</c:f>
              <c:strCache>
                <c:ptCount val="1"/>
                <c:pt idx="0">
                  <c:v>nd</c:v>
                </c:pt>
              </c:strCache>
            </c:strRef>
          </c:tx>
          <c:spPr>
            <a:pattFill prst="pct20">
              <a:fgClr>
                <a:schemeClr val="bg1"/>
              </a:fgClr>
              <a:bgClr>
                <a:schemeClr val="tx1"/>
              </a:bgClr>
            </a:pattFill>
            <a:ln>
              <a:noFill/>
            </a:ln>
            <a:effectLst/>
          </c:spPr>
          <c:invertIfNegative val="0"/>
          <c:dPt>
            <c:idx val="1"/>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3E-8F39-4530-BA57-020F4EC69005}"/>
              </c:ext>
            </c:extLst>
          </c:dPt>
          <c:dPt>
            <c:idx val="2"/>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40-8F39-4530-BA57-020F4EC69005}"/>
              </c:ext>
            </c:extLst>
          </c:dPt>
          <c:dPt>
            <c:idx val="3"/>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42-8F39-4530-BA57-020F4EC69005}"/>
              </c:ext>
            </c:extLst>
          </c:dPt>
          <c:dPt>
            <c:idx val="8"/>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44-8F39-4530-BA57-020F4EC69005}"/>
              </c:ext>
            </c:extLst>
          </c:dPt>
          <c:dPt>
            <c:idx val="9"/>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46-8F39-4530-BA57-020F4EC69005}"/>
              </c:ext>
            </c:extLst>
          </c:dPt>
          <c:dPt>
            <c:idx val="13"/>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48-8F39-4530-BA57-020F4EC69005}"/>
              </c:ext>
            </c:extLst>
          </c:dPt>
          <c:dPt>
            <c:idx val="14"/>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4A-8F39-4530-BA57-020F4EC69005}"/>
              </c:ext>
            </c:extLst>
          </c:dPt>
          <c:dPt>
            <c:idx val="15"/>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4C-8F39-4530-BA57-020F4EC69005}"/>
              </c:ext>
            </c:extLst>
          </c:dPt>
          <c:dPt>
            <c:idx val="19"/>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4E-8F39-4530-BA57-020F4EC69005}"/>
              </c:ext>
            </c:extLst>
          </c:dPt>
          <c:dPt>
            <c:idx val="20"/>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50-8F39-4530-BA57-020F4EC69005}"/>
              </c:ext>
            </c:extLst>
          </c:dPt>
          <c:dPt>
            <c:idx val="21"/>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52-8F39-4530-BA57-020F4EC69005}"/>
              </c:ext>
            </c:extLst>
          </c:dPt>
          <c:dPt>
            <c:idx val="26"/>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54-8F39-4530-BA57-020F4EC69005}"/>
              </c:ext>
            </c:extLst>
          </c:dPt>
          <c:dPt>
            <c:idx val="27"/>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56-8F39-4530-BA57-020F4EC69005}"/>
              </c:ext>
            </c:extLst>
          </c:dPt>
          <c:dPt>
            <c:idx val="31"/>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58-8F39-4530-BA57-020F4EC69005}"/>
              </c:ext>
            </c:extLst>
          </c:dPt>
          <c:dPt>
            <c:idx val="32"/>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5A-8F39-4530-BA57-020F4EC69005}"/>
              </c:ext>
            </c:extLst>
          </c:dPt>
          <c:dPt>
            <c:idx val="33"/>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5C-8F39-4530-BA57-020F4EC69005}"/>
              </c:ext>
            </c:extLst>
          </c:dPt>
          <c:dPt>
            <c:idx val="37"/>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5E-8F39-4530-BA57-020F4EC69005}"/>
              </c:ext>
            </c:extLst>
          </c:dPt>
          <c:dPt>
            <c:idx val="38"/>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60-8F39-4530-BA57-020F4EC69005}"/>
              </c:ext>
            </c:extLst>
          </c:dPt>
          <c:dPt>
            <c:idx val="39"/>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62-8F39-4530-BA57-020F4EC69005}"/>
              </c:ext>
            </c:extLst>
          </c:dPt>
          <c:dPt>
            <c:idx val="43"/>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64-8F39-4530-BA57-020F4EC69005}"/>
              </c:ext>
            </c:extLst>
          </c:dPt>
          <c:dPt>
            <c:idx val="44"/>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66-8F39-4530-BA57-020F4EC69005}"/>
              </c:ext>
            </c:extLst>
          </c:dPt>
          <c:dPt>
            <c:idx val="45"/>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68-8F39-4530-BA57-020F4EC69005}"/>
              </c:ext>
            </c:extLst>
          </c:dPt>
          <c:dPt>
            <c:idx val="49"/>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6A-8F39-4530-BA57-020F4EC69005}"/>
              </c:ext>
            </c:extLst>
          </c:dPt>
          <c:dPt>
            <c:idx val="50"/>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6C-8F39-4530-BA57-020F4EC69005}"/>
              </c:ext>
            </c:extLst>
          </c:dPt>
          <c:dPt>
            <c:idx val="51"/>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6E-8F39-4530-BA57-020F4EC69005}"/>
              </c:ext>
            </c:extLst>
          </c:dPt>
          <c:dPt>
            <c:idx val="56"/>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70-8F39-4530-BA57-020F4EC69005}"/>
              </c:ext>
            </c:extLst>
          </c:dPt>
          <c:dPt>
            <c:idx val="57"/>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72-8F39-4530-BA57-020F4EC69005}"/>
              </c:ext>
            </c:extLst>
          </c:dPt>
          <c:dPt>
            <c:idx val="61"/>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74-8F39-4530-BA57-020F4EC69005}"/>
              </c:ext>
            </c:extLst>
          </c:dPt>
          <c:dPt>
            <c:idx val="62"/>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76-8F39-4530-BA57-020F4EC69005}"/>
              </c:ext>
            </c:extLst>
          </c:dPt>
          <c:dPt>
            <c:idx val="63"/>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78-8F39-4530-BA57-020F4EC69005}"/>
              </c:ext>
            </c:extLst>
          </c:dPt>
          <c:dPt>
            <c:idx val="67"/>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7A-8F39-4530-BA57-020F4EC69005}"/>
              </c:ext>
            </c:extLst>
          </c:dPt>
          <c:dPt>
            <c:idx val="68"/>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7C-8F39-4530-BA57-020F4EC69005}"/>
              </c:ext>
            </c:extLst>
          </c:dPt>
          <c:dPt>
            <c:idx val="69"/>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7E-8F39-4530-BA57-020F4EC69005}"/>
              </c:ext>
            </c:extLst>
          </c:dPt>
          <c:dPt>
            <c:idx val="74"/>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80-8F39-4530-BA57-020F4EC69005}"/>
              </c:ext>
            </c:extLst>
          </c:dPt>
          <c:dPt>
            <c:idx val="75"/>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82-8F39-4530-BA57-020F4EC69005}"/>
              </c:ext>
            </c:extLst>
          </c:dPt>
          <c:dPt>
            <c:idx val="79"/>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84-8F39-4530-BA57-020F4EC69005}"/>
              </c:ext>
            </c:extLst>
          </c:dPt>
          <c:dPt>
            <c:idx val="80"/>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86-8F39-4530-BA57-020F4EC69005}"/>
              </c:ext>
            </c:extLst>
          </c:dPt>
          <c:dPt>
            <c:idx val="81"/>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88-8F39-4530-BA57-020F4EC69005}"/>
              </c:ext>
            </c:extLst>
          </c:dPt>
          <c:dPt>
            <c:idx val="85"/>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8A-8F39-4530-BA57-020F4EC69005}"/>
              </c:ext>
            </c:extLst>
          </c:dPt>
          <c:dPt>
            <c:idx val="86"/>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8C-8F39-4530-BA57-020F4EC69005}"/>
              </c:ext>
            </c:extLst>
          </c:dPt>
          <c:dPt>
            <c:idx val="87"/>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8E-8F39-4530-BA57-020F4EC69005}"/>
              </c:ext>
            </c:extLst>
          </c:dPt>
          <c:dPt>
            <c:idx val="91"/>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90-8F39-4530-BA57-020F4EC69005}"/>
              </c:ext>
            </c:extLst>
          </c:dPt>
          <c:dPt>
            <c:idx val="92"/>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92-8F39-4530-BA57-020F4EC69005}"/>
              </c:ext>
            </c:extLst>
          </c:dPt>
          <c:dPt>
            <c:idx val="93"/>
            <c:invertIfNegative val="0"/>
            <c:bubble3D val="0"/>
            <c:spPr>
              <a:pattFill prst="pct20">
                <a:fgClr>
                  <a:schemeClr val="bg1"/>
                </a:fgClr>
                <a:bgClr>
                  <a:schemeClr val="tx1"/>
                </a:bgClr>
              </a:pattFill>
              <a:ln>
                <a:noFill/>
              </a:ln>
              <a:effectLst/>
            </c:spPr>
            <c:extLst>
              <c:ext xmlns:c16="http://schemas.microsoft.com/office/drawing/2014/chart" uri="{C3380CC4-5D6E-409C-BE32-E72D297353CC}">
                <c16:uniqueId val="{00000294-8F39-4530-BA57-020F4EC69005}"/>
              </c:ext>
            </c:extLst>
          </c:dPt>
          <c:cat>
            <c:strRef>
              <c:extLst>
                <c:ext xmlns:c15="http://schemas.microsoft.com/office/drawing/2012/chart" uri="{02D57815-91ED-43cb-92C2-25804820EDAC}">
                  <c15:fullRef>
                    <c15:sqref>'Graphique 5'!$A$4:$A$105</c15:sqref>
                  </c15:fullRef>
                </c:ext>
              </c:extLst>
              <c:f>('Graphique 5'!$A$4:$A$21,'Graphique 5'!$A$28:$A$105)</c:f>
              <c:strCache>
                <c:ptCount val="95"/>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C3 - Biens d'équipement - juillet</c:v>
                </c:pt>
                <c:pt idx="19">
                  <c:v>juin</c:v>
                </c:pt>
                <c:pt idx="20">
                  <c:v>mai</c:v>
                </c:pt>
                <c:pt idx="21">
                  <c:v>avril</c:v>
                </c:pt>
                <c:pt idx="22">
                  <c:v>mars</c:v>
                </c:pt>
                <c:pt idx="24">
                  <c:v>C4 - Fabrication de matériels de transport - juillet</c:v>
                </c:pt>
                <c:pt idx="25">
                  <c:v>juin</c:v>
                </c:pt>
                <c:pt idx="26">
                  <c:v>mai</c:v>
                </c:pt>
                <c:pt idx="27">
                  <c:v>avril</c:v>
                </c:pt>
                <c:pt idx="28">
                  <c:v>mars</c:v>
                </c:pt>
                <c:pt idx="30">
                  <c:v>C5 - Fabrication d'autres produits industriels  - juillet</c:v>
                </c:pt>
                <c:pt idx="31">
                  <c:v>juin</c:v>
                </c:pt>
                <c:pt idx="32">
                  <c:v>mai</c:v>
                </c:pt>
                <c:pt idx="33">
                  <c:v>avril</c:v>
                </c:pt>
                <c:pt idx="34">
                  <c:v>mars</c:v>
                </c:pt>
                <c:pt idx="36">
                  <c:v>FZ - Construction - juillet</c:v>
                </c:pt>
                <c:pt idx="37">
                  <c:v>juin</c:v>
                </c:pt>
                <c:pt idx="38">
                  <c:v>mai</c:v>
                </c:pt>
                <c:pt idx="39">
                  <c:v>avril</c:v>
                </c:pt>
                <c:pt idx="40">
                  <c:v>mars</c:v>
                </c:pt>
                <c:pt idx="42">
                  <c:v>GZ - Commerce - juillet</c:v>
                </c:pt>
                <c:pt idx="43">
                  <c:v>juin</c:v>
                </c:pt>
                <c:pt idx="44">
                  <c:v>mai</c:v>
                </c:pt>
                <c:pt idx="45">
                  <c:v>avril</c:v>
                </c:pt>
                <c:pt idx="46">
                  <c:v>mars</c:v>
                </c:pt>
                <c:pt idx="48">
                  <c:v>HZ - Transports et entreposage  - juillet</c:v>
                </c:pt>
                <c:pt idx="49">
                  <c:v>juin</c:v>
                </c:pt>
                <c:pt idx="50">
                  <c:v>mai</c:v>
                </c:pt>
                <c:pt idx="51">
                  <c:v>avril</c:v>
                </c:pt>
                <c:pt idx="52">
                  <c:v>mars</c:v>
                </c:pt>
                <c:pt idx="54">
                  <c:v>IZ - Hébergement et restauration - juillet</c:v>
                </c:pt>
                <c:pt idx="55">
                  <c:v>juin</c:v>
                </c:pt>
                <c:pt idx="56">
                  <c:v>mai</c:v>
                </c:pt>
                <c:pt idx="57">
                  <c:v>avril</c:v>
                </c:pt>
                <c:pt idx="58">
                  <c:v>mars</c:v>
                </c:pt>
                <c:pt idx="60">
                  <c:v>JZ - Information et communication - juillet</c:v>
                </c:pt>
                <c:pt idx="61">
                  <c:v>juin</c:v>
                </c:pt>
                <c:pt idx="62">
                  <c:v>mai</c:v>
                </c:pt>
                <c:pt idx="63">
                  <c:v>avril</c:v>
                </c:pt>
                <c:pt idx="64">
                  <c:v>mars</c:v>
                </c:pt>
                <c:pt idx="66">
                  <c:v>KZ - Activités financières et d'assurance - juillet</c:v>
                </c:pt>
                <c:pt idx="67">
                  <c:v>juin</c:v>
                </c:pt>
                <c:pt idx="68">
                  <c:v>mai</c:v>
                </c:pt>
                <c:pt idx="69">
                  <c:v>avril</c:v>
                </c:pt>
                <c:pt idx="70">
                  <c:v>mars</c:v>
                </c:pt>
                <c:pt idx="72">
                  <c:v>LZ - Activités immobilières - juillet</c:v>
                </c:pt>
                <c:pt idx="73">
                  <c:v>juin</c:v>
                </c:pt>
                <c:pt idx="74">
                  <c:v>mai</c:v>
                </c:pt>
                <c:pt idx="75">
                  <c:v>avril</c:v>
                </c:pt>
                <c:pt idx="76">
                  <c:v>mars</c:v>
                </c:pt>
                <c:pt idx="78">
                  <c:v>MN - Services aux entreprises  - juillet</c:v>
                </c:pt>
                <c:pt idx="79">
                  <c:v>juin</c:v>
                </c:pt>
                <c:pt idx="80">
                  <c:v>mai</c:v>
                </c:pt>
                <c:pt idx="81">
                  <c:v>avril</c:v>
                </c:pt>
                <c:pt idx="82">
                  <c:v>mars</c:v>
                </c:pt>
                <c:pt idx="84">
                  <c:v>OQ - Enseignement, santé humaine et action sociale - juillet</c:v>
                </c:pt>
                <c:pt idx="85">
                  <c:v>juin</c:v>
                </c:pt>
                <c:pt idx="86">
                  <c:v>mai</c:v>
                </c:pt>
                <c:pt idx="87">
                  <c:v>avril</c:v>
                </c:pt>
                <c:pt idx="88">
                  <c:v>mars</c:v>
                </c:pt>
                <c:pt idx="90">
                  <c:v>RU - Autres activités de services - juillet</c:v>
                </c:pt>
                <c:pt idx="91">
                  <c:v>juin</c:v>
                </c:pt>
                <c:pt idx="92">
                  <c:v>mai</c:v>
                </c:pt>
                <c:pt idx="93">
                  <c:v>avril</c:v>
                </c:pt>
                <c:pt idx="94">
                  <c:v>mars</c:v>
                </c:pt>
              </c:strCache>
            </c:strRef>
          </c:cat>
          <c:val>
            <c:numRef>
              <c:extLst>
                <c:ext xmlns:c15="http://schemas.microsoft.com/office/drawing/2012/chart" uri="{02D57815-91ED-43cb-92C2-25804820EDAC}">
                  <c15:fullRef>
                    <c15:sqref>'Graphique 5'!$G$4:$G$105</c15:sqref>
                  </c15:fullRef>
                </c:ext>
              </c:extLst>
              <c:f>('Graphique 5'!$G$4:$G$21,'Graphique 5'!$G$28:$G$105)</c:f>
              <c:numCache>
                <c:formatCode>0.0</c:formatCode>
                <c:ptCount val="96"/>
                <c:pt idx="6">
                  <c:v>3.5</c:v>
                </c:pt>
                <c:pt idx="12">
                  <c:v>2</c:v>
                </c:pt>
                <c:pt idx="18">
                  <c:v>7.0999999999999943</c:v>
                </c:pt>
                <c:pt idx="36">
                  <c:v>-9.9999999999994316E-2</c:v>
                </c:pt>
                <c:pt idx="66">
                  <c:v>5.5999999999999943</c:v>
                </c:pt>
                <c:pt idx="72">
                  <c:v>2.9000000000000021</c:v>
                </c:pt>
                <c:pt idx="73">
                  <c:v>5.4000000000000021</c:v>
                </c:pt>
              </c:numCache>
            </c:numRef>
          </c:val>
          <c:extLst>
            <c:ext xmlns:c15="http://schemas.microsoft.com/office/drawing/2012/chart" uri="{02D57815-91ED-43cb-92C2-25804820EDAC}">
              <c15:categoryFilterExceptions>
                <c15:categoryFilterException>
                  <c15:sqref>'Graphique 5'!$G$23</c15:sqref>
                  <c15:spPr xmlns:c15="http://schemas.microsoft.com/office/drawing/2012/chart">
                    <a:pattFill prst="pct20">
                      <a:fgClr>
                        <a:schemeClr val="bg1"/>
                      </a:fgClr>
                      <a:bgClr>
                        <a:schemeClr val="tx1"/>
                      </a:bgClr>
                    </a:pattFill>
                    <a:ln>
                      <a:noFill/>
                    </a:ln>
                    <a:effectLst/>
                  </c15:spPr>
                  <c15:invertIfNegative val="0"/>
                  <c15:bubble3D val="0"/>
                </c15:categoryFilterException>
                <c15:categoryFilterException>
                  <c15:sqref>'Graphique 5'!$G$24</c15:sqref>
                  <c15:spPr xmlns:c15="http://schemas.microsoft.com/office/drawing/2012/chart">
                    <a:pattFill prst="pct20">
                      <a:fgClr>
                        <a:schemeClr val="bg1"/>
                      </a:fgClr>
                      <a:bgClr>
                        <a:schemeClr val="tx1"/>
                      </a:bgClr>
                    </a:pattFill>
                    <a:ln>
                      <a:noFill/>
                    </a:ln>
                    <a:effectLst/>
                  </c15:spPr>
                  <c15:invertIfNegative val="0"/>
                  <c15:bubble3D val="0"/>
                </c15:categoryFilterException>
                <c15:categoryFilterException>
                  <c15:sqref>'Graphique 5'!$G$25</c15:sqref>
                  <c15:spPr xmlns:c15="http://schemas.microsoft.com/office/drawing/2012/chart">
                    <a:pattFill prst="pct20">
                      <a:fgClr>
                        <a:schemeClr val="bg1"/>
                      </a:fgClr>
                      <a:bgClr>
                        <a:schemeClr val="tx1"/>
                      </a:bgClr>
                    </a:pattFill>
                    <a:ln>
                      <a:noFill/>
                    </a:ln>
                    <a:effectLst/>
                  </c15:spPr>
                  <c15:invertIfNegative val="0"/>
                  <c15:bubble3D val="0"/>
                </c15:categoryFilterException>
                <c15:categoryFilterException>
                  <c15:sqref>'Graphique 5'!$G$26</c15:sqref>
                  <c15:spPr xmlns:c15="http://schemas.microsoft.com/office/drawing/2012/chart">
                    <a:pattFill prst="pct20">
                      <a:fgClr>
                        <a:schemeClr val="bg1"/>
                      </a:fgClr>
                      <a:bgClr>
                        <a:schemeClr val="tx1"/>
                      </a:bgClr>
                    </a:pattFill>
                    <a:ln>
                      <a:noFill/>
                    </a:ln>
                    <a:effectLst/>
                  </c15:spPr>
                  <c15:invertIfNegative val="0"/>
                  <c15:bubble3D val="0"/>
                </c15:categoryFilterException>
              </c15:categoryFilterExceptions>
            </c:ext>
            <c:ext xmlns:c16="http://schemas.microsoft.com/office/drawing/2014/chart" uri="{C3380CC4-5D6E-409C-BE32-E72D297353CC}">
              <c16:uniqueId val="{00000295-8F39-4530-BA57-020F4EC6900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7.8689380576859608E-3"/>
          <c:y val="0.92194885459215514"/>
          <c:w val="0.97949989857154163"/>
          <c:h val="7.322434286503949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93911290579344"/>
          <c:y val="2.4872216669410682E-2"/>
          <c:w val="0.69322594348933908"/>
          <c:h val="0.92897140423840951"/>
        </c:manualLayout>
      </c:layout>
      <c:barChart>
        <c:barDir val="bar"/>
        <c:grouping val="stacked"/>
        <c:varyColors val="0"/>
        <c:ser>
          <c:idx val="0"/>
          <c:order val="0"/>
          <c:tx>
            <c:strRef>
              <c:f>'Graphique 6'!$B$3</c:f>
              <c:strCache>
                <c:ptCount val="1"/>
                <c:pt idx="0">
                  <c:v>Travail sur site ou sur chantiers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3153-4AD7-AD36-014412AB6452}"/>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3153-4AD7-AD36-014412AB6452}"/>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3153-4AD7-AD36-014412AB6452}"/>
              </c:ext>
            </c:extLst>
          </c:dPt>
          <c:dPt>
            <c:idx val="4"/>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7-3153-4AD7-AD36-014412AB6452}"/>
              </c:ext>
            </c:extLst>
          </c:dPt>
          <c:dPt>
            <c:idx val="6"/>
            <c:invertIfNegative val="0"/>
            <c:bubble3D val="0"/>
            <c:spPr>
              <a:solidFill>
                <a:schemeClr val="accent1">
                  <a:lumMod val="75000"/>
                </a:schemeClr>
              </a:solidFill>
              <a:ln>
                <a:noFill/>
              </a:ln>
              <a:effectLst/>
            </c:spPr>
            <c:extLst>
              <c:ext xmlns:c16="http://schemas.microsoft.com/office/drawing/2014/chart" uri="{C3380CC4-5D6E-409C-BE32-E72D297353CC}">
                <c16:uniqueId val="{00000009-3153-4AD7-AD36-014412AB6452}"/>
              </c:ext>
            </c:extLst>
          </c:dPt>
          <c:dPt>
            <c:idx val="8"/>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B-3153-4AD7-AD36-014412AB6452}"/>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D-3153-4AD7-AD36-014412AB6452}"/>
              </c:ext>
            </c:extLst>
          </c:dPt>
          <c:dPt>
            <c:idx val="10"/>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F-3153-4AD7-AD36-014412AB6452}"/>
              </c:ext>
            </c:extLst>
          </c:dPt>
          <c:dPt>
            <c:idx val="12"/>
            <c:invertIfNegative val="0"/>
            <c:bubble3D val="0"/>
            <c:spPr>
              <a:solidFill>
                <a:schemeClr val="accent1">
                  <a:lumMod val="75000"/>
                </a:schemeClr>
              </a:solidFill>
              <a:ln>
                <a:noFill/>
              </a:ln>
              <a:effectLst/>
            </c:spPr>
            <c:extLst>
              <c:ext xmlns:c16="http://schemas.microsoft.com/office/drawing/2014/chart" uri="{C3380CC4-5D6E-409C-BE32-E72D297353CC}">
                <c16:uniqueId val="{00000011-3153-4AD7-AD36-014412AB6452}"/>
              </c:ext>
            </c:extLst>
          </c:dPt>
          <c:dPt>
            <c:idx val="14"/>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3153-4AD7-AD36-014412AB6452}"/>
              </c:ext>
            </c:extLst>
          </c:dPt>
          <c:dPt>
            <c:idx val="15"/>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3153-4AD7-AD36-014412AB6452}"/>
              </c:ext>
            </c:extLst>
          </c:dPt>
          <c:dPt>
            <c:idx val="16"/>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3153-4AD7-AD36-014412AB6452}"/>
              </c:ext>
            </c:extLst>
          </c:dPt>
          <c:dPt>
            <c:idx val="18"/>
            <c:invertIfNegative val="0"/>
            <c:bubble3D val="0"/>
            <c:spPr>
              <a:solidFill>
                <a:schemeClr val="accent1">
                  <a:lumMod val="75000"/>
                </a:schemeClr>
              </a:solidFill>
              <a:ln>
                <a:noFill/>
              </a:ln>
              <a:effectLst/>
            </c:spPr>
            <c:extLst>
              <c:ext xmlns:c16="http://schemas.microsoft.com/office/drawing/2014/chart" uri="{C3380CC4-5D6E-409C-BE32-E72D297353CC}">
                <c16:uniqueId val="{00000019-3153-4AD7-AD36-014412AB6452}"/>
              </c:ext>
            </c:extLst>
          </c:dPt>
          <c:dPt>
            <c:idx val="2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3153-4AD7-AD36-014412AB6452}"/>
              </c:ext>
            </c:extLst>
          </c:dPt>
          <c:dPt>
            <c:idx val="2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3153-4AD7-AD36-014412AB6452}"/>
              </c:ext>
            </c:extLst>
          </c:dPt>
          <c:dPt>
            <c:idx val="22"/>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3153-4AD7-AD36-014412AB6452}"/>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1-3153-4AD7-AD36-014412AB6452}"/>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3153-4AD7-AD36-014412AB6452}"/>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3153-4AD7-AD36-014412AB6452}"/>
              </c:ext>
            </c:extLst>
          </c:dPt>
          <c:dPt>
            <c:idx val="2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3153-4AD7-AD36-014412AB6452}"/>
              </c:ext>
            </c:extLst>
          </c:dPt>
          <c:dPt>
            <c:idx val="31"/>
            <c:invertIfNegative val="0"/>
            <c:bubble3D val="0"/>
            <c:spPr>
              <a:solidFill>
                <a:schemeClr val="accent1">
                  <a:lumMod val="75000"/>
                </a:schemeClr>
              </a:solidFill>
              <a:ln>
                <a:noFill/>
              </a:ln>
              <a:effectLst/>
            </c:spPr>
            <c:extLst>
              <c:ext xmlns:c16="http://schemas.microsoft.com/office/drawing/2014/chart" uri="{C3380CC4-5D6E-409C-BE32-E72D297353CC}">
                <c16:uniqueId val="{00000029-3153-4AD7-AD36-014412AB6452}"/>
              </c:ext>
            </c:extLst>
          </c:dPt>
          <c:dPt>
            <c:idx val="3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3153-4AD7-AD36-014412AB6452}"/>
              </c:ext>
            </c:extLst>
          </c:dPt>
          <c:dPt>
            <c:idx val="3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3153-4AD7-AD36-014412AB6452}"/>
              </c:ext>
            </c:extLst>
          </c:dPt>
          <c:dPt>
            <c:idx val="3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3153-4AD7-AD36-014412AB6452}"/>
              </c:ext>
            </c:extLst>
          </c:dPt>
          <c:dPt>
            <c:idx val="37"/>
            <c:invertIfNegative val="0"/>
            <c:bubble3D val="0"/>
            <c:spPr>
              <a:solidFill>
                <a:schemeClr val="accent1">
                  <a:lumMod val="75000"/>
                </a:schemeClr>
              </a:solidFill>
              <a:ln>
                <a:noFill/>
              </a:ln>
              <a:effectLst/>
            </c:spPr>
            <c:extLst>
              <c:ext xmlns:c16="http://schemas.microsoft.com/office/drawing/2014/chart" uri="{C3380CC4-5D6E-409C-BE32-E72D297353CC}">
                <c16:uniqueId val="{00000031-3153-4AD7-AD36-014412AB6452}"/>
              </c:ext>
            </c:extLst>
          </c:dPt>
          <c:dPt>
            <c:idx val="3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3153-4AD7-AD36-014412AB6452}"/>
              </c:ext>
            </c:extLst>
          </c:dPt>
          <c:dPt>
            <c:idx val="4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3153-4AD7-AD36-014412AB6452}"/>
              </c:ext>
            </c:extLst>
          </c:dPt>
          <c:dPt>
            <c:idx val="4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3153-4AD7-AD36-014412AB6452}"/>
              </c:ext>
            </c:extLst>
          </c:dPt>
          <c:dPt>
            <c:idx val="43"/>
            <c:invertIfNegative val="0"/>
            <c:bubble3D val="0"/>
            <c:spPr>
              <a:solidFill>
                <a:schemeClr val="accent1">
                  <a:lumMod val="75000"/>
                </a:schemeClr>
              </a:solidFill>
              <a:ln>
                <a:noFill/>
              </a:ln>
              <a:effectLst/>
            </c:spPr>
            <c:extLst>
              <c:ext xmlns:c16="http://schemas.microsoft.com/office/drawing/2014/chart" uri="{C3380CC4-5D6E-409C-BE32-E72D297353CC}">
                <c16:uniqueId val="{00000039-3153-4AD7-AD36-014412AB6452}"/>
              </c:ext>
            </c:extLst>
          </c:dPt>
          <c:dPt>
            <c:idx val="4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3153-4AD7-AD36-014412AB6452}"/>
              </c:ext>
            </c:extLst>
          </c:dPt>
          <c:dPt>
            <c:idx val="4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3153-4AD7-AD36-014412AB6452}"/>
              </c:ext>
            </c:extLst>
          </c:dPt>
          <c:dPt>
            <c:idx val="4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3153-4AD7-AD36-014412AB6452}"/>
              </c:ext>
            </c:extLst>
          </c:dPt>
          <c:dPt>
            <c:idx val="49"/>
            <c:invertIfNegative val="0"/>
            <c:bubble3D val="0"/>
            <c:spPr>
              <a:solidFill>
                <a:schemeClr val="accent1">
                  <a:lumMod val="75000"/>
                </a:schemeClr>
              </a:solidFill>
              <a:ln>
                <a:noFill/>
              </a:ln>
              <a:effectLst/>
            </c:spPr>
            <c:extLst>
              <c:ext xmlns:c16="http://schemas.microsoft.com/office/drawing/2014/chart" uri="{C3380CC4-5D6E-409C-BE32-E72D297353CC}">
                <c16:uniqueId val="{00000041-3153-4AD7-AD36-014412AB6452}"/>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3153-4AD7-AD36-014412AB6452}"/>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3153-4AD7-AD36-014412AB6452}"/>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3153-4AD7-AD36-014412AB6452}"/>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49-3153-4AD7-AD36-014412AB6452}"/>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3153-4AD7-AD36-014412AB6452}"/>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3153-4AD7-AD36-014412AB6452}"/>
              </c:ext>
            </c:extLst>
          </c:dPt>
          <c:dPt>
            <c:idx val="5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F-3153-4AD7-AD36-014412AB6452}"/>
              </c:ext>
            </c:extLst>
          </c:dPt>
          <c:dPt>
            <c:idx val="61"/>
            <c:invertIfNegative val="0"/>
            <c:bubble3D val="0"/>
            <c:spPr>
              <a:solidFill>
                <a:schemeClr val="accent1">
                  <a:lumMod val="75000"/>
                </a:schemeClr>
              </a:solidFill>
              <a:ln>
                <a:noFill/>
              </a:ln>
              <a:effectLst/>
            </c:spPr>
            <c:extLst>
              <c:ext xmlns:c16="http://schemas.microsoft.com/office/drawing/2014/chart" uri="{C3380CC4-5D6E-409C-BE32-E72D297353CC}">
                <c16:uniqueId val="{00000051-3153-4AD7-AD36-014412AB6452}"/>
              </c:ext>
            </c:extLst>
          </c:dPt>
          <c:dPt>
            <c:idx val="6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3153-4AD7-AD36-014412AB6452}"/>
              </c:ext>
            </c:extLst>
          </c:dPt>
          <c:dPt>
            <c:idx val="6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3153-4AD7-AD36-014412AB6452}"/>
              </c:ext>
            </c:extLst>
          </c:dPt>
          <c:dPt>
            <c:idx val="6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3153-4AD7-AD36-014412AB6452}"/>
              </c:ext>
            </c:extLst>
          </c:dPt>
          <c:dPt>
            <c:idx val="67"/>
            <c:invertIfNegative val="0"/>
            <c:bubble3D val="0"/>
            <c:spPr>
              <a:solidFill>
                <a:schemeClr val="accent1">
                  <a:lumMod val="75000"/>
                </a:schemeClr>
              </a:solidFill>
              <a:ln>
                <a:noFill/>
              </a:ln>
              <a:effectLst/>
            </c:spPr>
            <c:extLst>
              <c:ext xmlns:c16="http://schemas.microsoft.com/office/drawing/2014/chart" uri="{C3380CC4-5D6E-409C-BE32-E72D297353CC}">
                <c16:uniqueId val="{00000059-3153-4AD7-AD36-014412AB6452}"/>
              </c:ext>
            </c:extLst>
          </c:dPt>
          <c:dPt>
            <c:idx val="69"/>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3153-4AD7-AD36-014412AB6452}"/>
              </c:ext>
            </c:extLst>
          </c:dPt>
          <c:dPt>
            <c:idx val="7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3153-4AD7-AD36-014412AB6452}"/>
              </c:ext>
            </c:extLst>
          </c:dPt>
          <c:dPt>
            <c:idx val="7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3153-4AD7-AD36-014412AB6452}"/>
              </c:ext>
            </c:extLst>
          </c:dPt>
          <c:dPt>
            <c:idx val="73"/>
            <c:invertIfNegative val="0"/>
            <c:bubble3D val="0"/>
            <c:spPr>
              <a:solidFill>
                <a:schemeClr val="accent1">
                  <a:lumMod val="75000"/>
                </a:schemeClr>
              </a:solidFill>
              <a:ln>
                <a:noFill/>
              </a:ln>
              <a:effectLst/>
            </c:spPr>
            <c:extLst>
              <c:ext xmlns:c16="http://schemas.microsoft.com/office/drawing/2014/chart" uri="{C3380CC4-5D6E-409C-BE32-E72D297353CC}">
                <c16:uniqueId val="{00000061-3153-4AD7-AD36-014412AB6452}"/>
              </c:ext>
            </c:extLst>
          </c:dPt>
          <c:dPt>
            <c:idx val="75"/>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3-3153-4AD7-AD36-014412AB6452}"/>
              </c:ext>
            </c:extLst>
          </c:dPt>
          <c:dPt>
            <c:idx val="76"/>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5-3153-4AD7-AD36-014412AB6452}"/>
              </c:ext>
            </c:extLst>
          </c:dPt>
          <c:dPt>
            <c:idx val="77"/>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7-3153-4AD7-AD36-014412AB6452}"/>
              </c:ext>
            </c:extLst>
          </c:dPt>
          <c:dPt>
            <c:idx val="79"/>
            <c:invertIfNegative val="0"/>
            <c:bubble3D val="0"/>
            <c:spPr>
              <a:solidFill>
                <a:schemeClr val="accent1">
                  <a:lumMod val="75000"/>
                </a:schemeClr>
              </a:solidFill>
              <a:ln>
                <a:noFill/>
              </a:ln>
              <a:effectLst/>
            </c:spPr>
            <c:extLst>
              <c:ext xmlns:c16="http://schemas.microsoft.com/office/drawing/2014/chart" uri="{C3380CC4-5D6E-409C-BE32-E72D297353CC}">
                <c16:uniqueId val="{00000069-3153-4AD7-AD36-014412AB6452}"/>
              </c:ext>
            </c:extLst>
          </c:dPt>
          <c:dPt>
            <c:idx val="8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B-3153-4AD7-AD36-014412AB6452}"/>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D-3153-4AD7-AD36-014412AB6452}"/>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F-3153-4AD7-AD36-014412AB6452}"/>
              </c:ext>
            </c:extLst>
          </c:dPt>
          <c:dPt>
            <c:idx val="85"/>
            <c:invertIfNegative val="0"/>
            <c:bubble3D val="0"/>
            <c:spPr>
              <a:solidFill>
                <a:schemeClr val="accent1">
                  <a:lumMod val="75000"/>
                </a:schemeClr>
              </a:solidFill>
              <a:ln>
                <a:noFill/>
              </a:ln>
              <a:effectLst/>
            </c:spPr>
            <c:extLst>
              <c:ext xmlns:c16="http://schemas.microsoft.com/office/drawing/2014/chart" uri="{C3380CC4-5D6E-409C-BE32-E72D297353CC}">
                <c16:uniqueId val="{00000071-3153-4AD7-AD36-014412AB6452}"/>
              </c:ext>
            </c:extLst>
          </c:dPt>
          <c:dPt>
            <c:idx val="8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3-3153-4AD7-AD36-014412AB6452}"/>
              </c:ext>
            </c:extLst>
          </c:dPt>
          <c:dPt>
            <c:idx val="8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5-3153-4AD7-AD36-014412AB6452}"/>
              </c:ext>
            </c:extLst>
          </c:dPt>
          <c:dPt>
            <c:idx val="89"/>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7-3153-4AD7-AD36-014412AB6452}"/>
              </c:ext>
            </c:extLst>
          </c:dPt>
          <c:dPt>
            <c:idx val="91"/>
            <c:invertIfNegative val="0"/>
            <c:bubble3D val="0"/>
            <c:spPr>
              <a:solidFill>
                <a:schemeClr val="accent1">
                  <a:lumMod val="75000"/>
                </a:schemeClr>
              </a:solidFill>
              <a:ln>
                <a:noFill/>
              </a:ln>
              <a:effectLst/>
            </c:spPr>
            <c:extLst>
              <c:ext xmlns:c16="http://schemas.microsoft.com/office/drawing/2014/chart" uri="{C3380CC4-5D6E-409C-BE32-E72D297353CC}">
                <c16:uniqueId val="{00000079-3153-4AD7-AD36-014412AB6452}"/>
              </c:ext>
            </c:extLst>
          </c:dPt>
          <c:dPt>
            <c:idx val="93"/>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B-3153-4AD7-AD36-014412AB6452}"/>
              </c:ext>
            </c:extLst>
          </c:dPt>
          <c:dPt>
            <c:idx val="9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D-3153-4AD7-AD36-014412AB6452}"/>
              </c:ext>
            </c:extLst>
          </c:dPt>
          <c:dPt>
            <c:idx val="95"/>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7F-3153-4AD7-AD36-014412AB6452}"/>
              </c:ext>
            </c:extLst>
          </c:dPt>
          <c:dPt>
            <c:idx val="97"/>
            <c:invertIfNegative val="0"/>
            <c:bubble3D val="0"/>
            <c:spPr>
              <a:solidFill>
                <a:schemeClr val="accent1">
                  <a:lumMod val="75000"/>
                </a:schemeClr>
              </a:solidFill>
              <a:ln>
                <a:noFill/>
              </a:ln>
              <a:effectLst/>
            </c:spPr>
            <c:extLst>
              <c:ext xmlns:c16="http://schemas.microsoft.com/office/drawing/2014/chart" uri="{C3380CC4-5D6E-409C-BE32-E72D297353CC}">
                <c16:uniqueId val="{00000081-3153-4AD7-AD36-014412AB6452}"/>
              </c:ext>
            </c:extLst>
          </c:dPt>
          <c:dPt>
            <c:idx val="99"/>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83-3153-4AD7-AD36-014412AB6452}"/>
              </c:ext>
            </c:extLst>
          </c:dPt>
          <c:dPt>
            <c:idx val="10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85-3153-4AD7-AD36-014412AB6452}"/>
              </c:ext>
            </c:extLst>
          </c:dPt>
          <c:dPt>
            <c:idx val="101"/>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87-3153-4AD7-AD36-014412AB6452}"/>
              </c:ext>
            </c:extLst>
          </c:dPt>
          <c:cat>
            <c:strRef>
              <c:f>'Graphique 6'!$A$4:$A$105</c:f>
              <c:strCache>
                <c:ptCount val="102"/>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5">
                  <c:v>C3 - Biens d'équipement - juillet</c:v>
                </c:pt>
                <c:pt idx="26">
                  <c:v>juin</c:v>
                </c:pt>
                <c:pt idx="27">
                  <c:v>mai</c:v>
                </c:pt>
                <c:pt idx="28">
                  <c:v>avril</c:v>
                </c:pt>
                <c:pt idx="29">
                  <c:v>mars</c:v>
                </c:pt>
                <c:pt idx="31">
                  <c:v>C4 - Fabrication de matériels de transport - juillet</c:v>
                </c:pt>
                <c:pt idx="32">
                  <c:v>juin</c:v>
                </c:pt>
                <c:pt idx="33">
                  <c:v>mai</c:v>
                </c:pt>
                <c:pt idx="34">
                  <c:v>avril</c:v>
                </c:pt>
                <c:pt idx="35">
                  <c:v>mars</c:v>
                </c:pt>
                <c:pt idx="37">
                  <c:v>C5 - Fabrication d'autres produits industriels  - juillet</c:v>
                </c:pt>
                <c:pt idx="38">
                  <c:v>juin</c:v>
                </c:pt>
                <c:pt idx="39">
                  <c:v>mai</c:v>
                </c:pt>
                <c:pt idx="40">
                  <c:v>avril</c:v>
                </c:pt>
                <c:pt idx="41">
                  <c:v>mars</c:v>
                </c:pt>
                <c:pt idx="43">
                  <c:v>FZ - Construction - juillet</c:v>
                </c:pt>
                <c:pt idx="44">
                  <c:v>juin</c:v>
                </c:pt>
                <c:pt idx="45">
                  <c:v>mai</c:v>
                </c:pt>
                <c:pt idx="46">
                  <c:v>avril</c:v>
                </c:pt>
                <c:pt idx="47">
                  <c:v>mars</c:v>
                </c:pt>
                <c:pt idx="49">
                  <c:v>GZ - Commerce - juillet</c:v>
                </c:pt>
                <c:pt idx="50">
                  <c:v>juin</c:v>
                </c:pt>
                <c:pt idx="51">
                  <c:v>mai</c:v>
                </c:pt>
                <c:pt idx="52">
                  <c:v>avril</c:v>
                </c:pt>
                <c:pt idx="53">
                  <c:v>mars</c:v>
                </c:pt>
                <c:pt idx="55">
                  <c:v>HZ - Transports et entreposage  - juillet</c:v>
                </c:pt>
                <c:pt idx="56">
                  <c:v>juin</c:v>
                </c:pt>
                <c:pt idx="57">
                  <c:v>mai</c:v>
                </c:pt>
                <c:pt idx="58">
                  <c:v>avril</c:v>
                </c:pt>
                <c:pt idx="59">
                  <c:v>mars</c:v>
                </c:pt>
                <c:pt idx="61">
                  <c:v>IZ - Hébergement et restauration - juillet</c:v>
                </c:pt>
                <c:pt idx="62">
                  <c:v>juin</c:v>
                </c:pt>
                <c:pt idx="63">
                  <c:v>mai</c:v>
                </c:pt>
                <c:pt idx="64">
                  <c:v>avril</c:v>
                </c:pt>
                <c:pt idx="65">
                  <c:v>mars</c:v>
                </c:pt>
                <c:pt idx="67">
                  <c:v>JZ - Information et communication - juillet</c:v>
                </c:pt>
                <c:pt idx="68">
                  <c:v>juin</c:v>
                </c:pt>
                <c:pt idx="69">
                  <c:v>mai</c:v>
                </c:pt>
                <c:pt idx="70">
                  <c:v>avril</c:v>
                </c:pt>
                <c:pt idx="71">
                  <c:v>mars</c:v>
                </c:pt>
                <c:pt idx="73">
                  <c:v>KZ - Activités financières et d'assurance - juillet</c:v>
                </c:pt>
                <c:pt idx="74">
                  <c:v>juin</c:v>
                </c:pt>
                <c:pt idx="75">
                  <c:v>mai</c:v>
                </c:pt>
                <c:pt idx="76">
                  <c:v>avril</c:v>
                </c:pt>
                <c:pt idx="77">
                  <c:v>mars</c:v>
                </c:pt>
                <c:pt idx="79">
                  <c:v>LZ - Activités immobilières - juillet</c:v>
                </c:pt>
                <c:pt idx="80">
                  <c:v>juin</c:v>
                </c:pt>
                <c:pt idx="81">
                  <c:v>mai</c:v>
                </c:pt>
                <c:pt idx="82">
                  <c:v>avril</c:v>
                </c:pt>
                <c:pt idx="83">
                  <c:v>mars</c:v>
                </c:pt>
                <c:pt idx="85">
                  <c:v>MN - Services aux entreprises  - juillet</c:v>
                </c:pt>
                <c:pt idx="86">
                  <c:v>juin</c:v>
                </c:pt>
                <c:pt idx="87">
                  <c:v>mai</c:v>
                </c:pt>
                <c:pt idx="88">
                  <c:v>avril</c:v>
                </c:pt>
                <c:pt idx="89">
                  <c:v>mars</c:v>
                </c:pt>
                <c:pt idx="91">
                  <c:v>OQ - Enseignement, santé humaine et action sociale - juillet</c:v>
                </c:pt>
                <c:pt idx="92">
                  <c:v>juin</c:v>
                </c:pt>
                <c:pt idx="93">
                  <c:v>mai</c:v>
                </c:pt>
                <c:pt idx="94">
                  <c:v>avril</c:v>
                </c:pt>
                <c:pt idx="95">
                  <c:v>mars</c:v>
                </c:pt>
                <c:pt idx="97">
                  <c:v>RU - Autres activités de services - juillet</c:v>
                </c:pt>
                <c:pt idx="98">
                  <c:v>juin</c:v>
                </c:pt>
                <c:pt idx="99">
                  <c:v>mai</c:v>
                </c:pt>
                <c:pt idx="100">
                  <c:v>avril</c:v>
                </c:pt>
                <c:pt idx="101">
                  <c:v>mars</c:v>
                </c:pt>
              </c:strCache>
            </c:strRef>
          </c:cat>
          <c:val>
            <c:numRef>
              <c:f>'Graphique 6'!$B$4:$B$105</c:f>
              <c:numCache>
                <c:formatCode>0.0</c:formatCode>
                <c:ptCount val="102"/>
                <c:pt idx="0">
                  <c:v>57.8</c:v>
                </c:pt>
                <c:pt idx="1">
                  <c:v>63</c:v>
                </c:pt>
                <c:pt idx="2">
                  <c:v>48.379469400000005</c:v>
                </c:pt>
                <c:pt idx="3">
                  <c:v>31.6</c:v>
                </c:pt>
                <c:pt idx="4">
                  <c:v>27</c:v>
                </c:pt>
                <c:pt idx="6">
                  <c:v>59.099999999999994</c:v>
                </c:pt>
                <c:pt idx="7">
                  <c:v>67.100000000000009</c:v>
                </c:pt>
                <c:pt idx="8">
                  <c:v>50.641050600000007</c:v>
                </c:pt>
                <c:pt idx="9">
                  <c:v>34.4</c:v>
                </c:pt>
                <c:pt idx="10">
                  <c:v>38.1</c:v>
                </c:pt>
                <c:pt idx="12">
                  <c:v>66.5</c:v>
                </c:pt>
                <c:pt idx="13">
                  <c:v>72.599999999999994</c:v>
                </c:pt>
                <c:pt idx="14">
                  <c:v>67.5855873</c:v>
                </c:pt>
                <c:pt idx="15">
                  <c:v>58.6</c:v>
                </c:pt>
                <c:pt idx="16">
                  <c:v>57.2</c:v>
                </c:pt>
                <c:pt idx="18">
                  <c:v>56.100000000000009</c:v>
                </c:pt>
                <c:pt idx="19">
                  <c:v>62.1</c:v>
                </c:pt>
                <c:pt idx="20">
                  <c:v>35.239174800000001</c:v>
                </c:pt>
                <c:pt idx="21">
                  <c:v>21.4</c:v>
                </c:pt>
                <c:pt idx="22">
                  <c:v>27.8</c:v>
                </c:pt>
                <c:pt idx="25">
                  <c:v>53.800000000000004</c:v>
                </c:pt>
                <c:pt idx="26">
                  <c:v>58.9</c:v>
                </c:pt>
                <c:pt idx="27">
                  <c:v>42.374457200000002</c:v>
                </c:pt>
                <c:pt idx="28">
                  <c:v>28</c:v>
                </c:pt>
                <c:pt idx="29">
                  <c:v>16.3</c:v>
                </c:pt>
                <c:pt idx="31">
                  <c:v>42.5</c:v>
                </c:pt>
                <c:pt idx="32">
                  <c:v>53.7</c:v>
                </c:pt>
                <c:pt idx="33">
                  <c:v>42.147335400000003</c:v>
                </c:pt>
                <c:pt idx="34">
                  <c:v>20.5</c:v>
                </c:pt>
                <c:pt idx="35">
                  <c:v>7</c:v>
                </c:pt>
                <c:pt idx="37">
                  <c:v>64.099999999999994</c:v>
                </c:pt>
                <c:pt idx="38">
                  <c:v>68.8</c:v>
                </c:pt>
                <c:pt idx="39">
                  <c:v>56.139273300000006</c:v>
                </c:pt>
                <c:pt idx="40">
                  <c:v>40</c:v>
                </c:pt>
                <c:pt idx="41">
                  <c:v>25.9</c:v>
                </c:pt>
                <c:pt idx="43">
                  <c:v>77.100000000000009</c:v>
                </c:pt>
                <c:pt idx="44">
                  <c:v>83.399999999999991</c:v>
                </c:pt>
                <c:pt idx="45">
                  <c:v>69.973626800000005</c:v>
                </c:pt>
                <c:pt idx="46">
                  <c:v>35.799999999999997</c:v>
                </c:pt>
                <c:pt idx="47">
                  <c:v>11.2</c:v>
                </c:pt>
                <c:pt idx="49">
                  <c:v>62.2</c:v>
                </c:pt>
                <c:pt idx="50">
                  <c:v>68.7</c:v>
                </c:pt>
                <c:pt idx="51">
                  <c:v>58.289256700000003</c:v>
                </c:pt>
                <c:pt idx="52">
                  <c:v>36.1</c:v>
                </c:pt>
                <c:pt idx="53">
                  <c:v>31.4</c:v>
                </c:pt>
                <c:pt idx="55">
                  <c:v>58.099999999999994</c:v>
                </c:pt>
                <c:pt idx="56">
                  <c:v>60.3</c:v>
                </c:pt>
                <c:pt idx="57">
                  <c:v>51.545064900000007</c:v>
                </c:pt>
                <c:pt idx="58">
                  <c:v>41.2</c:v>
                </c:pt>
                <c:pt idx="59">
                  <c:v>36.200000000000003</c:v>
                </c:pt>
                <c:pt idx="61">
                  <c:v>55.900000000000006</c:v>
                </c:pt>
                <c:pt idx="62">
                  <c:v>54.900000000000006</c:v>
                </c:pt>
                <c:pt idx="63">
                  <c:v>24.175583899999999</c:v>
                </c:pt>
                <c:pt idx="64">
                  <c:v>9.6</c:v>
                </c:pt>
                <c:pt idx="65">
                  <c:v>8.6999999999999993</c:v>
                </c:pt>
                <c:pt idx="67">
                  <c:v>33.1</c:v>
                </c:pt>
                <c:pt idx="68">
                  <c:v>26.8</c:v>
                </c:pt>
                <c:pt idx="69">
                  <c:v>15.097150200000002</c:v>
                </c:pt>
                <c:pt idx="70">
                  <c:v>8.4</c:v>
                </c:pt>
                <c:pt idx="71">
                  <c:v>9.8000000000000007</c:v>
                </c:pt>
                <c:pt idx="73">
                  <c:v>44.9</c:v>
                </c:pt>
                <c:pt idx="74">
                  <c:v>48</c:v>
                </c:pt>
                <c:pt idx="75">
                  <c:v>29.529181700000002</c:v>
                </c:pt>
                <c:pt idx="76">
                  <c:v>19.2</c:v>
                </c:pt>
                <c:pt idx="77">
                  <c:v>19.8</c:v>
                </c:pt>
                <c:pt idx="79">
                  <c:v>59.3</c:v>
                </c:pt>
                <c:pt idx="80">
                  <c:v>59.5</c:v>
                </c:pt>
                <c:pt idx="81">
                  <c:v>36.069025500000002</c:v>
                </c:pt>
                <c:pt idx="82">
                  <c:v>19.600000000000001</c:v>
                </c:pt>
                <c:pt idx="83">
                  <c:v>20.399999999999999</c:v>
                </c:pt>
                <c:pt idx="85">
                  <c:v>55.1</c:v>
                </c:pt>
                <c:pt idx="86">
                  <c:v>56.3</c:v>
                </c:pt>
                <c:pt idx="87">
                  <c:v>38.722433199999998</c:v>
                </c:pt>
                <c:pt idx="88">
                  <c:v>23.2</c:v>
                </c:pt>
                <c:pt idx="89">
                  <c:v>22.5</c:v>
                </c:pt>
                <c:pt idx="91">
                  <c:v>58.3</c:v>
                </c:pt>
                <c:pt idx="92">
                  <c:v>73.3</c:v>
                </c:pt>
                <c:pt idx="93">
                  <c:v>59.452624499999999</c:v>
                </c:pt>
                <c:pt idx="94">
                  <c:v>42.4</c:v>
                </c:pt>
                <c:pt idx="95">
                  <c:v>43</c:v>
                </c:pt>
                <c:pt idx="97">
                  <c:v>58.199999999999996</c:v>
                </c:pt>
                <c:pt idx="98">
                  <c:v>59.3</c:v>
                </c:pt>
                <c:pt idx="99">
                  <c:v>34.116900300000005</c:v>
                </c:pt>
                <c:pt idx="100">
                  <c:v>16.5</c:v>
                </c:pt>
                <c:pt idx="101">
                  <c:v>14.5</c:v>
                </c:pt>
              </c:numCache>
            </c:numRef>
          </c:val>
          <c:extLst>
            <c:ext xmlns:c16="http://schemas.microsoft.com/office/drawing/2014/chart" uri="{C3380CC4-5D6E-409C-BE32-E72D297353CC}">
              <c16:uniqueId val="{00000088-3153-4AD7-AD36-014412AB6452}"/>
            </c:ext>
          </c:extLst>
        </c:ser>
        <c:ser>
          <c:idx val="1"/>
          <c:order val="1"/>
          <c:tx>
            <c:strRef>
              <c:f>'Graphique 6'!$C$3</c:f>
              <c:strCache>
                <c:ptCount val="1"/>
                <c:pt idx="0">
                  <c:v>Télétravail ou travail à distance</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8A-3153-4AD7-AD36-014412AB6452}"/>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3153-4AD7-AD36-014412AB6452}"/>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3153-4AD7-AD36-014412AB6452}"/>
              </c:ext>
            </c:extLst>
          </c:dPt>
          <c:dPt>
            <c:idx val="4"/>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3153-4AD7-AD36-014412AB6452}"/>
              </c:ext>
            </c:extLst>
          </c:dPt>
          <c:dPt>
            <c:idx val="6"/>
            <c:invertIfNegative val="0"/>
            <c:bubble3D val="0"/>
            <c:spPr>
              <a:solidFill>
                <a:schemeClr val="accent2">
                  <a:lumMod val="75000"/>
                </a:schemeClr>
              </a:solidFill>
              <a:ln>
                <a:noFill/>
              </a:ln>
              <a:effectLst/>
            </c:spPr>
            <c:extLst>
              <c:ext xmlns:c16="http://schemas.microsoft.com/office/drawing/2014/chart" uri="{C3380CC4-5D6E-409C-BE32-E72D297353CC}">
                <c16:uniqueId val="{00000092-3153-4AD7-AD36-014412AB6452}"/>
              </c:ext>
            </c:extLst>
          </c:dPt>
          <c:dPt>
            <c:idx val="8"/>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3153-4AD7-AD36-014412AB6452}"/>
              </c:ext>
            </c:extLst>
          </c:dPt>
          <c:dPt>
            <c:idx val="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3153-4AD7-AD36-014412AB6452}"/>
              </c:ext>
            </c:extLst>
          </c:dPt>
          <c:dPt>
            <c:idx val="10"/>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3153-4AD7-AD36-014412AB6452}"/>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9A-3153-4AD7-AD36-014412AB6452}"/>
              </c:ext>
            </c:extLst>
          </c:dPt>
          <c:dPt>
            <c:idx val="14"/>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C-3153-4AD7-AD36-014412AB6452}"/>
              </c:ext>
            </c:extLst>
          </c:dPt>
          <c:dPt>
            <c:idx val="15"/>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E-3153-4AD7-AD36-014412AB6452}"/>
              </c:ext>
            </c:extLst>
          </c:dPt>
          <c:dPt>
            <c:idx val="16"/>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0-3153-4AD7-AD36-014412AB6452}"/>
              </c:ext>
            </c:extLst>
          </c:dPt>
          <c:dPt>
            <c:idx val="18"/>
            <c:invertIfNegative val="0"/>
            <c:bubble3D val="0"/>
            <c:spPr>
              <a:solidFill>
                <a:schemeClr val="accent2">
                  <a:lumMod val="75000"/>
                </a:schemeClr>
              </a:solidFill>
              <a:ln>
                <a:noFill/>
              </a:ln>
              <a:effectLst/>
            </c:spPr>
            <c:extLst>
              <c:ext xmlns:c16="http://schemas.microsoft.com/office/drawing/2014/chart" uri="{C3380CC4-5D6E-409C-BE32-E72D297353CC}">
                <c16:uniqueId val="{000000A2-3153-4AD7-AD36-014412AB6452}"/>
              </c:ext>
            </c:extLst>
          </c:dPt>
          <c:dPt>
            <c:idx val="20"/>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3153-4AD7-AD36-014412AB6452}"/>
              </c:ext>
            </c:extLst>
          </c:dPt>
          <c:dPt>
            <c:idx val="21"/>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3153-4AD7-AD36-014412AB6452}"/>
              </c:ext>
            </c:extLst>
          </c:dPt>
          <c:dPt>
            <c:idx val="22"/>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3153-4AD7-AD36-014412AB6452}"/>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AA-3153-4AD7-AD36-014412AB6452}"/>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3153-4AD7-AD36-014412AB6452}"/>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3153-4AD7-AD36-014412AB6452}"/>
              </c:ext>
            </c:extLst>
          </c:dPt>
          <c:dPt>
            <c:idx val="2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3153-4AD7-AD36-014412AB6452}"/>
              </c:ext>
            </c:extLst>
          </c:dPt>
          <c:dPt>
            <c:idx val="31"/>
            <c:invertIfNegative val="0"/>
            <c:bubble3D val="0"/>
            <c:spPr>
              <a:solidFill>
                <a:schemeClr val="accent2">
                  <a:lumMod val="75000"/>
                </a:schemeClr>
              </a:solidFill>
              <a:ln>
                <a:noFill/>
              </a:ln>
              <a:effectLst/>
            </c:spPr>
            <c:extLst>
              <c:ext xmlns:c16="http://schemas.microsoft.com/office/drawing/2014/chart" uri="{C3380CC4-5D6E-409C-BE32-E72D297353CC}">
                <c16:uniqueId val="{000000B2-3153-4AD7-AD36-014412AB6452}"/>
              </c:ext>
            </c:extLst>
          </c:dPt>
          <c:dPt>
            <c:idx val="3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4-3153-4AD7-AD36-014412AB6452}"/>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6-3153-4AD7-AD36-014412AB6452}"/>
              </c:ext>
            </c:extLst>
          </c:dPt>
          <c:dPt>
            <c:idx val="3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8-3153-4AD7-AD36-014412AB6452}"/>
              </c:ext>
            </c:extLst>
          </c:dPt>
          <c:dPt>
            <c:idx val="37"/>
            <c:invertIfNegative val="0"/>
            <c:bubble3D val="0"/>
            <c:spPr>
              <a:solidFill>
                <a:schemeClr val="accent2">
                  <a:lumMod val="75000"/>
                </a:schemeClr>
              </a:solidFill>
              <a:ln>
                <a:noFill/>
              </a:ln>
              <a:effectLst/>
            </c:spPr>
            <c:extLst>
              <c:ext xmlns:c16="http://schemas.microsoft.com/office/drawing/2014/chart" uri="{C3380CC4-5D6E-409C-BE32-E72D297353CC}">
                <c16:uniqueId val="{000000BA-3153-4AD7-AD36-014412AB6452}"/>
              </c:ext>
            </c:extLst>
          </c:dPt>
          <c:dPt>
            <c:idx val="3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3153-4AD7-AD36-014412AB6452}"/>
              </c:ext>
            </c:extLst>
          </c:dPt>
          <c:dPt>
            <c:idx val="4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3153-4AD7-AD36-014412AB6452}"/>
              </c:ext>
            </c:extLst>
          </c:dPt>
          <c:dPt>
            <c:idx val="4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3153-4AD7-AD36-014412AB6452}"/>
              </c:ext>
            </c:extLst>
          </c:dPt>
          <c:dPt>
            <c:idx val="43"/>
            <c:invertIfNegative val="0"/>
            <c:bubble3D val="0"/>
            <c:spPr>
              <a:solidFill>
                <a:schemeClr val="accent2">
                  <a:lumMod val="75000"/>
                </a:schemeClr>
              </a:solidFill>
              <a:ln>
                <a:noFill/>
              </a:ln>
              <a:effectLst/>
            </c:spPr>
            <c:extLst>
              <c:ext xmlns:c16="http://schemas.microsoft.com/office/drawing/2014/chart" uri="{C3380CC4-5D6E-409C-BE32-E72D297353CC}">
                <c16:uniqueId val="{000000C2-3153-4AD7-AD36-014412AB6452}"/>
              </c:ext>
            </c:extLst>
          </c:dPt>
          <c:dPt>
            <c:idx val="4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4-3153-4AD7-AD36-014412AB6452}"/>
              </c:ext>
            </c:extLst>
          </c:dPt>
          <c:dPt>
            <c:idx val="4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6-3153-4AD7-AD36-014412AB6452}"/>
              </c:ext>
            </c:extLst>
          </c:dPt>
          <c:dPt>
            <c:idx val="47"/>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8-3153-4AD7-AD36-014412AB6452}"/>
              </c:ext>
            </c:extLst>
          </c:dPt>
          <c:dPt>
            <c:idx val="49"/>
            <c:invertIfNegative val="0"/>
            <c:bubble3D val="0"/>
            <c:spPr>
              <a:solidFill>
                <a:schemeClr val="accent2">
                  <a:lumMod val="75000"/>
                </a:schemeClr>
              </a:solidFill>
              <a:ln>
                <a:noFill/>
              </a:ln>
              <a:effectLst/>
            </c:spPr>
            <c:extLst>
              <c:ext xmlns:c16="http://schemas.microsoft.com/office/drawing/2014/chart" uri="{C3380CC4-5D6E-409C-BE32-E72D297353CC}">
                <c16:uniqueId val="{000000CA-3153-4AD7-AD36-014412AB6452}"/>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C-3153-4AD7-AD36-014412AB6452}"/>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E-3153-4AD7-AD36-014412AB6452}"/>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0-3153-4AD7-AD36-014412AB6452}"/>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D2-3153-4AD7-AD36-014412AB6452}"/>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4-3153-4AD7-AD36-014412AB6452}"/>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6-3153-4AD7-AD36-014412AB6452}"/>
              </c:ext>
            </c:extLst>
          </c:dPt>
          <c:dPt>
            <c:idx val="5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D8-3153-4AD7-AD36-014412AB6452}"/>
              </c:ext>
            </c:extLst>
          </c:dPt>
          <c:dPt>
            <c:idx val="61"/>
            <c:invertIfNegative val="0"/>
            <c:bubble3D val="0"/>
            <c:spPr>
              <a:solidFill>
                <a:schemeClr val="accent2">
                  <a:lumMod val="75000"/>
                </a:schemeClr>
              </a:solidFill>
              <a:ln>
                <a:noFill/>
              </a:ln>
              <a:effectLst/>
            </c:spPr>
            <c:extLst>
              <c:ext xmlns:c16="http://schemas.microsoft.com/office/drawing/2014/chart" uri="{C3380CC4-5D6E-409C-BE32-E72D297353CC}">
                <c16:uniqueId val="{000000DA-3153-4AD7-AD36-014412AB6452}"/>
              </c:ext>
            </c:extLst>
          </c:dPt>
          <c:dPt>
            <c:idx val="6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C-3153-4AD7-AD36-014412AB6452}"/>
              </c:ext>
            </c:extLst>
          </c:dPt>
          <c:dPt>
            <c:idx val="6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E-3153-4AD7-AD36-014412AB6452}"/>
              </c:ext>
            </c:extLst>
          </c:dPt>
          <c:dPt>
            <c:idx val="6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0-3153-4AD7-AD36-014412AB6452}"/>
              </c:ext>
            </c:extLst>
          </c:dPt>
          <c:dPt>
            <c:idx val="67"/>
            <c:invertIfNegative val="0"/>
            <c:bubble3D val="0"/>
            <c:spPr>
              <a:solidFill>
                <a:schemeClr val="accent2">
                  <a:lumMod val="75000"/>
                </a:schemeClr>
              </a:solidFill>
              <a:ln>
                <a:noFill/>
              </a:ln>
              <a:effectLst/>
            </c:spPr>
            <c:extLst>
              <c:ext xmlns:c16="http://schemas.microsoft.com/office/drawing/2014/chart" uri="{C3380CC4-5D6E-409C-BE32-E72D297353CC}">
                <c16:uniqueId val="{000000E2-3153-4AD7-AD36-014412AB6452}"/>
              </c:ext>
            </c:extLst>
          </c:dPt>
          <c:dPt>
            <c:idx val="6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4-3153-4AD7-AD36-014412AB6452}"/>
              </c:ext>
            </c:extLst>
          </c:dPt>
          <c:dPt>
            <c:idx val="7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6-3153-4AD7-AD36-014412AB6452}"/>
              </c:ext>
            </c:extLst>
          </c:dPt>
          <c:dPt>
            <c:idx val="7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E8-3153-4AD7-AD36-014412AB6452}"/>
              </c:ext>
            </c:extLst>
          </c:dPt>
          <c:dPt>
            <c:idx val="73"/>
            <c:invertIfNegative val="0"/>
            <c:bubble3D val="0"/>
            <c:spPr>
              <a:solidFill>
                <a:schemeClr val="accent2">
                  <a:lumMod val="75000"/>
                </a:schemeClr>
              </a:solidFill>
              <a:ln>
                <a:noFill/>
              </a:ln>
              <a:effectLst/>
            </c:spPr>
            <c:extLst>
              <c:ext xmlns:c16="http://schemas.microsoft.com/office/drawing/2014/chart" uri="{C3380CC4-5D6E-409C-BE32-E72D297353CC}">
                <c16:uniqueId val="{000000EA-3153-4AD7-AD36-014412AB6452}"/>
              </c:ext>
            </c:extLst>
          </c:dPt>
          <c:dPt>
            <c:idx val="7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C-3153-4AD7-AD36-014412AB6452}"/>
              </c:ext>
            </c:extLst>
          </c:dPt>
          <c:dPt>
            <c:idx val="76"/>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E-3153-4AD7-AD36-014412AB6452}"/>
              </c:ext>
            </c:extLst>
          </c:dPt>
          <c:dPt>
            <c:idx val="77"/>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0-3153-4AD7-AD36-014412AB6452}"/>
              </c:ext>
            </c:extLst>
          </c:dPt>
          <c:dPt>
            <c:idx val="79"/>
            <c:invertIfNegative val="0"/>
            <c:bubble3D val="0"/>
            <c:spPr>
              <a:solidFill>
                <a:schemeClr val="accent2">
                  <a:lumMod val="75000"/>
                </a:schemeClr>
              </a:solidFill>
              <a:ln>
                <a:noFill/>
              </a:ln>
              <a:effectLst/>
            </c:spPr>
            <c:extLst>
              <c:ext xmlns:c16="http://schemas.microsoft.com/office/drawing/2014/chart" uri="{C3380CC4-5D6E-409C-BE32-E72D297353CC}">
                <c16:uniqueId val="{000000F2-3153-4AD7-AD36-014412AB6452}"/>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4-3153-4AD7-AD36-014412AB6452}"/>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6-3153-4AD7-AD36-014412AB6452}"/>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F8-3153-4AD7-AD36-014412AB6452}"/>
              </c:ext>
            </c:extLst>
          </c:dPt>
          <c:dPt>
            <c:idx val="85"/>
            <c:invertIfNegative val="0"/>
            <c:bubble3D val="0"/>
            <c:spPr>
              <a:solidFill>
                <a:schemeClr val="accent2">
                  <a:lumMod val="75000"/>
                </a:schemeClr>
              </a:solidFill>
              <a:ln>
                <a:noFill/>
              </a:ln>
              <a:effectLst/>
            </c:spPr>
            <c:extLst>
              <c:ext xmlns:c16="http://schemas.microsoft.com/office/drawing/2014/chart" uri="{C3380CC4-5D6E-409C-BE32-E72D297353CC}">
                <c16:uniqueId val="{000000FA-3153-4AD7-AD36-014412AB6452}"/>
              </c:ext>
            </c:extLst>
          </c:dPt>
          <c:dPt>
            <c:idx val="8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FC-3153-4AD7-AD36-014412AB6452}"/>
              </c:ext>
            </c:extLst>
          </c:dPt>
          <c:dPt>
            <c:idx val="8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E-3153-4AD7-AD36-014412AB6452}"/>
              </c:ext>
            </c:extLst>
          </c:dPt>
          <c:dPt>
            <c:idx val="89"/>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0-3153-4AD7-AD36-014412AB6452}"/>
              </c:ext>
            </c:extLst>
          </c:dPt>
          <c:dPt>
            <c:idx val="91"/>
            <c:invertIfNegative val="0"/>
            <c:bubble3D val="0"/>
            <c:spPr>
              <a:solidFill>
                <a:schemeClr val="accent2">
                  <a:lumMod val="75000"/>
                </a:schemeClr>
              </a:solidFill>
              <a:ln>
                <a:noFill/>
              </a:ln>
              <a:effectLst/>
            </c:spPr>
            <c:extLst>
              <c:ext xmlns:c16="http://schemas.microsoft.com/office/drawing/2014/chart" uri="{C3380CC4-5D6E-409C-BE32-E72D297353CC}">
                <c16:uniqueId val="{00000102-3153-4AD7-AD36-014412AB6452}"/>
              </c:ext>
            </c:extLst>
          </c:dPt>
          <c:dPt>
            <c:idx val="9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4-3153-4AD7-AD36-014412AB6452}"/>
              </c:ext>
            </c:extLst>
          </c:dPt>
          <c:dPt>
            <c:idx val="9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6-3153-4AD7-AD36-014412AB6452}"/>
              </c:ext>
            </c:extLst>
          </c:dPt>
          <c:dPt>
            <c:idx val="95"/>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08-3153-4AD7-AD36-014412AB6452}"/>
              </c:ext>
            </c:extLst>
          </c:dPt>
          <c:dPt>
            <c:idx val="97"/>
            <c:invertIfNegative val="0"/>
            <c:bubble3D val="0"/>
            <c:spPr>
              <a:solidFill>
                <a:schemeClr val="accent2">
                  <a:lumMod val="75000"/>
                </a:schemeClr>
              </a:solidFill>
              <a:ln>
                <a:noFill/>
              </a:ln>
              <a:effectLst/>
            </c:spPr>
            <c:extLst>
              <c:ext xmlns:c16="http://schemas.microsoft.com/office/drawing/2014/chart" uri="{C3380CC4-5D6E-409C-BE32-E72D297353CC}">
                <c16:uniqueId val="{0000010A-3153-4AD7-AD36-014412AB6452}"/>
              </c:ext>
            </c:extLst>
          </c:dPt>
          <c:dPt>
            <c:idx val="99"/>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10C-3153-4AD7-AD36-014412AB6452}"/>
              </c:ext>
            </c:extLst>
          </c:dPt>
          <c:dPt>
            <c:idx val="100"/>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10E-3153-4AD7-AD36-014412AB6452}"/>
              </c:ext>
            </c:extLst>
          </c:dPt>
          <c:dPt>
            <c:idx val="101"/>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110-3153-4AD7-AD36-014412AB6452}"/>
              </c:ext>
            </c:extLst>
          </c:dPt>
          <c:cat>
            <c:strRef>
              <c:f>'Graphique 6'!$A$4:$A$105</c:f>
              <c:strCache>
                <c:ptCount val="102"/>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5">
                  <c:v>C3 - Biens d'équipement - juillet</c:v>
                </c:pt>
                <c:pt idx="26">
                  <c:v>juin</c:v>
                </c:pt>
                <c:pt idx="27">
                  <c:v>mai</c:v>
                </c:pt>
                <c:pt idx="28">
                  <c:v>avril</c:v>
                </c:pt>
                <c:pt idx="29">
                  <c:v>mars</c:v>
                </c:pt>
                <c:pt idx="31">
                  <c:v>C4 - Fabrication de matériels de transport - juillet</c:v>
                </c:pt>
                <c:pt idx="32">
                  <c:v>juin</c:v>
                </c:pt>
                <c:pt idx="33">
                  <c:v>mai</c:v>
                </c:pt>
                <c:pt idx="34">
                  <c:v>avril</c:v>
                </c:pt>
                <c:pt idx="35">
                  <c:v>mars</c:v>
                </c:pt>
                <c:pt idx="37">
                  <c:v>C5 - Fabrication d'autres produits industriels  - juillet</c:v>
                </c:pt>
                <c:pt idx="38">
                  <c:v>juin</c:v>
                </c:pt>
                <c:pt idx="39">
                  <c:v>mai</c:v>
                </c:pt>
                <c:pt idx="40">
                  <c:v>avril</c:v>
                </c:pt>
                <c:pt idx="41">
                  <c:v>mars</c:v>
                </c:pt>
                <c:pt idx="43">
                  <c:v>FZ - Construction - juillet</c:v>
                </c:pt>
                <c:pt idx="44">
                  <c:v>juin</c:v>
                </c:pt>
                <c:pt idx="45">
                  <c:v>mai</c:v>
                </c:pt>
                <c:pt idx="46">
                  <c:v>avril</c:v>
                </c:pt>
                <c:pt idx="47">
                  <c:v>mars</c:v>
                </c:pt>
                <c:pt idx="49">
                  <c:v>GZ - Commerce - juillet</c:v>
                </c:pt>
                <c:pt idx="50">
                  <c:v>juin</c:v>
                </c:pt>
                <c:pt idx="51">
                  <c:v>mai</c:v>
                </c:pt>
                <c:pt idx="52">
                  <c:v>avril</c:v>
                </c:pt>
                <c:pt idx="53">
                  <c:v>mars</c:v>
                </c:pt>
                <c:pt idx="55">
                  <c:v>HZ - Transports et entreposage  - juillet</c:v>
                </c:pt>
                <c:pt idx="56">
                  <c:v>juin</c:v>
                </c:pt>
                <c:pt idx="57">
                  <c:v>mai</c:v>
                </c:pt>
                <c:pt idx="58">
                  <c:v>avril</c:v>
                </c:pt>
                <c:pt idx="59">
                  <c:v>mars</c:v>
                </c:pt>
                <c:pt idx="61">
                  <c:v>IZ - Hébergement et restauration - juillet</c:v>
                </c:pt>
                <c:pt idx="62">
                  <c:v>juin</c:v>
                </c:pt>
                <c:pt idx="63">
                  <c:v>mai</c:v>
                </c:pt>
                <c:pt idx="64">
                  <c:v>avril</c:v>
                </c:pt>
                <c:pt idx="65">
                  <c:v>mars</c:v>
                </c:pt>
                <c:pt idx="67">
                  <c:v>JZ - Information et communication - juillet</c:v>
                </c:pt>
                <c:pt idx="68">
                  <c:v>juin</c:v>
                </c:pt>
                <c:pt idx="69">
                  <c:v>mai</c:v>
                </c:pt>
                <c:pt idx="70">
                  <c:v>avril</c:v>
                </c:pt>
                <c:pt idx="71">
                  <c:v>mars</c:v>
                </c:pt>
                <c:pt idx="73">
                  <c:v>KZ - Activités financières et d'assurance - juillet</c:v>
                </c:pt>
                <c:pt idx="74">
                  <c:v>juin</c:v>
                </c:pt>
                <c:pt idx="75">
                  <c:v>mai</c:v>
                </c:pt>
                <c:pt idx="76">
                  <c:v>avril</c:v>
                </c:pt>
                <c:pt idx="77">
                  <c:v>mars</c:v>
                </c:pt>
                <c:pt idx="79">
                  <c:v>LZ - Activités immobilières - juillet</c:v>
                </c:pt>
                <c:pt idx="80">
                  <c:v>juin</c:v>
                </c:pt>
                <c:pt idx="81">
                  <c:v>mai</c:v>
                </c:pt>
                <c:pt idx="82">
                  <c:v>avril</c:v>
                </c:pt>
                <c:pt idx="83">
                  <c:v>mars</c:v>
                </c:pt>
                <c:pt idx="85">
                  <c:v>MN - Services aux entreprises  - juillet</c:v>
                </c:pt>
                <c:pt idx="86">
                  <c:v>juin</c:v>
                </c:pt>
                <c:pt idx="87">
                  <c:v>mai</c:v>
                </c:pt>
                <c:pt idx="88">
                  <c:v>avril</c:v>
                </c:pt>
                <c:pt idx="89">
                  <c:v>mars</c:v>
                </c:pt>
                <c:pt idx="91">
                  <c:v>OQ - Enseignement, santé humaine et action sociale - juillet</c:v>
                </c:pt>
                <c:pt idx="92">
                  <c:v>juin</c:v>
                </c:pt>
                <c:pt idx="93">
                  <c:v>mai</c:v>
                </c:pt>
                <c:pt idx="94">
                  <c:v>avril</c:v>
                </c:pt>
                <c:pt idx="95">
                  <c:v>mars</c:v>
                </c:pt>
                <c:pt idx="97">
                  <c:v>RU - Autres activités de services - juillet</c:v>
                </c:pt>
                <c:pt idx="98">
                  <c:v>juin</c:v>
                </c:pt>
                <c:pt idx="99">
                  <c:v>mai</c:v>
                </c:pt>
                <c:pt idx="100">
                  <c:v>avril</c:v>
                </c:pt>
                <c:pt idx="101">
                  <c:v>mars</c:v>
                </c:pt>
              </c:strCache>
            </c:strRef>
          </c:cat>
          <c:val>
            <c:numRef>
              <c:f>'Graphique 6'!$C$4:$C$105</c:f>
              <c:numCache>
                <c:formatCode>0.0</c:formatCode>
                <c:ptCount val="102"/>
                <c:pt idx="0">
                  <c:v>10.9</c:v>
                </c:pt>
                <c:pt idx="1">
                  <c:v>16.600000000000001</c:v>
                </c:pt>
                <c:pt idx="2">
                  <c:v>22.532005599999998</c:v>
                </c:pt>
                <c:pt idx="3">
                  <c:v>24.9</c:v>
                </c:pt>
                <c:pt idx="4">
                  <c:v>25.3</c:v>
                </c:pt>
                <c:pt idx="6">
                  <c:v>17</c:v>
                </c:pt>
                <c:pt idx="7">
                  <c:v>20.100000000000001</c:v>
                </c:pt>
                <c:pt idx="8">
                  <c:v>28.706141499999998</c:v>
                </c:pt>
                <c:pt idx="9">
                  <c:v>26</c:v>
                </c:pt>
                <c:pt idx="10">
                  <c:v>29.7</c:v>
                </c:pt>
                <c:pt idx="12">
                  <c:v>4.1000000000000005</c:v>
                </c:pt>
                <c:pt idx="13">
                  <c:v>8.5</c:v>
                </c:pt>
                <c:pt idx="14">
                  <c:v>9.8068059999999999</c:v>
                </c:pt>
                <c:pt idx="15">
                  <c:v>10.9</c:v>
                </c:pt>
                <c:pt idx="16">
                  <c:v>11.8</c:v>
                </c:pt>
                <c:pt idx="18">
                  <c:v>16.900000000000002</c:v>
                </c:pt>
                <c:pt idx="19">
                  <c:v>27.1</c:v>
                </c:pt>
                <c:pt idx="20">
                  <c:v>54.398827400000002</c:v>
                </c:pt>
                <c:pt idx="21">
                  <c:v>39</c:v>
                </c:pt>
                <c:pt idx="22">
                  <c:v>46.7</c:v>
                </c:pt>
                <c:pt idx="25">
                  <c:v>15.8</c:v>
                </c:pt>
                <c:pt idx="26">
                  <c:v>23.799999999999997</c:v>
                </c:pt>
                <c:pt idx="27">
                  <c:v>31.508505299999999</c:v>
                </c:pt>
                <c:pt idx="28">
                  <c:v>31.4</c:v>
                </c:pt>
                <c:pt idx="29">
                  <c:v>36.6</c:v>
                </c:pt>
                <c:pt idx="31">
                  <c:v>13.3</c:v>
                </c:pt>
                <c:pt idx="32">
                  <c:v>25.3</c:v>
                </c:pt>
                <c:pt idx="33">
                  <c:v>28.277412499999997</c:v>
                </c:pt>
                <c:pt idx="34">
                  <c:v>23</c:v>
                </c:pt>
                <c:pt idx="35">
                  <c:v>22.6</c:v>
                </c:pt>
                <c:pt idx="37">
                  <c:v>6.9</c:v>
                </c:pt>
                <c:pt idx="38">
                  <c:v>11.700000000000001</c:v>
                </c:pt>
                <c:pt idx="39">
                  <c:v>16.361849899999999</c:v>
                </c:pt>
                <c:pt idx="40">
                  <c:v>18.600000000000001</c:v>
                </c:pt>
                <c:pt idx="41">
                  <c:v>18.5</c:v>
                </c:pt>
                <c:pt idx="43">
                  <c:v>3.4000000000000004</c:v>
                </c:pt>
                <c:pt idx="44">
                  <c:v>5.2</c:v>
                </c:pt>
                <c:pt idx="45">
                  <c:v>10.4415265</c:v>
                </c:pt>
                <c:pt idx="46">
                  <c:v>12</c:v>
                </c:pt>
                <c:pt idx="47">
                  <c:v>11.7</c:v>
                </c:pt>
                <c:pt idx="49">
                  <c:v>7.6</c:v>
                </c:pt>
                <c:pt idx="50">
                  <c:v>11.700000000000001</c:v>
                </c:pt>
                <c:pt idx="51">
                  <c:v>15.898513599999999</c:v>
                </c:pt>
                <c:pt idx="52">
                  <c:v>15.9</c:v>
                </c:pt>
                <c:pt idx="53">
                  <c:v>15.4</c:v>
                </c:pt>
                <c:pt idx="55">
                  <c:v>12.5</c:v>
                </c:pt>
                <c:pt idx="56">
                  <c:v>14.899999999999999</c:v>
                </c:pt>
                <c:pt idx="57">
                  <c:v>12.9693805</c:v>
                </c:pt>
                <c:pt idx="58">
                  <c:v>14.2</c:v>
                </c:pt>
                <c:pt idx="59">
                  <c:v>12.6</c:v>
                </c:pt>
                <c:pt idx="61">
                  <c:v>3</c:v>
                </c:pt>
                <c:pt idx="62">
                  <c:v>3.2</c:v>
                </c:pt>
                <c:pt idx="63">
                  <c:v>5.7132100000000001</c:v>
                </c:pt>
                <c:pt idx="64">
                  <c:v>4.4000000000000004</c:v>
                </c:pt>
                <c:pt idx="65">
                  <c:v>5.8</c:v>
                </c:pt>
                <c:pt idx="67">
                  <c:v>35.6</c:v>
                </c:pt>
                <c:pt idx="68">
                  <c:v>52.1</c:v>
                </c:pt>
                <c:pt idx="69">
                  <c:v>59.878481400000005</c:v>
                </c:pt>
                <c:pt idx="70">
                  <c:v>62.3</c:v>
                </c:pt>
                <c:pt idx="71">
                  <c:v>63.1</c:v>
                </c:pt>
                <c:pt idx="73">
                  <c:v>22.900000000000002</c:v>
                </c:pt>
                <c:pt idx="74">
                  <c:v>35.5</c:v>
                </c:pt>
                <c:pt idx="75">
                  <c:v>49.4336816</c:v>
                </c:pt>
                <c:pt idx="76">
                  <c:v>53.5</c:v>
                </c:pt>
                <c:pt idx="77">
                  <c:v>55.3</c:v>
                </c:pt>
                <c:pt idx="79">
                  <c:v>12.3</c:v>
                </c:pt>
                <c:pt idx="80">
                  <c:v>21.9</c:v>
                </c:pt>
                <c:pt idx="81">
                  <c:v>39.128601799999998</c:v>
                </c:pt>
                <c:pt idx="82">
                  <c:v>43.7</c:v>
                </c:pt>
                <c:pt idx="83">
                  <c:v>41.5</c:v>
                </c:pt>
                <c:pt idx="85">
                  <c:v>15.4</c:v>
                </c:pt>
                <c:pt idx="86">
                  <c:v>23.200000000000003</c:v>
                </c:pt>
                <c:pt idx="87">
                  <c:v>33.1331591</c:v>
                </c:pt>
                <c:pt idx="88">
                  <c:v>37.9</c:v>
                </c:pt>
                <c:pt idx="89">
                  <c:v>38.200000000000003</c:v>
                </c:pt>
                <c:pt idx="91">
                  <c:v>4.1000000000000005</c:v>
                </c:pt>
                <c:pt idx="92">
                  <c:v>7.1</c:v>
                </c:pt>
                <c:pt idx="93">
                  <c:v>13.4396977</c:v>
                </c:pt>
                <c:pt idx="94">
                  <c:v>20.100000000000001</c:v>
                </c:pt>
                <c:pt idx="95">
                  <c:v>21.5</c:v>
                </c:pt>
                <c:pt idx="97">
                  <c:v>8.6999999999999993</c:v>
                </c:pt>
                <c:pt idx="98">
                  <c:v>17.399999999999999</c:v>
                </c:pt>
                <c:pt idx="99">
                  <c:v>26.6309313</c:v>
                </c:pt>
                <c:pt idx="100">
                  <c:v>28.7</c:v>
                </c:pt>
                <c:pt idx="101">
                  <c:v>28.9</c:v>
                </c:pt>
              </c:numCache>
            </c:numRef>
          </c:val>
          <c:extLst>
            <c:ext xmlns:c16="http://schemas.microsoft.com/office/drawing/2014/chart" uri="{C3380CC4-5D6E-409C-BE32-E72D297353CC}">
              <c16:uniqueId val="{00000111-3153-4AD7-AD36-014412AB6452}"/>
            </c:ext>
          </c:extLst>
        </c:ser>
        <c:ser>
          <c:idx val="2"/>
          <c:order val="2"/>
          <c:tx>
            <c:strRef>
              <c:f>'Graphique 6'!$D$3</c:f>
              <c:strCache>
                <c:ptCount val="1"/>
                <c:pt idx="0">
                  <c:v>Chômage partiel complet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113-3153-4AD7-AD36-014412AB6452}"/>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5-3153-4AD7-AD36-014412AB6452}"/>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7-3153-4AD7-AD36-014412AB6452}"/>
              </c:ext>
            </c:extLst>
          </c:dPt>
          <c:dPt>
            <c:idx val="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9-3153-4AD7-AD36-014412AB6452}"/>
              </c:ext>
            </c:extLst>
          </c:dPt>
          <c:dPt>
            <c:idx val="6"/>
            <c:invertIfNegative val="0"/>
            <c:bubble3D val="0"/>
            <c:spPr>
              <a:solidFill>
                <a:schemeClr val="accent3">
                  <a:lumMod val="75000"/>
                </a:schemeClr>
              </a:solidFill>
              <a:ln>
                <a:noFill/>
              </a:ln>
              <a:effectLst/>
            </c:spPr>
            <c:extLst>
              <c:ext xmlns:c16="http://schemas.microsoft.com/office/drawing/2014/chart" uri="{C3380CC4-5D6E-409C-BE32-E72D297353CC}">
                <c16:uniqueId val="{0000011B-3153-4AD7-AD36-014412AB6452}"/>
              </c:ext>
            </c:extLst>
          </c:dPt>
          <c:dPt>
            <c:idx val="8"/>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3153-4AD7-AD36-014412AB6452}"/>
              </c:ext>
            </c:extLst>
          </c:dPt>
          <c:dPt>
            <c:idx val="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3153-4AD7-AD36-014412AB6452}"/>
              </c:ext>
            </c:extLst>
          </c:dPt>
          <c:dPt>
            <c:idx val="10"/>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3153-4AD7-AD36-014412AB6452}"/>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123-3153-4AD7-AD36-014412AB6452}"/>
              </c:ext>
            </c:extLst>
          </c:dPt>
          <c:dPt>
            <c:idx val="14"/>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5-3153-4AD7-AD36-014412AB6452}"/>
              </c:ext>
            </c:extLst>
          </c:dPt>
          <c:dPt>
            <c:idx val="1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7-3153-4AD7-AD36-014412AB6452}"/>
              </c:ext>
            </c:extLst>
          </c:dPt>
          <c:dPt>
            <c:idx val="16"/>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9-3153-4AD7-AD36-014412AB6452}"/>
              </c:ext>
            </c:extLst>
          </c:dPt>
          <c:dPt>
            <c:idx val="18"/>
            <c:invertIfNegative val="0"/>
            <c:bubble3D val="0"/>
            <c:spPr>
              <a:solidFill>
                <a:schemeClr val="accent3">
                  <a:lumMod val="75000"/>
                </a:schemeClr>
              </a:solidFill>
              <a:ln>
                <a:noFill/>
              </a:ln>
              <a:effectLst/>
            </c:spPr>
            <c:extLst>
              <c:ext xmlns:c16="http://schemas.microsoft.com/office/drawing/2014/chart" uri="{C3380CC4-5D6E-409C-BE32-E72D297353CC}">
                <c16:uniqueId val="{0000012B-3153-4AD7-AD36-014412AB6452}"/>
              </c:ext>
            </c:extLst>
          </c:dPt>
          <c:dPt>
            <c:idx val="2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D-3153-4AD7-AD36-014412AB6452}"/>
              </c:ext>
            </c:extLst>
          </c:dPt>
          <c:dPt>
            <c:idx val="21"/>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F-3153-4AD7-AD36-014412AB6452}"/>
              </c:ext>
            </c:extLst>
          </c:dPt>
          <c:dPt>
            <c:idx val="2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1-3153-4AD7-AD36-014412AB6452}"/>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33-3153-4AD7-AD36-014412AB6452}"/>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5-3153-4AD7-AD36-014412AB6452}"/>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7-3153-4AD7-AD36-014412AB6452}"/>
              </c:ext>
            </c:extLst>
          </c:dPt>
          <c:dPt>
            <c:idx val="2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9-3153-4AD7-AD36-014412AB6452}"/>
              </c:ext>
            </c:extLst>
          </c:dPt>
          <c:dPt>
            <c:idx val="31"/>
            <c:invertIfNegative val="0"/>
            <c:bubble3D val="0"/>
            <c:spPr>
              <a:solidFill>
                <a:schemeClr val="accent3">
                  <a:lumMod val="75000"/>
                </a:schemeClr>
              </a:solidFill>
              <a:ln>
                <a:noFill/>
              </a:ln>
              <a:effectLst/>
            </c:spPr>
            <c:extLst>
              <c:ext xmlns:c16="http://schemas.microsoft.com/office/drawing/2014/chart" uri="{C3380CC4-5D6E-409C-BE32-E72D297353CC}">
                <c16:uniqueId val="{0000013B-3153-4AD7-AD36-014412AB6452}"/>
              </c:ext>
            </c:extLst>
          </c:dPt>
          <c:dPt>
            <c:idx val="3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D-3153-4AD7-AD36-014412AB6452}"/>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F-3153-4AD7-AD36-014412AB6452}"/>
              </c:ext>
            </c:extLst>
          </c:dPt>
          <c:dPt>
            <c:idx val="3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1-3153-4AD7-AD36-014412AB6452}"/>
              </c:ext>
            </c:extLst>
          </c:dPt>
          <c:dPt>
            <c:idx val="37"/>
            <c:invertIfNegative val="0"/>
            <c:bubble3D val="0"/>
            <c:spPr>
              <a:solidFill>
                <a:schemeClr val="accent3">
                  <a:lumMod val="75000"/>
                </a:schemeClr>
              </a:solidFill>
              <a:ln>
                <a:noFill/>
              </a:ln>
              <a:effectLst/>
            </c:spPr>
            <c:extLst>
              <c:ext xmlns:c16="http://schemas.microsoft.com/office/drawing/2014/chart" uri="{C3380CC4-5D6E-409C-BE32-E72D297353CC}">
                <c16:uniqueId val="{00000143-3153-4AD7-AD36-014412AB6452}"/>
              </c:ext>
            </c:extLst>
          </c:dPt>
          <c:dPt>
            <c:idx val="3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5-3153-4AD7-AD36-014412AB6452}"/>
              </c:ext>
            </c:extLst>
          </c:dPt>
          <c:dPt>
            <c:idx val="4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7-3153-4AD7-AD36-014412AB6452}"/>
              </c:ext>
            </c:extLst>
          </c:dPt>
          <c:dPt>
            <c:idx val="4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49-3153-4AD7-AD36-014412AB6452}"/>
              </c:ext>
            </c:extLst>
          </c:dPt>
          <c:dPt>
            <c:idx val="43"/>
            <c:invertIfNegative val="0"/>
            <c:bubble3D val="0"/>
            <c:spPr>
              <a:solidFill>
                <a:schemeClr val="accent3">
                  <a:lumMod val="75000"/>
                </a:schemeClr>
              </a:solidFill>
              <a:ln>
                <a:noFill/>
              </a:ln>
              <a:effectLst/>
            </c:spPr>
            <c:extLst>
              <c:ext xmlns:c16="http://schemas.microsoft.com/office/drawing/2014/chart" uri="{C3380CC4-5D6E-409C-BE32-E72D297353CC}">
                <c16:uniqueId val="{0000014B-3153-4AD7-AD36-014412AB6452}"/>
              </c:ext>
            </c:extLst>
          </c:dPt>
          <c:dPt>
            <c:idx val="4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3153-4AD7-AD36-014412AB6452}"/>
              </c:ext>
            </c:extLst>
          </c:dPt>
          <c:dPt>
            <c:idx val="4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3153-4AD7-AD36-014412AB6452}"/>
              </c:ext>
            </c:extLst>
          </c:dPt>
          <c:dPt>
            <c:idx val="4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1-3153-4AD7-AD36-014412AB6452}"/>
              </c:ext>
            </c:extLst>
          </c:dPt>
          <c:dPt>
            <c:idx val="49"/>
            <c:invertIfNegative val="0"/>
            <c:bubble3D val="0"/>
            <c:spPr>
              <a:solidFill>
                <a:schemeClr val="accent3">
                  <a:lumMod val="75000"/>
                </a:schemeClr>
              </a:solidFill>
              <a:ln>
                <a:noFill/>
              </a:ln>
              <a:effectLst/>
            </c:spPr>
            <c:extLst>
              <c:ext xmlns:c16="http://schemas.microsoft.com/office/drawing/2014/chart" uri="{C3380CC4-5D6E-409C-BE32-E72D297353CC}">
                <c16:uniqueId val="{00000153-3153-4AD7-AD36-014412AB6452}"/>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3153-4AD7-AD36-014412AB6452}"/>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3153-4AD7-AD36-014412AB6452}"/>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59-3153-4AD7-AD36-014412AB6452}"/>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5B-3153-4AD7-AD36-014412AB6452}"/>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3153-4AD7-AD36-014412AB6452}"/>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3153-4AD7-AD36-014412AB6452}"/>
              </c:ext>
            </c:extLst>
          </c:dPt>
          <c:dPt>
            <c:idx val="5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1-3153-4AD7-AD36-014412AB6452}"/>
              </c:ext>
            </c:extLst>
          </c:dPt>
          <c:dPt>
            <c:idx val="61"/>
            <c:invertIfNegative val="0"/>
            <c:bubble3D val="0"/>
            <c:spPr>
              <a:solidFill>
                <a:schemeClr val="accent3">
                  <a:lumMod val="75000"/>
                </a:schemeClr>
              </a:solidFill>
              <a:ln>
                <a:noFill/>
              </a:ln>
              <a:effectLst/>
            </c:spPr>
            <c:extLst>
              <c:ext xmlns:c16="http://schemas.microsoft.com/office/drawing/2014/chart" uri="{C3380CC4-5D6E-409C-BE32-E72D297353CC}">
                <c16:uniqueId val="{00000163-3153-4AD7-AD36-014412AB6452}"/>
              </c:ext>
            </c:extLst>
          </c:dPt>
          <c:dPt>
            <c:idx val="6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3153-4AD7-AD36-014412AB6452}"/>
              </c:ext>
            </c:extLst>
          </c:dPt>
          <c:dPt>
            <c:idx val="6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7-3153-4AD7-AD36-014412AB6452}"/>
              </c:ext>
            </c:extLst>
          </c:dPt>
          <c:dPt>
            <c:idx val="6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69-3153-4AD7-AD36-014412AB6452}"/>
              </c:ext>
            </c:extLst>
          </c:dPt>
          <c:dPt>
            <c:idx val="67"/>
            <c:invertIfNegative val="0"/>
            <c:bubble3D val="0"/>
            <c:spPr>
              <a:solidFill>
                <a:schemeClr val="accent3">
                  <a:lumMod val="75000"/>
                </a:schemeClr>
              </a:solidFill>
              <a:ln>
                <a:noFill/>
              </a:ln>
              <a:effectLst/>
            </c:spPr>
            <c:extLst>
              <c:ext xmlns:c16="http://schemas.microsoft.com/office/drawing/2014/chart" uri="{C3380CC4-5D6E-409C-BE32-E72D297353CC}">
                <c16:uniqueId val="{0000016B-3153-4AD7-AD36-014412AB6452}"/>
              </c:ext>
            </c:extLst>
          </c:dPt>
          <c:dPt>
            <c:idx val="6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D-3153-4AD7-AD36-014412AB6452}"/>
              </c:ext>
            </c:extLst>
          </c:dPt>
          <c:dPt>
            <c:idx val="7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F-3153-4AD7-AD36-014412AB6452}"/>
              </c:ext>
            </c:extLst>
          </c:dPt>
          <c:dPt>
            <c:idx val="7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1-3153-4AD7-AD36-014412AB6452}"/>
              </c:ext>
            </c:extLst>
          </c:dPt>
          <c:dPt>
            <c:idx val="73"/>
            <c:invertIfNegative val="0"/>
            <c:bubble3D val="0"/>
            <c:spPr>
              <a:solidFill>
                <a:schemeClr val="accent3">
                  <a:lumMod val="75000"/>
                </a:schemeClr>
              </a:solidFill>
              <a:ln>
                <a:noFill/>
              </a:ln>
              <a:effectLst/>
            </c:spPr>
            <c:extLst>
              <c:ext xmlns:c16="http://schemas.microsoft.com/office/drawing/2014/chart" uri="{C3380CC4-5D6E-409C-BE32-E72D297353CC}">
                <c16:uniqueId val="{00000173-3153-4AD7-AD36-014412AB6452}"/>
              </c:ext>
            </c:extLst>
          </c:dPt>
          <c:dPt>
            <c:idx val="75"/>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75-3153-4AD7-AD36-014412AB6452}"/>
              </c:ext>
            </c:extLst>
          </c:dPt>
          <c:dPt>
            <c:idx val="76"/>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7-3153-4AD7-AD36-014412AB6452}"/>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79-3153-4AD7-AD36-014412AB6452}"/>
              </c:ext>
            </c:extLst>
          </c:dPt>
          <c:dPt>
            <c:idx val="79"/>
            <c:invertIfNegative val="0"/>
            <c:bubble3D val="0"/>
            <c:spPr>
              <a:solidFill>
                <a:schemeClr val="accent3">
                  <a:lumMod val="75000"/>
                </a:schemeClr>
              </a:solidFill>
              <a:ln>
                <a:noFill/>
              </a:ln>
              <a:effectLst/>
            </c:spPr>
            <c:extLst>
              <c:ext xmlns:c16="http://schemas.microsoft.com/office/drawing/2014/chart" uri="{C3380CC4-5D6E-409C-BE32-E72D297353CC}">
                <c16:uniqueId val="{0000017B-3153-4AD7-AD36-014412AB6452}"/>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7D-3153-4AD7-AD36-014412AB6452}"/>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7F-3153-4AD7-AD36-014412AB6452}"/>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1-3153-4AD7-AD36-014412AB6452}"/>
              </c:ext>
            </c:extLst>
          </c:dPt>
          <c:dPt>
            <c:idx val="85"/>
            <c:invertIfNegative val="0"/>
            <c:bubble3D val="0"/>
            <c:spPr>
              <a:solidFill>
                <a:schemeClr val="accent3">
                  <a:lumMod val="75000"/>
                </a:schemeClr>
              </a:solidFill>
              <a:ln>
                <a:noFill/>
              </a:ln>
              <a:effectLst/>
            </c:spPr>
            <c:extLst>
              <c:ext xmlns:c16="http://schemas.microsoft.com/office/drawing/2014/chart" uri="{C3380CC4-5D6E-409C-BE32-E72D297353CC}">
                <c16:uniqueId val="{00000183-3153-4AD7-AD36-014412AB6452}"/>
              </c:ext>
            </c:extLst>
          </c:dPt>
          <c:dPt>
            <c:idx val="8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85-3153-4AD7-AD36-014412AB6452}"/>
              </c:ext>
            </c:extLst>
          </c:dPt>
          <c:dPt>
            <c:idx val="8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87-3153-4AD7-AD36-014412AB6452}"/>
              </c:ext>
            </c:extLst>
          </c:dPt>
          <c:dPt>
            <c:idx val="89"/>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9-3153-4AD7-AD36-014412AB6452}"/>
              </c:ext>
            </c:extLst>
          </c:dPt>
          <c:dPt>
            <c:idx val="91"/>
            <c:invertIfNegative val="0"/>
            <c:bubble3D val="0"/>
            <c:spPr>
              <a:solidFill>
                <a:schemeClr val="accent3">
                  <a:lumMod val="75000"/>
                </a:schemeClr>
              </a:solidFill>
              <a:ln>
                <a:noFill/>
              </a:ln>
              <a:effectLst/>
            </c:spPr>
            <c:extLst>
              <c:ext xmlns:c16="http://schemas.microsoft.com/office/drawing/2014/chart" uri="{C3380CC4-5D6E-409C-BE32-E72D297353CC}">
                <c16:uniqueId val="{0000018B-3153-4AD7-AD36-014412AB6452}"/>
              </c:ext>
            </c:extLst>
          </c:dPt>
          <c:dPt>
            <c:idx val="9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8D-3153-4AD7-AD36-014412AB6452}"/>
              </c:ext>
            </c:extLst>
          </c:dPt>
          <c:dPt>
            <c:idx val="94"/>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8F-3153-4AD7-AD36-014412AB6452}"/>
              </c:ext>
            </c:extLst>
          </c:dPt>
          <c:dPt>
            <c:idx val="95"/>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1-3153-4AD7-AD36-014412AB6452}"/>
              </c:ext>
            </c:extLst>
          </c:dPt>
          <c:dPt>
            <c:idx val="97"/>
            <c:invertIfNegative val="0"/>
            <c:bubble3D val="0"/>
            <c:spPr>
              <a:solidFill>
                <a:schemeClr val="accent3">
                  <a:lumMod val="75000"/>
                </a:schemeClr>
              </a:solidFill>
              <a:ln>
                <a:noFill/>
              </a:ln>
              <a:effectLst/>
            </c:spPr>
            <c:extLst>
              <c:ext xmlns:c16="http://schemas.microsoft.com/office/drawing/2014/chart" uri="{C3380CC4-5D6E-409C-BE32-E72D297353CC}">
                <c16:uniqueId val="{00000193-3153-4AD7-AD36-014412AB6452}"/>
              </c:ext>
            </c:extLst>
          </c:dPt>
          <c:dPt>
            <c:idx val="99"/>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95-3153-4AD7-AD36-014412AB6452}"/>
              </c:ext>
            </c:extLst>
          </c:dPt>
          <c:dPt>
            <c:idx val="100"/>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97-3153-4AD7-AD36-014412AB6452}"/>
              </c:ext>
            </c:extLst>
          </c:dPt>
          <c:dPt>
            <c:idx val="101"/>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99-3153-4AD7-AD36-014412AB6452}"/>
              </c:ext>
            </c:extLst>
          </c:dPt>
          <c:cat>
            <c:strRef>
              <c:f>'Graphique 6'!$A$4:$A$105</c:f>
              <c:strCache>
                <c:ptCount val="102"/>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5">
                  <c:v>C3 - Biens d'équipement - juillet</c:v>
                </c:pt>
                <c:pt idx="26">
                  <c:v>juin</c:v>
                </c:pt>
                <c:pt idx="27">
                  <c:v>mai</c:v>
                </c:pt>
                <c:pt idx="28">
                  <c:v>avril</c:v>
                </c:pt>
                <c:pt idx="29">
                  <c:v>mars</c:v>
                </c:pt>
                <c:pt idx="31">
                  <c:v>C4 - Fabrication de matériels de transport - juillet</c:v>
                </c:pt>
                <c:pt idx="32">
                  <c:v>juin</c:v>
                </c:pt>
                <c:pt idx="33">
                  <c:v>mai</c:v>
                </c:pt>
                <c:pt idx="34">
                  <c:v>avril</c:v>
                </c:pt>
                <c:pt idx="35">
                  <c:v>mars</c:v>
                </c:pt>
                <c:pt idx="37">
                  <c:v>C5 - Fabrication d'autres produits industriels  - juillet</c:v>
                </c:pt>
                <c:pt idx="38">
                  <c:v>juin</c:v>
                </c:pt>
                <c:pt idx="39">
                  <c:v>mai</c:v>
                </c:pt>
                <c:pt idx="40">
                  <c:v>avril</c:v>
                </c:pt>
                <c:pt idx="41">
                  <c:v>mars</c:v>
                </c:pt>
                <c:pt idx="43">
                  <c:v>FZ - Construction - juillet</c:v>
                </c:pt>
                <c:pt idx="44">
                  <c:v>juin</c:v>
                </c:pt>
                <c:pt idx="45">
                  <c:v>mai</c:v>
                </c:pt>
                <c:pt idx="46">
                  <c:v>avril</c:v>
                </c:pt>
                <c:pt idx="47">
                  <c:v>mars</c:v>
                </c:pt>
                <c:pt idx="49">
                  <c:v>GZ - Commerce - juillet</c:v>
                </c:pt>
                <c:pt idx="50">
                  <c:v>juin</c:v>
                </c:pt>
                <c:pt idx="51">
                  <c:v>mai</c:v>
                </c:pt>
                <c:pt idx="52">
                  <c:v>avril</c:v>
                </c:pt>
                <c:pt idx="53">
                  <c:v>mars</c:v>
                </c:pt>
                <c:pt idx="55">
                  <c:v>HZ - Transports et entreposage  - juillet</c:v>
                </c:pt>
                <c:pt idx="56">
                  <c:v>juin</c:v>
                </c:pt>
                <c:pt idx="57">
                  <c:v>mai</c:v>
                </c:pt>
                <c:pt idx="58">
                  <c:v>avril</c:v>
                </c:pt>
                <c:pt idx="59">
                  <c:v>mars</c:v>
                </c:pt>
                <c:pt idx="61">
                  <c:v>IZ - Hébergement et restauration - juillet</c:v>
                </c:pt>
                <c:pt idx="62">
                  <c:v>juin</c:v>
                </c:pt>
                <c:pt idx="63">
                  <c:v>mai</c:v>
                </c:pt>
                <c:pt idx="64">
                  <c:v>avril</c:v>
                </c:pt>
                <c:pt idx="65">
                  <c:v>mars</c:v>
                </c:pt>
                <c:pt idx="67">
                  <c:v>JZ - Information et communication - juillet</c:v>
                </c:pt>
                <c:pt idx="68">
                  <c:v>juin</c:v>
                </c:pt>
                <c:pt idx="69">
                  <c:v>mai</c:v>
                </c:pt>
                <c:pt idx="70">
                  <c:v>avril</c:v>
                </c:pt>
                <c:pt idx="71">
                  <c:v>mars</c:v>
                </c:pt>
                <c:pt idx="73">
                  <c:v>KZ - Activités financières et d'assurance - juillet</c:v>
                </c:pt>
                <c:pt idx="74">
                  <c:v>juin</c:v>
                </c:pt>
                <c:pt idx="75">
                  <c:v>mai</c:v>
                </c:pt>
                <c:pt idx="76">
                  <c:v>avril</c:v>
                </c:pt>
                <c:pt idx="77">
                  <c:v>mars</c:v>
                </c:pt>
                <c:pt idx="79">
                  <c:v>LZ - Activités immobilières - juillet</c:v>
                </c:pt>
                <c:pt idx="80">
                  <c:v>juin</c:v>
                </c:pt>
                <c:pt idx="81">
                  <c:v>mai</c:v>
                </c:pt>
                <c:pt idx="82">
                  <c:v>avril</c:v>
                </c:pt>
                <c:pt idx="83">
                  <c:v>mars</c:v>
                </c:pt>
                <c:pt idx="85">
                  <c:v>MN - Services aux entreprises  - juillet</c:v>
                </c:pt>
                <c:pt idx="86">
                  <c:v>juin</c:v>
                </c:pt>
                <c:pt idx="87">
                  <c:v>mai</c:v>
                </c:pt>
                <c:pt idx="88">
                  <c:v>avril</c:v>
                </c:pt>
                <c:pt idx="89">
                  <c:v>mars</c:v>
                </c:pt>
                <c:pt idx="91">
                  <c:v>OQ - Enseignement, santé humaine et action sociale - juillet</c:v>
                </c:pt>
                <c:pt idx="92">
                  <c:v>juin</c:v>
                </c:pt>
                <c:pt idx="93">
                  <c:v>mai</c:v>
                </c:pt>
                <c:pt idx="94">
                  <c:v>avril</c:v>
                </c:pt>
                <c:pt idx="95">
                  <c:v>mars</c:v>
                </c:pt>
                <c:pt idx="97">
                  <c:v>RU - Autres activités de services - juillet</c:v>
                </c:pt>
                <c:pt idx="98">
                  <c:v>juin</c:v>
                </c:pt>
                <c:pt idx="99">
                  <c:v>mai</c:v>
                </c:pt>
                <c:pt idx="100">
                  <c:v>avril</c:v>
                </c:pt>
                <c:pt idx="101">
                  <c:v>mars</c:v>
                </c:pt>
              </c:strCache>
            </c:strRef>
          </c:cat>
          <c:val>
            <c:numRef>
              <c:f>'Graphique 6'!$D$4:$D$105</c:f>
              <c:numCache>
                <c:formatCode>0.0</c:formatCode>
                <c:ptCount val="102"/>
                <c:pt idx="0">
                  <c:v>3.8</c:v>
                </c:pt>
                <c:pt idx="1">
                  <c:v>6.9</c:v>
                </c:pt>
                <c:pt idx="2">
                  <c:v>13.403911099999998</c:v>
                </c:pt>
                <c:pt idx="3">
                  <c:v>21</c:v>
                </c:pt>
                <c:pt idx="4">
                  <c:v>24.7</c:v>
                </c:pt>
                <c:pt idx="6">
                  <c:v>1.2</c:v>
                </c:pt>
                <c:pt idx="7">
                  <c:v>1.3</c:v>
                </c:pt>
                <c:pt idx="8">
                  <c:v>6.1911199999999997</c:v>
                </c:pt>
                <c:pt idx="9">
                  <c:v>7.1</c:v>
                </c:pt>
                <c:pt idx="10">
                  <c:v>9.8000000000000007</c:v>
                </c:pt>
                <c:pt idx="12">
                  <c:v>2.2999999999999998</c:v>
                </c:pt>
                <c:pt idx="13">
                  <c:v>4.5</c:v>
                </c:pt>
                <c:pt idx="14">
                  <c:v>6.3430175000000002</c:v>
                </c:pt>
                <c:pt idx="15">
                  <c:v>7.5</c:v>
                </c:pt>
                <c:pt idx="16">
                  <c:v>9.4</c:v>
                </c:pt>
                <c:pt idx="18">
                  <c:v>0.4</c:v>
                </c:pt>
                <c:pt idx="19">
                  <c:v>0.2</c:v>
                </c:pt>
                <c:pt idx="20">
                  <c:v>0.34239900000000001</c:v>
                </c:pt>
                <c:pt idx="21">
                  <c:v>0.2</c:v>
                </c:pt>
                <c:pt idx="22">
                  <c:v>0.9</c:v>
                </c:pt>
                <c:pt idx="25">
                  <c:v>3.2</c:v>
                </c:pt>
                <c:pt idx="26">
                  <c:v>5.0999999999999996</c:v>
                </c:pt>
                <c:pt idx="27">
                  <c:v>9.2497905000000014</c:v>
                </c:pt>
                <c:pt idx="28">
                  <c:v>15.1</c:v>
                </c:pt>
                <c:pt idx="29">
                  <c:v>20.399999999999999</c:v>
                </c:pt>
                <c:pt idx="31">
                  <c:v>5.3</c:v>
                </c:pt>
                <c:pt idx="32">
                  <c:v>9.1999999999999993</c:v>
                </c:pt>
                <c:pt idx="33">
                  <c:v>16.663387499999999</c:v>
                </c:pt>
                <c:pt idx="34">
                  <c:v>37.9</c:v>
                </c:pt>
                <c:pt idx="35">
                  <c:v>47.7</c:v>
                </c:pt>
                <c:pt idx="37">
                  <c:v>3.9</c:v>
                </c:pt>
                <c:pt idx="38">
                  <c:v>6.6000000000000005</c:v>
                </c:pt>
                <c:pt idx="39">
                  <c:v>11.8658974</c:v>
                </c:pt>
                <c:pt idx="40">
                  <c:v>20</c:v>
                </c:pt>
                <c:pt idx="41">
                  <c:v>31.1</c:v>
                </c:pt>
                <c:pt idx="43">
                  <c:v>1.3</c:v>
                </c:pt>
                <c:pt idx="44">
                  <c:v>3.6999999999999997</c:v>
                </c:pt>
                <c:pt idx="45">
                  <c:v>10.645081900000001</c:v>
                </c:pt>
                <c:pt idx="46">
                  <c:v>33.9</c:v>
                </c:pt>
                <c:pt idx="47">
                  <c:v>48.5</c:v>
                </c:pt>
                <c:pt idx="49">
                  <c:v>2.5</c:v>
                </c:pt>
                <c:pt idx="50">
                  <c:v>5.4</c:v>
                </c:pt>
                <c:pt idx="51">
                  <c:v>10.4881478</c:v>
                </c:pt>
                <c:pt idx="52">
                  <c:v>25.6</c:v>
                </c:pt>
                <c:pt idx="53">
                  <c:v>29.6</c:v>
                </c:pt>
                <c:pt idx="55">
                  <c:v>4.5</c:v>
                </c:pt>
                <c:pt idx="56">
                  <c:v>9.7000000000000011</c:v>
                </c:pt>
                <c:pt idx="57">
                  <c:v>16.023328899999999</c:v>
                </c:pt>
                <c:pt idx="58">
                  <c:v>16.899999999999999</c:v>
                </c:pt>
                <c:pt idx="59">
                  <c:v>20.100000000000001</c:v>
                </c:pt>
                <c:pt idx="61">
                  <c:v>17.399999999999999</c:v>
                </c:pt>
                <c:pt idx="62">
                  <c:v>27.400000000000002</c:v>
                </c:pt>
                <c:pt idx="63">
                  <c:v>56.468619099999998</c:v>
                </c:pt>
                <c:pt idx="64">
                  <c:v>68.900000000000006</c:v>
                </c:pt>
                <c:pt idx="65">
                  <c:v>66.900000000000006</c:v>
                </c:pt>
                <c:pt idx="67">
                  <c:v>3.6999999999999997</c:v>
                </c:pt>
                <c:pt idx="68">
                  <c:v>5</c:v>
                </c:pt>
                <c:pt idx="69">
                  <c:v>9.2667096000000004</c:v>
                </c:pt>
                <c:pt idx="70">
                  <c:v>9.9</c:v>
                </c:pt>
                <c:pt idx="71">
                  <c:v>10.8</c:v>
                </c:pt>
                <c:pt idx="73">
                  <c:v>1.7000000000000002</c:v>
                </c:pt>
                <c:pt idx="74">
                  <c:v>1.6</c:v>
                </c:pt>
                <c:pt idx="75">
                  <c:v>2.0629399999999998</c:v>
                </c:pt>
                <c:pt idx="76">
                  <c:v>2.7</c:v>
                </c:pt>
                <c:pt idx="77">
                  <c:v>3.5</c:v>
                </c:pt>
                <c:pt idx="79">
                  <c:v>1.2</c:v>
                </c:pt>
                <c:pt idx="80">
                  <c:v>4</c:v>
                </c:pt>
                <c:pt idx="81">
                  <c:v>8.8840150000000015</c:v>
                </c:pt>
                <c:pt idx="82">
                  <c:v>11.1</c:v>
                </c:pt>
                <c:pt idx="83">
                  <c:v>13.8</c:v>
                </c:pt>
                <c:pt idx="85">
                  <c:v>4.5999999999999996</c:v>
                </c:pt>
                <c:pt idx="86">
                  <c:v>7.9</c:v>
                </c:pt>
                <c:pt idx="87">
                  <c:v>13.035773300000001</c:v>
                </c:pt>
                <c:pt idx="88">
                  <c:v>18.399999999999999</c:v>
                </c:pt>
                <c:pt idx="89">
                  <c:v>19.899999999999999</c:v>
                </c:pt>
                <c:pt idx="91">
                  <c:v>1.7000000000000002</c:v>
                </c:pt>
                <c:pt idx="92">
                  <c:v>3.8</c:v>
                </c:pt>
                <c:pt idx="93">
                  <c:v>9.0408053000000006</c:v>
                </c:pt>
                <c:pt idx="94">
                  <c:v>11.9</c:v>
                </c:pt>
                <c:pt idx="95">
                  <c:v>12.5</c:v>
                </c:pt>
                <c:pt idx="97">
                  <c:v>6.1</c:v>
                </c:pt>
                <c:pt idx="98">
                  <c:v>14.000000000000002</c:v>
                </c:pt>
                <c:pt idx="99">
                  <c:v>28.771112599999999</c:v>
                </c:pt>
                <c:pt idx="100">
                  <c:v>39.299999999999997</c:v>
                </c:pt>
                <c:pt idx="101">
                  <c:v>40.6</c:v>
                </c:pt>
              </c:numCache>
            </c:numRef>
          </c:val>
          <c:extLst>
            <c:ext xmlns:c16="http://schemas.microsoft.com/office/drawing/2014/chart" uri="{C3380CC4-5D6E-409C-BE32-E72D297353CC}">
              <c16:uniqueId val="{0000019A-3153-4AD7-AD36-014412AB6452}"/>
            </c:ext>
          </c:extLst>
        </c:ser>
        <c:ser>
          <c:idx val="3"/>
          <c:order val="3"/>
          <c:tx>
            <c:strRef>
              <c:f>'Graphique 6'!$E$3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9C-3153-4AD7-AD36-014412AB6452}"/>
              </c:ext>
            </c:extLst>
          </c:dPt>
          <c:dPt>
            <c:idx val="1"/>
            <c:invertIfNegative val="0"/>
            <c:bubble3D val="0"/>
            <c:spPr>
              <a:solidFill>
                <a:schemeClr val="accent4"/>
              </a:solidFill>
              <a:ln>
                <a:noFill/>
              </a:ln>
              <a:effectLst/>
            </c:spPr>
            <c:extLst>
              <c:ext xmlns:c16="http://schemas.microsoft.com/office/drawing/2014/chart" uri="{C3380CC4-5D6E-409C-BE32-E72D297353CC}">
                <c16:uniqueId val="{0000019E-3153-4AD7-AD36-014412AB6452}"/>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0-3153-4AD7-AD36-014412AB6452}"/>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2-3153-4AD7-AD36-014412AB6452}"/>
              </c:ext>
            </c:extLst>
          </c:dPt>
          <c:dPt>
            <c:idx val="4"/>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4-3153-4AD7-AD36-014412AB6452}"/>
              </c:ext>
            </c:extLst>
          </c:dPt>
          <c:dPt>
            <c:idx val="6"/>
            <c:invertIfNegative val="0"/>
            <c:bubble3D val="0"/>
            <c:spPr>
              <a:solidFill>
                <a:schemeClr val="accent4">
                  <a:lumMod val="75000"/>
                </a:schemeClr>
              </a:solidFill>
              <a:ln>
                <a:noFill/>
              </a:ln>
              <a:effectLst/>
            </c:spPr>
            <c:extLst>
              <c:ext xmlns:c16="http://schemas.microsoft.com/office/drawing/2014/chart" uri="{C3380CC4-5D6E-409C-BE32-E72D297353CC}">
                <c16:uniqueId val="{000001A6-3153-4AD7-AD36-014412AB6452}"/>
              </c:ext>
            </c:extLst>
          </c:dPt>
          <c:dPt>
            <c:idx val="7"/>
            <c:invertIfNegative val="0"/>
            <c:bubble3D val="0"/>
            <c:spPr>
              <a:solidFill>
                <a:schemeClr val="accent4"/>
              </a:solidFill>
              <a:ln>
                <a:noFill/>
              </a:ln>
              <a:effectLst/>
            </c:spPr>
            <c:extLst>
              <c:ext xmlns:c16="http://schemas.microsoft.com/office/drawing/2014/chart" uri="{C3380CC4-5D6E-409C-BE32-E72D297353CC}">
                <c16:uniqueId val="{000001A8-3153-4AD7-AD36-014412AB6452}"/>
              </c:ext>
            </c:extLst>
          </c:dPt>
          <c:dPt>
            <c:idx val="8"/>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3153-4AD7-AD36-014412AB6452}"/>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3153-4AD7-AD36-014412AB6452}"/>
              </c:ext>
            </c:extLst>
          </c:dPt>
          <c:dPt>
            <c:idx val="10"/>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3153-4AD7-AD36-014412AB6452}"/>
              </c:ext>
            </c:extLst>
          </c:dPt>
          <c:dPt>
            <c:idx val="12"/>
            <c:invertIfNegative val="0"/>
            <c:bubble3D val="0"/>
            <c:spPr>
              <a:solidFill>
                <a:schemeClr val="accent4">
                  <a:lumMod val="75000"/>
                </a:schemeClr>
              </a:solidFill>
              <a:ln>
                <a:noFill/>
              </a:ln>
              <a:effectLst/>
            </c:spPr>
            <c:extLst>
              <c:ext xmlns:c16="http://schemas.microsoft.com/office/drawing/2014/chart" uri="{C3380CC4-5D6E-409C-BE32-E72D297353CC}">
                <c16:uniqueId val="{000001B0-3153-4AD7-AD36-014412AB6452}"/>
              </c:ext>
            </c:extLst>
          </c:dPt>
          <c:dPt>
            <c:idx val="13"/>
            <c:invertIfNegative val="0"/>
            <c:bubble3D val="0"/>
            <c:spPr>
              <a:solidFill>
                <a:schemeClr val="accent4"/>
              </a:solidFill>
              <a:ln>
                <a:noFill/>
              </a:ln>
              <a:effectLst/>
            </c:spPr>
            <c:extLst>
              <c:ext xmlns:c16="http://schemas.microsoft.com/office/drawing/2014/chart" uri="{C3380CC4-5D6E-409C-BE32-E72D297353CC}">
                <c16:uniqueId val="{000001B2-3153-4AD7-AD36-014412AB6452}"/>
              </c:ext>
            </c:extLst>
          </c:dPt>
          <c:dPt>
            <c:idx val="14"/>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3153-4AD7-AD36-014412AB6452}"/>
              </c:ext>
            </c:extLst>
          </c:dPt>
          <c:dPt>
            <c:idx val="15"/>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6-3153-4AD7-AD36-014412AB6452}"/>
              </c:ext>
            </c:extLst>
          </c:dPt>
          <c:dPt>
            <c:idx val="16"/>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8-3153-4AD7-AD36-014412AB6452}"/>
              </c:ext>
            </c:extLst>
          </c:dPt>
          <c:dPt>
            <c:idx val="18"/>
            <c:invertIfNegative val="0"/>
            <c:bubble3D val="0"/>
            <c:spPr>
              <a:solidFill>
                <a:schemeClr val="accent4">
                  <a:lumMod val="75000"/>
                </a:schemeClr>
              </a:solidFill>
              <a:ln>
                <a:noFill/>
              </a:ln>
              <a:effectLst/>
            </c:spPr>
            <c:extLst>
              <c:ext xmlns:c16="http://schemas.microsoft.com/office/drawing/2014/chart" uri="{C3380CC4-5D6E-409C-BE32-E72D297353CC}">
                <c16:uniqueId val="{000001BA-3153-4AD7-AD36-014412AB6452}"/>
              </c:ext>
            </c:extLst>
          </c:dPt>
          <c:dPt>
            <c:idx val="20"/>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C-3153-4AD7-AD36-014412AB6452}"/>
              </c:ext>
            </c:extLst>
          </c:dPt>
          <c:dPt>
            <c:idx val="21"/>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E-3153-4AD7-AD36-014412AB6452}"/>
              </c:ext>
            </c:extLst>
          </c:dPt>
          <c:dPt>
            <c:idx val="2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0-3153-4AD7-AD36-014412AB6452}"/>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C2-3153-4AD7-AD36-014412AB6452}"/>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C4-3153-4AD7-AD36-014412AB6452}"/>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6-3153-4AD7-AD36-014412AB6452}"/>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8-3153-4AD7-AD36-014412AB6452}"/>
              </c:ext>
            </c:extLst>
          </c:dPt>
          <c:dPt>
            <c:idx val="2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CA-3153-4AD7-AD36-014412AB6452}"/>
              </c:ext>
            </c:extLst>
          </c:dPt>
          <c:dPt>
            <c:idx val="31"/>
            <c:invertIfNegative val="0"/>
            <c:bubble3D val="0"/>
            <c:spPr>
              <a:solidFill>
                <a:schemeClr val="accent4">
                  <a:lumMod val="75000"/>
                </a:schemeClr>
              </a:solidFill>
              <a:ln>
                <a:noFill/>
              </a:ln>
              <a:effectLst/>
            </c:spPr>
            <c:extLst>
              <c:ext xmlns:c16="http://schemas.microsoft.com/office/drawing/2014/chart" uri="{C3380CC4-5D6E-409C-BE32-E72D297353CC}">
                <c16:uniqueId val="{000001CC-3153-4AD7-AD36-014412AB6452}"/>
              </c:ext>
            </c:extLst>
          </c:dPt>
          <c:dPt>
            <c:idx val="32"/>
            <c:invertIfNegative val="0"/>
            <c:bubble3D val="0"/>
            <c:spPr>
              <a:solidFill>
                <a:schemeClr val="accent4"/>
              </a:solidFill>
              <a:ln>
                <a:noFill/>
              </a:ln>
              <a:effectLst/>
            </c:spPr>
            <c:extLst>
              <c:ext xmlns:c16="http://schemas.microsoft.com/office/drawing/2014/chart" uri="{C3380CC4-5D6E-409C-BE32-E72D297353CC}">
                <c16:uniqueId val="{000001CE-3153-4AD7-AD36-014412AB6452}"/>
              </c:ext>
            </c:extLst>
          </c:dPt>
          <c:dPt>
            <c:idx val="3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0-3153-4AD7-AD36-014412AB6452}"/>
              </c:ext>
            </c:extLst>
          </c:dPt>
          <c:dPt>
            <c:idx val="3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2-3153-4AD7-AD36-014412AB6452}"/>
              </c:ext>
            </c:extLst>
          </c:dPt>
          <c:dPt>
            <c:idx val="3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4-3153-4AD7-AD36-014412AB6452}"/>
              </c:ext>
            </c:extLst>
          </c:dPt>
          <c:dPt>
            <c:idx val="37"/>
            <c:invertIfNegative val="0"/>
            <c:bubble3D val="0"/>
            <c:spPr>
              <a:solidFill>
                <a:schemeClr val="accent4">
                  <a:lumMod val="75000"/>
                </a:schemeClr>
              </a:solidFill>
              <a:ln>
                <a:noFill/>
              </a:ln>
              <a:effectLst/>
            </c:spPr>
            <c:extLst>
              <c:ext xmlns:c16="http://schemas.microsoft.com/office/drawing/2014/chart" uri="{C3380CC4-5D6E-409C-BE32-E72D297353CC}">
                <c16:uniqueId val="{000001D6-3153-4AD7-AD36-014412AB6452}"/>
              </c:ext>
            </c:extLst>
          </c:dPt>
          <c:dPt>
            <c:idx val="38"/>
            <c:invertIfNegative val="0"/>
            <c:bubble3D val="0"/>
            <c:spPr>
              <a:solidFill>
                <a:schemeClr val="accent4"/>
              </a:solidFill>
              <a:ln>
                <a:noFill/>
              </a:ln>
              <a:effectLst/>
            </c:spPr>
            <c:extLst>
              <c:ext xmlns:c16="http://schemas.microsoft.com/office/drawing/2014/chart" uri="{C3380CC4-5D6E-409C-BE32-E72D297353CC}">
                <c16:uniqueId val="{000001D8-3153-4AD7-AD36-014412AB6452}"/>
              </c:ext>
            </c:extLst>
          </c:dPt>
          <c:dPt>
            <c:idx val="3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3153-4AD7-AD36-014412AB6452}"/>
              </c:ext>
            </c:extLst>
          </c:dPt>
          <c:dPt>
            <c:idx val="4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3153-4AD7-AD36-014412AB6452}"/>
              </c:ext>
            </c:extLst>
          </c:dPt>
          <c:dPt>
            <c:idx val="4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DE-3153-4AD7-AD36-014412AB6452}"/>
              </c:ext>
            </c:extLst>
          </c:dPt>
          <c:dPt>
            <c:idx val="43"/>
            <c:invertIfNegative val="0"/>
            <c:bubble3D val="0"/>
            <c:spPr>
              <a:solidFill>
                <a:schemeClr val="accent4">
                  <a:lumMod val="75000"/>
                </a:schemeClr>
              </a:solidFill>
              <a:ln>
                <a:noFill/>
              </a:ln>
              <a:effectLst/>
            </c:spPr>
            <c:extLst>
              <c:ext xmlns:c16="http://schemas.microsoft.com/office/drawing/2014/chart" uri="{C3380CC4-5D6E-409C-BE32-E72D297353CC}">
                <c16:uniqueId val="{000001E0-3153-4AD7-AD36-014412AB6452}"/>
              </c:ext>
            </c:extLst>
          </c:dPt>
          <c:dPt>
            <c:idx val="44"/>
            <c:invertIfNegative val="0"/>
            <c:bubble3D val="0"/>
            <c:spPr>
              <a:solidFill>
                <a:schemeClr val="accent4"/>
              </a:solidFill>
              <a:ln>
                <a:noFill/>
              </a:ln>
              <a:effectLst/>
            </c:spPr>
            <c:extLst>
              <c:ext xmlns:c16="http://schemas.microsoft.com/office/drawing/2014/chart" uri="{C3380CC4-5D6E-409C-BE32-E72D297353CC}">
                <c16:uniqueId val="{000001E2-3153-4AD7-AD36-014412AB6452}"/>
              </c:ext>
            </c:extLst>
          </c:dPt>
          <c:dPt>
            <c:idx val="4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3153-4AD7-AD36-014412AB6452}"/>
              </c:ext>
            </c:extLst>
          </c:dPt>
          <c:dPt>
            <c:idx val="4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3153-4AD7-AD36-014412AB6452}"/>
              </c:ext>
            </c:extLst>
          </c:dPt>
          <c:dPt>
            <c:idx val="4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E8-3153-4AD7-AD36-014412AB6452}"/>
              </c:ext>
            </c:extLst>
          </c:dPt>
          <c:dPt>
            <c:idx val="49"/>
            <c:invertIfNegative val="0"/>
            <c:bubble3D val="0"/>
            <c:spPr>
              <a:solidFill>
                <a:schemeClr val="accent4">
                  <a:lumMod val="75000"/>
                </a:schemeClr>
              </a:solidFill>
              <a:ln>
                <a:noFill/>
              </a:ln>
              <a:effectLst/>
            </c:spPr>
            <c:extLst>
              <c:ext xmlns:c16="http://schemas.microsoft.com/office/drawing/2014/chart" uri="{C3380CC4-5D6E-409C-BE32-E72D297353CC}">
                <c16:uniqueId val="{000001EA-3153-4AD7-AD36-014412AB6452}"/>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EC-3153-4AD7-AD36-014412AB6452}"/>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3153-4AD7-AD36-014412AB6452}"/>
              </c:ext>
            </c:extLst>
          </c:dPt>
          <c:dPt>
            <c:idx val="5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0-3153-4AD7-AD36-014412AB6452}"/>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F2-3153-4AD7-AD36-014412AB6452}"/>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F4-3153-4AD7-AD36-014412AB6452}"/>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6-3153-4AD7-AD36-014412AB6452}"/>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8-3153-4AD7-AD36-014412AB6452}"/>
              </c:ext>
            </c:extLst>
          </c:dPt>
          <c:dPt>
            <c:idx val="5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FA-3153-4AD7-AD36-014412AB6452}"/>
              </c:ext>
            </c:extLst>
          </c:dPt>
          <c:dPt>
            <c:idx val="61"/>
            <c:invertIfNegative val="0"/>
            <c:bubble3D val="0"/>
            <c:spPr>
              <a:solidFill>
                <a:schemeClr val="accent4">
                  <a:lumMod val="75000"/>
                </a:schemeClr>
              </a:solidFill>
              <a:ln>
                <a:noFill/>
              </a:ln>
              <a:effectLst/>
            </c:spPr>
            <c:extLst>
              <c:ext xmlns:c16="http://schemas.microsoft.com/office/drawing/2014/chart" uri="{C3380CC4-5D6E-409C-BE32-E72D297353CC}">
                <c16:uniqueId val="{000001FC-3153-4AD7-AD36-014412AB6452}"/>
              </c:ext>
            </c:extLst>
          </c:dPt>
          <c:dPt>
            <c:idx val="6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E-3153-4AD7-AD36-014412AB6452}"/>
              </c:ext>
            </c:extLst>
          </c:dPt>
          <c:dPt>
            <c:idx val="6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0-3153-4AD7-AD36-014412AB6452}"/>
              </c:ext>
            </c:extLst>
          </c:dPt>
          <c:dPt>
            <c:idx val="6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2-3153-4AD7-AD36-014412AB6452}"/>
              </c:ext>
            </c:extLst>
          </c:dPt>
          <c:dPt>
            <c:idx val="67"/>
            <c:invertIfNegative val="0"/>
            <c:bubble3D val="0"/>
            <c:spPr>
              <a:solidFill>
                <a:schemeClr val="accent4">
                  <a:lumMod val="75000"/>
                </a:schemeClr>
              </a:solidFill>
              <a:ln>
                <a:noFill/>
              </a:ln>
              <a:effectLst/>
            </c:spPr>
            <c:extLst>
              <c:ext xmlns:c16="http://schemas.microsoft.com/office/drawing/2014/chart" uri="{C3380CC4-5D6E-409C-BE32-E72D297353CC}">
                <c16:uniqueId val="{00000204-3153-4AD7-AD36-014412AB6452}"/>
              </c:ext>
            </c:extLst>
          </c:dPt>
          <c:dPt>
            <c:idx val="68"/>
            <c:invertIfNegative val="0"/>
            <c:bubble3D val="0"/>
            <c:spPr>
              <a:solidFill>
                <a:schemeClr val="accent4"/>
              </a:solidFill>
              <a:ln>
                <a:noFill/>
              </a:ln>
              <a:effectLst/>
            </c:spPr>
            <c:extLst>
              <c:ext xmlns:c16="http://schemas.microsoft.com/office/drawing/2014/chart" uri="{C3380CC4-5D6E-409C-BE32-E72D297353CC}">
                <c16:uniqueId val="{00000206-3153-4AD7-AD36-014412AB6452}"/>
              </c:ext>
            </c:extLst>
          </c:dPt>
          <c:dPt>
            <c:idx val="6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08-3153-4AD7-AD36-014412AB6452}"/>
              </c:ext>
            </c:extLst>
          </c:dPt>
          <c:dPt>
            <c:idx val="7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0A-3153-4AD7-AD36-014412AB6452}"/>
              </c:ext>
            </c:extLst>
          </c:dPt>
          <c:dPt>
            <c:idx val="7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0C-3153-4AD7-AD36-014412AB6452}"/>
              </c:ext>
            </c:extLst>
          </c:dPt>
          <c:dPt>
            <c:idx val="73"/>
            <c:invertIfNegative val="0"/>
            <c:bubble3D val="0"/>
            <c:spPr>
              <a:solidFill>
                <a:schemeClr val="accent4">
                  <a:lumMod val="75000"/>
                </a:schemeClr>
              </a:solidFill>
              <a:ln>
                <a:noFill/>
              </a:ln>
              <a:effectLst/>
            </c:spPr>
            <c:extLst>
              <c:ext xmlns:c16="http://schemas.microsoft.com/office/drawing/2014/chart" uri="{C3380CC4-5D6E-409C-BE32-E72D297353CC}">
                <c16:uniqueId val="{0000020E-3153-4AD7-AD36-014412AB6452}"/>
              </c:ext>
            </c:extLst>
          </c:dPt>
          <c:dPt>
            <c:idx val="74"/>
            <c:invertIfNegative val="0"/>
            <c:bubble3D val="0"/>
            <c:spPr>
              <a:solidFill>
                <a:schemeClr val="accent4"/>
              </a:solidFill>
              <a:ln>
                <a:noFill/>
              </a:ln>
              <a:effectLst/>
            </c:spPr>
            <c:extLst>
              <c:ext xmlns:c16="http://schemas.microsoft.com/office/drawing/2014/chart" uri="{C3380CC4-5D6E-409C-BE32-E72D297353CC}">
                <c16:uniqueId val="{00000210-3153-4AD7-AD36-014412AB6452}"/>
              </c:ext>
            </c:extLst>
          </c:dPt>
          <c:dPt>
            <c:idx val="75"/>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2-3153-4AD7-AD36-014412AB6452}"/>
              </c:ext>
            </c:extLst>
          </c:dPt>
          <c:dPt>
            <c:idx val="76"/>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4-3153-4AD7-AD36-014412AB6452}"/>
              </c:ext>
            </c:extLst>
          </c:dPt>
          <c:dPt>
            <c:idx val="77"/>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16-3153-4AD7-AD36-014412AB6452}"/>
              </c:ext>
            </c:extLst>
          </c:dPt>
          <c:dPt>
            <c:idx val="79"/>
            <c:invertIfNegative val="0"/>
            <c:bubble3D val="0"/>
            <c:spPr>
              <a:solidFill>
                <a:schemeClr val="accent4">
                  <a:lumMod val="75000"/>
                </a:schemeClr>
              </a:solidFill>
              <a:ln>
                <a:noFill/>
              </a:ln>
              <a:effectLst/>
            </c:spPr>
            <c:extLst>
              <c:ext xmlns:c16="http://schemas.microsoft.com/office/drawing/2014/chart" uri="{C3380CC4-5D6E-409C-BE32-E72D297353CC}">
                <c16:uniqueId val="{00000218-3153-4AD7-AD36-014412AB6452}"/>
              </c:ext>
            </c:extLst>
          </c:dPt>
          <c:dPt>
            <c:idx val="80"/>
            <c:invertIfNegative val="0"/>
            <c:bubble3D val="0"/>
            <c:spPr>
              <a:solidFill>
                <a:schemeClr val="accent4"/>
              </a:solidFill>
              <a:ln>
                <a:noFill/>
              </a:ln>
              <a:effectLst/>
            </c:spPr>
            <c:extLst>
              <c:ext xmlns:c16="http://schemas.microsoft.com/office/drawing/2014/chart" uri="{C3380CC4-5D6E-409C-BE32-E72D297353CC}">
                <c16:uniqueId val="{0000021A-3153-4AD7-AD36-014412AB6452}"/>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1C-3153-4AD7-AD36-014412AB6452}"/>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1E-3153-4AD7-AD36-014412AB6452}"/>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0-3153-4AD7-AD36-014412AB6452}"/>
              </c:ext>
            </c:extLst>
          </c:dPt>
          <c:dPt>
            <c:idx val="85"/>
            <c:invertIfNegative val="0"/>
            <c:bubble3D val="0"/>
            <c:spPr>
              <a:solidFill>
                <a:schemeClr val="accent4">
                  <a:lumMod val="75000"/>
                </a:schemeClr>
              </a:solidFill>
              <a:ln>
                <a:noFill/>
              </a:ln>
              <a:effectLst/>
            </c:spPr>
            <c:extLst>
              <c:ext xmlns:c16="http://schemas.microsoft.com/office/drawing/2014/chart" uri="{C3380CC4-5D6E-409C-BE32-E72D297353CC}">
                <c16:uniqueId val="{00000222-3153-4AD7-AD36-014412AB6452}"/>
              </c:ext>
            </c:extLst>
          </c:dPt>
          <c:dPt>
            <c:idx val="86"/>
            <c:invertIfNegative val="0"/>
            <c:bubble3D val="0"/>
            <c:spPr>
              <a:solidFill>
                <a:schemeClr val="accent4"/>
              </a:solidFill>
              <a:ln>
                <a:noFill/>
              </a:ln>
              <a:effectLst/>
            </c:spPr>
            <c:extLst>
              <c:ext xmlns:c16="http://schemas.microsoft.com/office/drawing/2014/chart" uri="{C3380CC4-5D6E-409C-BE32-E72D297353CC}">
                <c16:uniqueId val="{00000224-3153-4AD7-AD36-014412AB6452}"/>
              </c:ext>
            </c:extLst>
          </c:dPt>
          <c:dPt>
            <c:idx val="8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26-3153-4AD7-AD36-014412AB6452}"/>
              </c:ext>
            </c:extLst>
          </c:dPt>
          <c:dPt>
            <c:idx val="8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28-3153-4AD7-AD36-014412AB6452}"/>
              </c:ext>
            </c:extLst>
          </c:dPt>
          <c:dPt>
            <c:idx val="89"/>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2A-3153-4AD7-AD36-014412AB6452}"/>
              </c:ext>
            </c:extLst>
          </c:dPt>
          <c:dPt>
            <c:idx val="91"/>
            <c:invertIfNegative val="0"/>
            <c:bubble3D val="0"/>
            <c:spPr>
              <a:solidFill>
                <a:schemeClr val="accent4">
                  <a:lumMod val="75000"/>
                </a:schemeClr>
              </a:solidFill>
              <a:ln>
                <a:noFill/>
              </a:ln>
              <a:effectLst/>
            </c:spPr>
            <c:extLst>
              <c:ext xmlns:c16="http://schemas.microsoft.com/office/drawing/2014/chart" uri="{C3380CC4-5D6E-409C-BE32-E72D297353CC}">
                <c16:uniqueId val="{0000022C-3153-4AD7-AD36-014412AB6452}"/>
              </c:ext>
            </c:extLst>
          </c:dPt>
          <c:dPt>
            <c:idx val="92"/>
            <c:invertIfNegative val="0"/>
            <c:bubble3D val="0"/>
            <c:spPr>
              <a:solidFill>
                <a:schemeClr val="accent4"/>
              </a:solidFill>
              <a:ln>
                <a:noFill/>
              </a:ln>
              <a:effectLst/>
            </c:spPr>
            <c:extLst>
              <c:ext xmlns:c16="http://schemas.microsoft.com/office/drawing/2014/chart" uri="{C3380CC4-5D6E-409C-BE32-E72D297353CC}">
                <c16:uniqueId val="{0000022E-3153-4AD7-AD36-014412AB6452}"/>
              </c:ext>
            </c:extLst>
          </c:dPt>
          <c:dPt>
            <c:idx val="9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0-3153-4AD7-AD36-014412AB6452}"/>
              </c:ext>
            </c:extLst>
          </c:dPt>
          <c:dPt>
            <c:idx val="9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2-3153-4AD7-AD36-014412AB6452}"/>
              </c:ext>
            </c:extLst>
          </c:dPt>
          <c:dPt>
            <c:idx val="95"/>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4-3153-4AD7-AD36-014412AB6452}"/>
              </c:ext>
            </c:extLst>
          </c:dPt>
          <c:dPt>
            <c:idx val="97"/>
            <c:invertIfNegative val="0"/>
            <c:bubble3D val="0"/>
            <c:spPr>
              <a:solidFill>
                <a:schemeClr val="accent4">
                  <a:lumMod val="75000"/>
                </a:schemeClr>
              </a:solidFill>
              <a:ln>
                <a:noFill/>
              </a:ln>
              <a:effectLst/>
            </c:spPr>
            <c:extLst>
              <c:ext xmlns:c16="http://schemas.microsoft.com/office/drawing/2014/chart" uri="{C3380CC4-5D6E-409C-BE32-E72D297353CC}">
                <c16:uniqueId val="{00000236-3153-4AD7-AD36-014412AB6452}"/>
              </c:ext>
            </c:extLst>
          </c:dPt>
          <c:dPt>
            <c:idx val="98"/>
            <c:invertIfNegative val="0"/>
            <c:bubble3D val="0"/>
            <c:spPr>
              <a:solidFill>
                <a:schemeClr val="accent4"/>
              </a:solidFill>
              <a:ln>
                <a:noFill/>
              </a:ln>
              <a:effectLst/>
            </c:spPr>
            <c:extLst>
              <c:ext xmlns:c16="http://schemas.microsoft.com/office/drawing/2014/chart" uri="{C3380CC4-5D6E-409C-BE32-E72D297353CC}">
                <c16:uniqueId val="{00000238-3153-4AD7-AD36-014412AB6452}"/>
              </c:ext>
            </c:extLst>
          </c:dPt>
          <c:dPt>
            <c:idx val="99"/>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23A-3153-4AD7-AD36-014412AB6452}"/>
              </c:ext>
            </c:extLst>
          </c:dPt>
          <c:dPt>
            <c:idx val="10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23C-3153-4AD7-AD36-014412AB6452}"/>
              </c:ext>
            </c:extLst>
          </c:dPt>
          <c:dPt>
            <c:idx val="101"/>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23E-3153-4AD7-AD36-014412AB6452}"/>
              </c:ext>
            </c:extLst>
          </c:dPt>
          <c:cat>
            <c:strRef>
              <c:f>'Graphique 6'!$A$4:$A$105</c:f>
              <c:strCache>
                <c:ptCount val="102"/>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5">
                  <c:v>C3 - Biens d'équipement - juillet</c:v>
                </c:pt>
                <c:pt idx="26">
                  <c:v>juin</c:v>
                </c:pt>
                <c:pt idx="27">
                  <c:v>mai</c:v>
                </c:pt>
                <c:pt idx="28">
                  <c:v>avril</c:v>
                </c:pt>
                <c:pt idx="29">
                  <c:v>mars</c:v>
                </c:pt>
                <c:pt idx="31">
                  <c:v>C4 - Fabrication de matériels de transport - juillet</c:v>
                </c:pt>
                <c:pt idx="32">
                  <c:v>juin</c:v>
                </c:pt>
                <c:pt idx="33">
                  <c:v>mai</c:v>
                </c:pt>
                <c:pt idx="34">
                  <c:v>avril</c:v>
                </c:pt>
                <c:pt idx="35">
                  <c:v>mars</c:v>
                </c:pt>
                <c:pt idx="37">
                  <c:v>C5 - Fabrication d'autres produits industriels  - juillet</c:v>
                </c:pt>
                <c:pt idx="38">
                  <c:v>juin</c:v>
                </c:pt>
                <c:pt idx="39">
                  <c:v>mai</c:v>
                </c:pt>
                <c:pt idx="40">
                  <c:v>avril</c:v>
                </c:pt>
                <c:pt idx="41">
                  <c:v>mars</c:v>
                </c:pt>
                <c:pt idx="43">
                  <c:v>FZ - Construction - juillet</c:v>
                </c:pt>
                <c:pt idx="44">
                  <c:v>juin</c:v>
                </c:pt>
                <c:pt idx="45">
                  <c:v>mai</c:v>
                </c:pt>
                <c:pt idx="46">
                  <c:v>avril</c:v>
                </c:pt>
                <c:pt idx="47">
                  <c:v>mars</c:v>
                </c:pt>
                <c:pt idx="49">
                  <c:v>GZ - Commerce - juillet</c:v>
                </c:pt>
                <c:pt idx="50">
                  <c:v>juin</c:v>
                </c:pt>
                <c:pt idx="51">
                  <c:v>mai</c:v>
                </c:pt>
                <c:pt idx="52">
                  <c:v>avril</c:v>
                </c:pt>
                <c:pt idx="53">
                  <c:v>mars</c:v>
                </c:pt>
                <c:pt idx="55">
                  <c:v>HZ - Transports et entreposage  - juillet</c:v>
                </c:pt>
                <c:pt idx="56">
                  <c:v>juin</c:v>
                </c:pt>
                <c:pt idx="57">
                  <c:v>mai</c:v>
                </c:pt>
                <c:pt idx="58">
                  <c:v>avril</c:v>
                </c:pt>
                <c:pt idx="59">
                  <c:v>mars</c:v>
                </c:pt>
                <c:pt idx="61">
                  <c:v>IZ - Hébergement et restauration - juillet</c:v>
                </c:pt>
                <c:pt idx="62">
                  <c:v>juin</c:v>
                </c:pt>
                <c:pt idx="63">
                  <c:v>mai</c:v>
                </c:pt>
                <c:pt idx="64">
                  <c:v>avril</c:v>
                </c:pt>
                <c:pt idx="65">
                  <c:v>mars</c:v>
                </c:pt>
                <c:pt idx="67">
                  <c:v>JZ - Information et communication - juillet</c:v>
                </c:pt>
                <c:pt idx="68">
                  <c:v>juin</c:v>
                </c:pt>
                <c:pt idx="69">
                  <c:v>mai</c:v>
                </c:pt>
                <c:pt idx="70">
                  <c:v>avril</c:v>
                </c:pt>
                <c:pt idx="71">
                  <c:v>mars</c:v>
                </c:pt>
                <c:pt idx="73">
                  <c:v>KZ - Activités financières et d'assurance - juillet</c:v>
                </c:pt>
                <c:pt idx="74">
                  <c:v>juin</c:v>
                </c:pt>
                <c:pt idx="75">
                  <c:v>mai</c:v>
                </c:pt>
                <c:pt idx="76">
                  <c:v>avril</c:v>
                </c:pt>
                <c:pt idx="77">
                  <c:v>mars</c:v>
                </c:pt>
                <c:pt idx="79">
                  <c:v>LZ - Activités immobilières - juillet</c:v>
                </c:pt>
                <c:pt idx="80">
                  <c:v>juin</c:v>
                </c:pt>
                <c:pt idx="81">
                  <c:v>mai</c:v>
                </c:pt>
                <c:pt idx="82">
                  <c:v>avril</c:v>
                </c:pt>
                <c:pt idx="83">
                  <c:v>mars</c:v>
                </c:pt>
                <c:pt idx="85">
                  <c:v>MN - Services aux entreprises  - juillet</c:v>
                </c:pt>
                <c:pt idx="86">
                  <c:v>juin</c:v>
                </c:pt>
                <c:pt idx="87">
                  <c:v>mai</c:v>
                </c:pt>
                <c:pt idx="88">
                  <c:v>avril</c:v>
                </c:pt>
                <c:pt idx="89">
                  <c:v>mars</c:v>
                </c:pt>
                <c:pt idx="91">
                  <c:v>OQ - Enseignement, santé humaine et action sociale - juillet</c:v>
                </c:pt>
                <c:pt idx="92">
                  <c:v>juin</c:v>
                </c:pt>
                <c:pt idx="93">
                  <c:v>mai</c:v>
                </c:pt>
                <c:pt idx="94">
                  <c:v>avril</c:v>
                </c:pt>
                <c:pt idx="95">
                  <c:v>mars</c:v>
                </c:pt>
                <c:pt idx="97">
                  <c:v>RU - Autres activités de services - juillet</c:v>
                </c:pt>
                <c:pt idx="98">
                  <c:v>juin</c:v>
                </c:pt>
                <c:pt idx="99">
                  <c:v>mai</c:v>
                </c:pt>
                <c:pt idx="100">
                  <c:v>avril</c:v>
                </c:pt>
                <c:pt idx="101">
                  <c:v>mars</c:v>
                </c:pt>
              </c:strCache>
            </c:strRef>
          </c:cat>
          <c:val>
            <c:numRef>
              <c:f>'Graphique 6'!$E$4:$E$105</c:f>
              <c:numCache>
                <c:formatCode>0.0</c:formatCode>
                <c:ptCount val="102"/>
                <c:pt idx="0">
                  <c:v>5.8999999999999995</c:v>
                </c:pt>
                <c:pt idx="1">
                  <c:v>6.2</c:v>
                </c:pt>
                <c:pt idx="2">
                  <c:v>7.0791594</c:v>
                </c:pt>
                <c:pt idx="3">
                  <c:v>11.3</c:v>
                </c:pt>
                <c:pt idx="4">
                  <c:v>13.2</c:v>
                </c:pt>
                <c:pt idx="6">
                  <c:v>5.4</c:v>
                </c:pt>
                <c:pt idx="7">
                  <c:v>5.3</c:v>
                </c:pt>
                <c:pt idx="8">
                  <c:v>5.8612200000000003</c:v>
                </c:pt>
                <c:pt idx="9">
                  <c:v>21.8</c:v>
                </c:pt>
                <c:pt idx="10">
                  <c:v>12.7</c:v>
                </c:pt>
                <c:pt idx="12">
                  <c:v>5.6000000000000005</c:v>
                </c:pt>
                <c:pt idx="13">
                  <c:v>7.0000000000000009</c:v>
                </c:pt>
                <c:pt idx="14">
                  <c:v>8.165720799999999</c:v>
                </c:pt>
                <c:pt idx="15">
                  <c:v>12.8</c:v>
                </c:pt>
                <c:pt idx="16">
                  <c:v>13.3</c:v>
                </c:pt>
                <c:pt idx="18">
                  <c:v>3.8</c:v>
                </c:pt>
                <c:pt idx="19">
                  <c:v>6.6000000000000005</c:v>
                </c:pt>
                <c:pt idx="20">
                  <c:v>5.0097999999999994</c:v>
                </c:pt>
                <c:pt idx="21">
                  <c:v>18.100000000000001</c:v>
                </c:pt>
                <c:pt idx="22">
                  <c:v>17</c:v>
                </c:pt>
                <c:pt idx="25">
                  <c:v>6</c:v>
                </c:pt>
                <c:pt idx="26">
                  <c:v>6.3</c:v>
                </c:pt>
                <c:pt idx="27">
                  <c:v>6.7477076</c:v>
                </c:pt>
                <c:pt idx="28">
                  <c:v>11.6</c:v>
                </c:pt>
                <c:pt idx="29">
                  <c:v>14.4</c:v>
                </c:pt>
                <c:pt idx="31">
                  <c:v>5.7</c:v>
                </c:pt>
                <c:pt idx="32">
                  <c:v>5.4</c:v>
                </c:pt>
                <c:pt idx="33">
                  <c:v>5.7134799999999997</c:v>
                </c:pt>
                <c:pt idx="34">
                  <c:v>8.1</c:v>
                </c:pt>
                <c:pt idx="35">
                  <c:v>12.3</c:v>
                </c:pt>
                <c:pt idx="37">
                  <c:v>5.8999999999999995</c:v>
                </c:pt>
                <c:pt idx="38">
                  <c:v>6.6000000000000005</c:v>
                </c:pt>
                <c:pt idx="39">
                  <c:v>7.1281762999999998</c:v>
                </c:pt>
                <c:pt idx="40">
                  <c:v>12.1</c:v>
                </c:pt>
                <c:pt idx="41">
                  <c:v>14.3</c:v>
                </c:pt>
                <c:pt idx="43">
                  <c:v>4.3</c:v>
                </c:pt>
                <c:pt idx="44">
                  <c:v>4.5999999999999996</c:v>
                </c:pt>
                <c:pt idx="45">
                  <c:v>5.6347699999999996</c:v>
                </c:pt>
                <c:pt idx="46">
                  <c:v>8.1999999999999993</c:v>
                </c:pt>
                <c:pt idx="47">
                  <c:v>10</c:v>
                </c:pt>
                <c:pt idx="49">
                  <c:v>6.5</c:v>
                </c:pt>
                <c:pt idx="50">
                  <c:v>6.6000000000000005</c:v>
                </c:pt>
                <c:pt idx="51">
                  <c:v>6.9552432</c:v>
                </c:pt>
                <c:pt idx="52">
                  <c:v>11</c:v>
                </c:pt>
                <c:pt idx="53">
                  <c:v>12.6</c:v>
                </c:pt>
                <c:pt idx="55">
                  <c:v>5.3</c:v>
                </c:pt>
                <c:pt idx="56">
                  <c:v>6.3</c:v>
                </c:pt>
                <c:pt idx="57">
                  <c:v>10.4765601</c:v>
                </c:pt>
                <c:pt idx="58">
                  <c:v>15.8</c:v>
                </c:pt>
                <c:pt idx="59">
                  <c:v>18.899999999999999</c:v>
                </c:pt>
                <c:pt idx="61">
                  <c:v>6.7</c:v>
                </c:pt>
                <c:pt idx="62">
                  <c:v>5</c:v>
                </c:pt>
                <c:pt idx="63">
                  <c:v>5.04582</c:v>
                </c:pt>
                <c:pt idx="64">
                  <c:v>7.1</c:v>
                </c:pt>
                <c:pt idx="65">
                  <c:v>8.5</c:v>
                </c:pt>
                <c:pt idx="67">
                  <c:v>4</c:v>
                </c:pt>
                <c:pt idx="68">
                  <c:v>5.4</c:v>
                </c:pt>
                <c:pt idx="69">
                  <c:v>4.0962300000000003</c:v>
                </c:pt>
                <c:pt idx="70">
                  <c:v>5.2</c:v>
                </c:pt>
                <c:pt idx="71">
                  <c:v>6.9</c:v>
                </c:pt>
                <c:pt idx="73">
                  <c:v>6.5</c:v>
                </c:pt>
                <c:pt idx="74">
                  <c:v>7.1</c:v>
                </c:pt>
                <c:pt idx="75">
                  <c:v>6.2103600000000005</c:v>
                </c:pt>
                <c:pt idx="76">
                  <c:v>11.8</c:v>
                </c:pt>
                <c:pt idx="77">
                  <c:v>15.2</c:v>
                </c:pt>
                <c:pt idx="79">
                  <c:v>4.9000000000000004</c:v>
                </c:pt>
                <c:pt idx="80">
                  <c:v>6.3</c:v>
                </c:pt>
                <c:pt idx="81">
                  <c:v>7.5751939000000004</c:v>
                </c:pt>
                <c:pt idx="82">
                  <c:v>12</c:v>
                </c:pt>
                <c:pt idx="83">
                  <c:v>14.8</c:v>
                </c:pt>
                <c:pt idx="85">
                  <c:v>4.7</c:v>
                </c:pt>
                <c:pt idx="86">
                  <c:v>4.9000000000000004</c:v>
                </c:pt>
                <c:pt idx="87">
                  <c:v>5.7184800000000005</c:v>
                </c:pt>
                <c:pt idx="88">
                  <c:v>9.1</c:v>
                </c:pt>
                <c:pt idx="89">
                  <c:v>10.8</c:v>
                </c:pt>
                <c:pt idx="91">
                  <c:v>8.1</c:v>
                </c:pt>
                <c:pt idx="92">
                  <c:v>8.4</c:v>
                </c:pt>
                <c:pt idx="93">
                  <c:v>9.8896308000000008</c:v>
                </c:pt>
                <c:pt idx="94">
                  <c:v>14.3</c:v>
                </c:pt>
                <c:pt idx="95">
                  <c:v>16.600000000000001</c:v>
                </c:pt>
                <c:pt idx="97">
                  <c:v>4.5</c:v>
                </c:pt>
                <c:pt idx="98">
                  <c:v>4.3999999999999995</c:v>
                </c:pt>
                <c:pt idx="99">
                  <c:v>3.9744899999999999</c:v>
                </c:pt>
                <c:pt idx="100">
                  <c:v>6.3</c:v>
                </c:pt>
                <c:pt idx="101">
                  <c:v>10.4</c:v>
                </c:pt>
              </c:numCache>
            </c:numRef>
          </c:val>
          <c:extLst>
            <c:ext xmlns:c16="http://schemas.microsoft.com/office/drawing/2014/chart" uri="{C3380CC4-5D6E-409C-BE32-E72D297353CC}">
              <c16:uniqueId val="{0000023F-3153-4AD7-AD36-014412AB6452}"/>
            </c:ext>
          </c:extLst>
        </c:ser>
        <c:ser>
          <c:idx val="4"/>
          <c:order val="4"/>
          <c:tx>
            <c:strRef>
              <c:f>'Graphique 6'!$F$3</c:f>
              <c:strCache>
                <c:ptCount val="1"/>
                <c:pt idx="0">
                  <c:v>Congés</c:v>
                </c:pt>
              </c:strCache>
            </c:strRef>
          </c:tx>
          <c:spPr>
            <a:solidFill>
              <a:schemeClr val="accent5"/>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241-3153-4AD7-AD36-014412AB6452}"/>
              </c:ext>
            </c:extLst>
          </c:dPt>
          <c:dPt>
            <c:idx val="1"/>
            <c:invertIfNegative val="0"/>
            <c:bubble3D val="0"/>
            <c:spPr>
              <a:solidFill>
                <a:schemeClr val="accent5"/>
              </a:solidFill>
              <a:ln>
                <a:noFill/>
              </a:ln>
              <a:effectLst/>
            </c:spPr>
            <c:extLst>
              <c:ext xmlns:c16="http://schemas.microsoft.com/office/drawing/2014/chart" uri="{C3380CC4-5D6E-409C-BE32-E72D297353CC}">
                <c16:uniqueId val="{00000243-3153-4AD7-AD36-014412AB6452}"/>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45-3153-4AD7-AD36-014412AB6452}"/>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47-3153-4AD7-AD36-014412AB6452}"/>
              </c:ext>
            </c:extLst>
          </c:dPt>
          <c:dPt>
            <c:idx val="4"/>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49-3153-4AD7-AD36-014412AB6452}"/>
              </c:ext>
            </c:extLst>
          </c:dPt>
          <c:dPt>
            <c:idx val="6"/>
            <c:invertIfNegative val="0"/>
            <c:bubble3D val="0"/>
            <c:spPr>
              <a:solidFill>
                <a:schemeClr val="accent5">
                  <a:lumMod val="75000"/>
                </a:schemeClr>
              </a:solidFill>
              <a:ln>
                <a:noFill/>
              </a:ln>
              <a:effectLst/>
            </c:spPr>
            <c:extLst>
              <c:ext xmlns:c16="http://schemas.microsoft.com/office/drawing/2014/chart" uri="{C3380CC4-5D6E-409C-BE32-E72D297353CC}">
                <c16:uniqueId val="{0000024B-3153-4AD7-AD36-014412AB6452}"/>
              </c:ext>
            </c:extLst>
          </c:dPt>
          <c:dPt>
            <c:idx val="8"/>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4D-3153-4AD7-AD36-014412AB6452}"/>
              </c:ext>
            </c:extLst>
          </c:dPt>
          <c:dPt>
            <c:idx val="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4F-3153-4AD7-AD36-014412AB6452}"/>
              </c:ext>
            </c:extLst>
          </c:dPt>
          <c:dPt>
            <c:idx val="10"/>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51-3153-4AD7-AD36-014412AB6452}"/>
              </c:ext>
            </c:extLst>
          </c:dPt>
          <c:dPt>
            <c:idx val="12"/>
            <c:invertIfNegative val="0"/>
            <c:bubble3D val="0"/>
            <c:spPr>
              <a:solidFill>
                <a:schemeClr val="accent5">
                  <a:lumMod val="75000"/>
                </a:schemeClr>
              </a:solidFill>
              <a:ln>
                <a:noFill/>
              </a:ln>
              <a:effectLst/>
            </c:spPr>
            <c:extLst>
              <c:ext xmlns:c16="http://schemas.microsoft.com/office/drawing/2014/chart" uri="{C3380CC4-5D6E-409C-BE32-E72D297353CC}">
                <c16:uniqueId val="{00000253-3153-4AD7-AD36-014412AB6452}"/>
              </c:ext>
            </c:extLst>
          </c:dPt>
          <c:dPt>
            <c:idx val="13"/>
            <c:invertIfNegative val="0"/>
            <c:bubble3D val="0"/>
            <c:spPr>
              <a:solidFill>
                <a:schemeClr val="accent5"/>
              </a:solidFill>
              <a:ln>
                <a:noFill/>
              </a:ln>
              <a:effectLst/>
            </c:spPr>
            <c:extLst>
              <c:ext xmlns:c16="http://schemas.microsoft.com/office/drawing/2014/chart" uri="{C3380CC4-5D6E-409C-BE32-E72D297353CC}">
                <c16:uniqueId val="{00000255-3153-4AD7-AD36-014412AB6452}"/>
              </c:ext>
            </c:extLst>
          </c:dPt>
          <c:dPt>
            <c:idx val="14"/>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57-3153-4AD7-AD36-014412AB6452}"/>
              </c:ext>
            </c:extLst>
          </c:dPt>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59-3153-4AD7-AD36-014412AB6452}"/>
              </c:ext>
            </c:extLst>
          </c:dPt>
          <c:dPt>
            <c:idx val="16"/>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5B-3153-4AD7-AD36-014412AB6452}"/>
              </c:ext>
            </c:extLst>
          </c:dPt>
          <c:dPt>
            <c:idx val="18"/>
            <c:invertIfNegative val="0"/>
            <c:bubble3D val="0"/>
            <c:spPr>
              <a:solidFill>
                <a:schemeClr val="accent5">
                  <a:lumMod val="75000"/>
                </a:schemeClr>
              </a:solidFill>
              <a:ln>
                <a:noFill/>
              </a:ln>
              <a:effectLst/>
            </c:spPr>
            <c:extLst>
              <c:ext xmlns:c16="http://schemas.microsoft.com/office/drawing/2014/chart" uri="{C3380CC4-5D6E-409C-BE32-E72D297353CC}">
                <c16:uniqueId val="{0000025D-3153-4AD7-AD36-014412AB6452}"/>
              </c:ext>
            </c:extLst>
          </c:dPt>
          <c:dPt>
            <c:idx val="20"/>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5F-3153-4AD7-AD36-014412AB6452}"/>
              </c:ext>
            </c:extLst>
          </c:dPt>
          <c:dPt>
            <c:idx val="21"/>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61-3153-4AD7-AD36-014412AB6452}"/>
              </c:ext>
            </c:extLst>
          </c:dPt>
          <c:dPt>
            <c:idx val="22"/>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63-3153-4AD7-AD36-014412AB6452}"/>
              </c:ext>
            </c:extLst>
          </c:dPt>
          <c:dPt>
            <c:idx val="25"/>
            <c:invertIfNegative val="0"/>
            <c:bubble3D val="0"/>
            <c:spPr>
              <a:solidFill>
                <a:schemeClr val="accent5">
                  <a:lumMod val="75000"/>
                </a:schemeClr>
              </a:solidFill>
              <a:ln>
                <a:noFill/>
              </a:ln>
              <a:effectLst/>
            </c:spPr>
            <c:extLst>
              <c:ext xmlns:c16="http://schemas.microsoft.com/office/drawing/2014/chart" uri="{C3380CC4-5D6E-409C-BE32-E72D297353CC}">
                <c16:uniqueId val="{00000265-3153-4AD7-AD36-014412AB6452}"/>
              </c:ext>
            </c:extLst>
          </c:dPt>
          <c:dPt>
            <c:idx val="26"/>
            <c:invertIfNegative val="0"/>
            <c:bubble3D val="0"/>
            <c:spPr>
              <a:solidFill>
                <a:schemeClr val="accent5"/>
              </a:solidFill>
              <a:ln>
                <a:noFill/>
              </a:ln>
              <a:effectLst/>
            </c:spPr>
            <c:extLst>
              <c:ext xmlns:c16="http://schemas.microsoft.com/office/drawing/2014/chart" uri="{C3380CC4-5D6E-409C-BE32-E72D297353CC}">
                <c16:uniqueId val="{00000267-3153-4AD7-AD36-014412AB6452}"/>
              </c:ext>
            </c:extLst>
          </c:dPt>
          <c:dPt>
            <c:idx val="2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69-3153-4AD7-AD36-014412AB6452}"/>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6B-3153-4AD7-AD36-014412AB6452}"/>
              </c:ext>
            </c:extLst>
          </c:dPt>
          <c:dPt>
            <c:idx val="29"/>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6D-3153-4AD7-AD36-014412AB6452}"/>
              </c:ext>
            </c:extLst>
          </c:dPt>
          <c:dPt>
            <c:idx val="31"/>
            <c:invertIfNegative val="0"/>
            <c:bubble3D val="0"/>
            <c:spPr>
              <a:solidFill>
                <a:schemeClr val="accent5">
                  <a:lumMod val="75000"/>
                </a:schemeClr>
              </a:solidFill>
              <a:ln>
                <a:noFill/>
              </a:ln>
              <a:effectLst/>
            </c:spPr>
            <c:extLst>
              <c:ext xmlns:c16="http://schemas.microsoft.com/office/drawing/2014/chart" uri="{C3380CC4-5D6E-409C-BE32-E72D297353CC}">
                <c16:uniqueId val="{0000026F-3153-4AD7-AD36-014412AB6452}"/>
              </c:ext>
            </c:extLst>
          </c:dPt>
          <c:dPt>
            <c:idx val="3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71-3153-4AD7-AD36-014412AB6452}"/>
              </c:ext>
            </c:extLst>
          </c:dPt>
          <c:dPt>
            <c:idx val="3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73-3153-4AD7-AD36-014412AB6452}"/>
              </c:ext>
            </c:extLst>
          </c:dPt>
          <c:dPt>
            <c:idx val="35"/>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5-3153-4AD7-AD36-014412AB6452}"/>
              </c:ext>
            </c:extLst>
          </c:dPt>
          <c:dPt>
            <c:idx val="37"/>
            <c:invertIfNegative val="0"/>
            <c:bubble3D val="0"/>
            <c:spPr>
              <a:solidFill>
                <a:schemeClr val="accent5">
                  <a:lumMod val="75000"/>
                </a:schemeClr>
              </a:solidFill>
              <a:ln>
                <a:noFill/>
              </a:ln>
              <a:effectLst/>
            </c:spPr>
            <c:extLst>
              <c:ext xmlns:c16="http://schemas.microsoft.com/office/drawing/2014/chart" uri="{C3380CC4-5D6E-409C-BE32-E72D297353CC}">
                <c16:uniqueId val="{00000277-3153-4AD7-AD36-014412AB6452}"/>
              </c:ext>
            </c:extLst>
          </c:dPt>
          <c:dPt>
            <c:idx val="38"/>
            <c:invertIfNegative val="0"/>
            <c:bubble3D val="0"/>
            <c:spPr>
              <a:solidFill>
                <a:schemeClr val="accent5"/>
              </a:solidFill>
              <a:ln>
                <a:noFill/>
              </a:ln>
              <a:effectLst/>
            </c:spPr>
            <c:extLst>
              <c:ext xmlns:c16="http://schemas.microsoft.com/office/drawing/2014/chart" uri="{C3380CC4-5D6E-409C-BE32-E72D297353CC}">
                <c16:uniqueId val="{00000279-3153-4AD7-AD36-014412AB6452}"/>
              </c:ext>
            </c:extLst>
          </c:dPt>
          <c:dPt>
            <c:idx val="3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7B-3153-4AD7-AD36-014412AB6452}"/>
              </c:ext>
            </c:extLst>
          </c:dPt>
          <c:dPt>
            <c:idx val="4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7D-3153-4AD7-AD36-014412AB6452}"/>
              </c:ext>
            </c:extLst>
          </c:dPt>
          <c:dPt>
            <c:idx val="41"/>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7F-3153-4AD7-AD36-014412AB6452}"/>
              </c:ext>
            </c:extLst>
          </c:dPt>
          <c:dPt>
            <c:idx val="43"/>
            <c:invertIfNegative val="0"/>
            <c:bubble3D val="0"/>
            <c:spPr>
              <a:solidFill>
                <a:schemeClr val="accent5">
                  <a:lumMod val="75000"/>
                </a:schemeClr>
              </a:solidFill>
              <a:ln>
                <a:noFill/>
              </a:ln>
              <a:effectLst/>
            </c:spPr>
            <c:extLst>
              <c:ext xmlns:c16="http://schemas.microsoft.com/office/drawing/2014/chart" uri="{C3380CC4-5D6E-409C-BE32-E72D297353CC}">
                <c16:uniqueId val="{00000281-3153-4AD7-AD36-014412AB6452}"/>
              </c:ext>
            </c:extLst>
          </c:dPt>
          <c:dPt>
            <c:idx val="44"/>
            <c:invertIfNegative val="0"/>
            <c:bubble3D val="0"/>
            <c:spPr>
              <a:solidFill>
                <a:schemeClr val="accent5"/>
              </a:solidFill>
              <a:ln>
                <a:noFill/>
              </a:ln>
              <a:effectLst/>
            </c:spPr>
            <c:extLst>
              <c:ext xmlns:c16="http://schemas.microsoft.com/office/drawing/2014/chart" uri="{C3380CC4-5D6E-409C-BE32-E72D297353CC}">
                <c16:uniqueId val="{00000283-3153-4AD7-AD36-014412AB6452}"/>
              </c:ext>
            </c:extLst>
          </c:dPt>
          <c:dPt>
            <c:idx val="4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85-3153-4AD7-AD36-014412AB6452}"/>
              </c:ext>
            </c:extLst>
          </c:dPt>
          <c:dPt>
            <c:idx val="4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87-3153-4AD7-AD36-014412AB6452}"/>
              </c:ext>
            </c:extLst>
          </c:dPt>
          <c:dPt>
            <c:idx val="47"/>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89-3153-4AD7-AD36-014412AB6452}"/>
              </c:ext>
            </c:extLst>
          </c:dPt>
          <c:dPt>
            <c:idx val="49"/>
            <c:invertIfNegative val="0"/>
            <c:bubble3D val="0"/>
            <c:spPr>
              <a:solidFill>
                <a:schemeClr val="accent5">
                  <a:lumMod val="75000"/>
                </a:schemeClr>
              </a:solidFill>
              <a:ln>
                <a:noFill/>
              </a:ln>
              <a:effectLst/>
            </c:spPr>
            <c:extLst>
              <c:ext xmlns:c16="http://schemas.microsoft.com/office/drawing/2014/chart" uri="{C3380CC4-5D6E-409C-BE32-E72D297353CC}">
                <c16:uniqueId val="{0000028B-3153-4AD7-AD36-014412AB6452}"/>
              </c:ext>
            </c:extLst>
          </c:dPt>
          <c:dPt>
            <c:idx val="50"/>
            <c:invertIfNegative val="0"/>
            <c:bubble3D val="0"/>
            <c:spPr>
              <a:solidFill>
                <a:schemeClr val="accent5"/>
              </a:solidFill>
              <a:ln>
                <a:noFill/>
              </a:ln>
              <a:effectLst/>
            </c:spPr>
            <c:extLst>
              <c:ext xmlns:c16="http://schemas.microsoft.com/office/drawing/2014/chart" uri="{C3380CC4-5D6E-409C-BE32-E72D297353CC}">
                <c16:uniqueId val="{0000028D-3153-4AD7-AD36-014412AB6452}"/>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8F-3153-4AD7-AD36-014412AB6452}"/>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91-3153-4AD7-AD36-014412AB6452}"/>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93-3153-4AD7-AD36-014412AB6452}"/>
              </c:ext>
            </c:extLst>
          </c:dPt>
          <c:dPt>
            <c:idx val="55"/>
            <c:invertIfNegative val="0"/>
            <c:bubble3D val="0"/>
            <c:spPr>
              <a:solidFill>
                <a:schemeClr val="accent5">
                  <a:lumMod val="75000"/>
                </a:schemeClr>
              </a:solidFill>
              <a:ln>
                <a:noFill/>
              </a:ln>
              <a:effectLst/>
            </c:spPr>
            <c:extLst>
              <c:ext xmlns:c16="http://schemas.microsoft.com/office/drawing/2014/chart" uri="{C3380CC4-5D6E-409C-BE32-E72D297353CC}">
                <c16:uniqueId val="{00000295-3153-4AD7-AD36-014412AB6452}"/>
              </c:ext>
            </c:extLst>
          </c:dPt>
          <c:dPt>
            <c:idx val="56"/>
            <c:invertIfNegative val="0"/>
            <c:bubble3D val="0"/>
            <c:spPr>
              <a:solidFill>
                <a:schemeClr val="accent5"/>
              </a:solidFill>
              <a:ln>
                <a:noFill/>
              </a:ln>
              <a:effectLst/>
            </c:spPr>
            <c:extLst>
              <c:ext xmlns:c16="http://schemas.microsoft.com/office/drawing/2014/chart" uri="{C3380CC4-5D6E-409C-BE32-E72D297353CC}">
                <c16:uniqueId val="{00000297-3153-4AD7-AD36-014412AB6452}"/>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99-3153-4AD7-AD36-014412AB6452}"/>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9B-3153-4AD7-AD36-014412AB6452}"/>
              </c:ext>
            </c:extLst>
          </c:dPt>
          <c:dPt>
            <c:idx val="59"/>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9D-3153-4AD7-AD36-014412AB6452}"/>
              </c:ext>
            </c:extLst>
          </c:dPt>
          <c:dPt>
            <c:idx val="61"/>
            <c:invertIfNegative val="0"/>
            <c:bubble3D val="0"/>
            <c:spPr>
              <a:solidFill>
                <a:schemeClr val="accent5">
                  <a:lumMod val="75000"/>
                </a:schemeClr>
              </a:solidFill>
              <a:ln>
                <a:noFill/>
              </a:ln>
              <a:effectLst/>
            </c:spPr>
            <c:extLst>
              <c:ext xmlns:c16="http://schemas.microsoft.com/office/drawing/2014/chart" uri="{C3380CC4-5D6E-409C-BE32-E72D297353CC}">
                <c16:uniqueId val="{0000029F-3153-4AD7-AD36-014412AB6452}"/>
              </c:ext>
            </c:extLst>
          </c:dPt>
          <c:dPt>
            <c:idx val="6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A1-3153-4AD7-AD36-014412AB6452}"/>
              </c:ext>
            </c:extLst>
          </c:dPt>
          <c:dPt>
            <c:idx val="6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A3-3153-4AD7-AD36-014412AB6452}"/>
              </c:ext>
            </c:extLst>
          </c:dPt>
          <c:dPt>
            <c:idx val="65"/>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A5-3153-4AD7-AD36-014412AB6452}"/>
              </c:ext>
            </c:extLst>
          </c:dPt>
          <c:dPt>
            <c:idx val="67"/>
            <c:invertIfNegative val="0"/>
            <c:bubble3D val="0"/>
            <c:spPr>
              <a:solidFill>
                <a:schemeClr val="accent5">
                  <a:lumMod val="75000"/>
                </a:schemeClr>
              </a:solidFill>
              <a:ln>
                <a:noFill/>
              </a:ln>
              <a:effectLst/>
            </c:spPr>
            <c:extLst>
              <c:ext xmlns:c16="http://schemas.microsoft.com/office/drawing/2014/chart" uri="{C3380CC4-5D6E-409C-BE32-E72D297353CC}">
                <c16:uniqueId val="{000002A7-3153-4AD7-AD36-014412AB6452}"/>
              </c:ext>
            </c:extLst>
          </c:dPt>
          <c:dPt>
            <c:idx val="68"/>
            <c:invertIfNegative val="0"/>
            <c:bubble3D val="0"/>
            <c:spPr>
              <a:solidFill>
                <a:schemeClr val="accent5"/>
              </a:solidFill>
              <a:ln>
                <a:noFill/>
              </a:ln>
              <a:effectLst/>
            </c:spPr>
            <c:extLst>
              <c:ext xmlns:c16="http://schemas.microsoft.com/office/drawing/2014/chart" uri="{C3380CC4-5D6E-409C-BE32-E72D297353CC}">
                <c16:uniqueId val="{000002A9-3153-4AD7-AD36-014412AB6452}"/>
              </c:ext>
            </c:extLst>
          </c:dPt>
          <c:dPt>
            <c:idx val="6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AB-3153-4AD7-AD36-014412AB6452}"/>
              </c:ext>
            </c:extLst>
          </c:dPt>
          <c:dPt>
            <c:idx val="7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AD-3153-4AD7-AD36-014412AB6452}"/>
              </c:ext>
            </c:extLst>
          </c:dPt>
          <c:dPt>
            <c:idx val="71"/>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AF-3153-4AD7-AD36-014412AB6452}"/>
              </c:ext>
            </c:extLst>
          </c:dPt>
          <c:dPt>
            <c:idx val="73"/>
            <c:invertIfNegative val="0"/>
            <c:bubble3D val="0"/>
            <c:spPr>
              <a:solidFill>
                <a:schemeClr val="accent5">
                  <a:lumMod val="75000"/>
                </a:schemeClr>
              </a:solidFill>
              <a:ln>
                <a:noFill/>
              </a:ln>
              <a:effectLst/>
            </c:spPr>
            <c:extLst>
              <c:ext xmlns:c16="http://schemas.microsoft.com/office/drawing/2014/chart" uri="{C3380CC4-5D6E-409C-BE32-E72D297353CC}">
                <c16:uniqueId val="{000002B1-3153-4AD7-AD36-014412AB6452}"/>
              </c:ext>
            </c:extLst>
          </c:dPt>
          <c:dPt>
            <c:idx val="74"/>
            <c:invertIfNegative val="0"/>
            <c:bubble3D val="0"/>
            <c:spPr>
              <a:solidFill>
                <a:schemeClr val="accent5"/>
              </a:solidFill>
              <a:ln>
                <a:noFill/>
              </a:ln>
              <a:effectLst/>
            </c:spPr>
            <c:extLst>
              <c:ext xmlns:c16="http://schemas.microsoft.com/office/drawing/2014/chart" uri="{C3380CC4-5D6E-409C-BE32-E72D297353CC}">
                <c16:uniqueId val="{000002B3-3153-4AD7-AD36-014412AB6452}"/>
              </c:ext>
            </c:extLst>
          </c:dPt>
          <c:dPt>
            <c:idx val="75"/>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B5-3153-4AD7-AD36-014412AB6452}"/>
              </c:ext>
            </c:extLst>
          </c:dPt>
          <c:dPt>
            <c:idx val="7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B7-3153-4AD7-AD36-014412AB6452}"/>
              </c:ext>
            </c:extLst>
          </c:dPt>
          <c:dPt>
            <c:idx val="77"/>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B9-3153-4AD7-AD36-014412AB6452}"/>
              </c:ext>
            </c:extLst>
          </c:dPt>
          <c:dPt>
            <c:idx val="79"/>
            <c:invertIfNegative val="0"/>
            <c:bubble3D val="0"/>
            <c:spPr>
              <a:solidFill>
                <a:schemeClr val="accent5">
                  <a:lumMod val="75000"/>
                </a:schemeClr>
              </a:solidFill>
              <a:ln>
                <a:noFill/>
              </a:ln>
              <a:effectLst/>
            </c:spPr>
            <c:extLst>
              <c:ext xmlns:c16="http://schemas.microsoft.com/office/drawing/2014/chart" uri="{C3380CC4-5D6E-409C-BE32-E72D297353CC}">
                <c16:uniqueId val="{000002BB-3153-4AD7-AD36-014412AB6452}"/>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BD-3153-4AD7-AD36-014412AB6452}"/>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BF-3153-4AD7-AD36-014412AB6452}"/>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1-3153-4AD7-AD36-014412AB6452}"/>
              </c:ext>
            </c:extLst>
          </c:dPt>
          <c:dPt>
            <c:idx val="85"/>
            <c:invertIfNegative val="0"/>
            <c:bubble3D val="0"/>
            <c:spPr>
              <a:solidFill>
                <a:schemeClr val="accent5">
                  <a:lumMod val="75000"/>
                </a:schemeClr>
              </a:solidFill>
              <a:ln>
                <a:noFill/>
              </a:ln>
              <a:effectLst/>
            </c:spPr>
            <c:extLst>
              <c:ext xmlns:c16="http://schemas.microsoft.com/office/drawing/2014/chart" uri="{C3380CC4-5D6E-409C-BE32-E72D297353CC}">
                <c16:uniqueId val="{000002C3-3153-4AD7-AD36-014412AB6452}"/>
              </c:ext>
            </c:extLst>
          </c:dPt>
          <c:dPt>
            <c:idx val="86"/>
            <c:invertIfNegative val="0"/>
            <c:bubble3D val="0"/>
            <c:spPr>
              <a:solidFill>
                <a:schemeClr val="accent5"/>
              </a:solidFill>
              <a:ln>
                <a:noFill/>
              </a:ln>
              <a:effectLst/>
            </c:spPr>
            <c:extLst>
              <c:ext xmlns:c16="http://schemas.microsoft.com/office/drawing/2014/chart" uri="{C3380CC4-5D6E-409C-BE32-E72D297353CC}">
                <c16:uniqueId val="{000002C5-3153-4AD7-AD36-014412AB6452}"/>
              </c:ext>
            </c:extLst>
          </c:dPt>
          <c:dPt>
            <c:idx val="8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C7-3153-4AD7-AD36-014412AB6452}"/>
              </c:ext>
            </c:extLst>
          </c:dPt>
          <c:dPt>
            <c:idx val="8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C9-3153-4AD7-AD36-014412AB6452}"/>
              </c:ext>
            </c:extLst>
          </c:dPt>
          <c:dPt>
            <c:idx val="89"/>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CB-3153-4AD7-AD36-014412AB6452}"/>
              </c:ext>
            </c:extLst>
          </c:dPt>
          <c:dPt>
            <c:idx val="91"/>
            <c:invertIfNegative val="0"/>
            <c:bubble3D val="0"/>
            <c:spPr>
              <a:solidFill>
                <a:schemeClr val="accent5">
                  <a:lumMod val="75000"/>
                </a:schemeClr>
              </a:solidFill>
              <a:ln>
                <a:noFill/>
              </a:ln>
              <a:effectLst/>
            </c:spPr>
            <c:extLst>
              <c:ext xmlns:c16="http://schemas.microsoft.com/office/drawing/2014/chart" uri="{C3380CC4-5D6E-409C-BE32-E72D297353CC}">
                <c16:uniqueId val="{000002CD-3153-4AD7-AD36-014412AB6452}"/>
              </c:ext>
            </c:extLst>
          </c:dPt>
          <c:dPt>
            <c:idx val="92"/>
            <c:invertIfNegative val="0"/>
            <c:bubble3D val="0"/>
            <c:spPr>
              <a:solidFill>
                <a:schemeClr val="accent5"/>
              </a:solidFill>
              <a:ln>
                <a:noFill/>
              </a:ln>
              <a:effectLst/>
            </c:spPr>
            <c:extLst>
              <c:ext xmlns:c16="http://schemas.microsoft.com/office/drawing/2014/chart" uri="{C3380CC4-5D6E-409C-BE32-E72D297353CC}">
                <c16:uniqueId val="{000002CF-3153-4AD7-AD36-014412AB6452}"/>
              </c:ext>
            </c:extLst>
          </c:dPt>
          <c:dPt>
            <c:idx val="93"/>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D1-3153-4AD7-AD36-014412AB6452}"/>
              </c:ext>
            </c:extLst>
          </c:dPt>
          <c:dPt>
            <c:idx val="9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D3-3153-4AD7-AD36-014412AB6452}"/>
              </c:ext>
            </c:extLst>
          </c:dPt>
          <c:dPt>
            <c:idx val="95"/>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D5-3153-4AD7-AD36-014412AB6452}"/>
              </c:ext>
            </c:extLst>
          </c:dPt>
          <c:dPt>
            <c:idx val="97"/>
            <c:invertIfNegative val="0"/>
            <c:bubble3D val="0"/>
            <c:spPr>
              <a:solidFill>
                <a:schemeClr val="accent5">
                  <a:lumMod val="75000"/>
                </a:schemeClr>
              </a:solidFill>
              <a:ln>
                <a:noFill/>
              </a:ln>
              <a:effectLst/>
            </c:spPr>
            <c:extLst>
              <c:ext xmlns:c16="http://schemas.microsoft.com/office/drawing/2014/chart" uri="{C3380CC4-5D6E-409C-BE32-E72D297353CC}">
                <c16:uniqueId val="{000002D7-3153-4AD7-AD36-014412AB6452}"/>
              </c:ext>
            </c:extLst>
          </c:dPt>
          <c:dPt>
            <c:idx val="98"/>
            <c:invertIfNegative val="0"/>
            <c:bubble3D val="0"/>
            <c:spPr>
              <a:solidFill>
                <a:schemeClr val="accent5"/>
              </a:solidFill>
              <a:ln>
                <a:noFill/>
              </a:ln>
              <a:effectLst/>
            </c:spPr>
            <c:extLst>
              <c:ext xmlns:c16="http://schemas.microsoft.com/office/drawing/2014/chart" uri="{C3380CC4-5D6E-409C-BE32-E72D297353CC}">
                <c16:uniqueId val="{000002D9-3153-4AD7-AD36-014412AB6452}"/>
              </c:ext>
            </c:extLst>
          </c:dPt>
          <c:dPt>
            <c:idx val="99"/>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DB-3153-4AD7-AD36-014412AB6452}"/>
              </c:ext>
            </c:extLst>
          </c:dPt>
          <c:dPt>
            <c:idx val="100"/>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DD-3153-4AD7-AD36-014412AB6452}"/>
              </c:ext>
            </c:extLst>
          </c:dPt>
          <c:dPt>
            <c:idx val="101"/>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DF-3153-4AD7-AD36-014412AB6452}"/>
              </c:ext>
            </c:extLst>
          </c:dPt>
          <c:cat>
            <c:strRef>
              <c:f>'Graphique 6'!$A$4:$A$105</c:f>
              <c:strCache>
                <c:ptCount val="102"/>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5">
                  <c:v>C3 - Biens d'équipement - juillet</c:v>
                </c:pt>
                <c:pt idx="26">
                  <c:v>juin</c:v>
                </c:pt>
                <c:pt idx="27">
                  <c:v>mai</c:v>
                </c:pt>
                <c:pt idx="28">
                  <c:v>avril</c:v>
                </c:pt>
                <c:pt idx="29">
                  <c:v>mars</c:v>
                </c:pt>
                <c:pt idx="31">
                  <c:v>C4 - Fabrication de matériels de transport - juillet</c:v>
                </c:pt>
                <c:pt idx="32">
                  <c:v>juin</c:v>
                </c:pt>
                <c:pt idx="33">
                  <c:v>mai</c:v>
                </c:pt>
                <c:pt idx="34">
                  <c:v>avril</c:v>
                </c:pt>
                <c:pt idx="35">
                  <c:v>mars</c:v>
                </c:pt>
                <c:pt idx="37">
                  <c:v>C5 - Fabrication d'autres produits industriels  - juillet</c:v>
                </c:pt>
                <c:pt idx="38">
                  <c:v>juin</c:v>
                </c:pt>
                <c:pt idx="39">
                  <c:v>mai</c:v>
                </c:pt>
                <c:pt idx="40">
                  <c:v>avril</c:v>
                </c:pt>
                <c:pt idx="41">
                  <c:v>mars</c:v>
                </c:pt>
                <c:pt idx="43">
                  <c:v>FZ - Construction - juillet</c:v>
                </c:pt>
                <c:pt idx="44">
                  <c:v>juin</c:v>
                </c:pt>
                <c:pt idx="45">
                  <c:v>mai</c:v>
                </c:pt>
                <c:pt idx="46">
                  <c:v>avril</c:v>
                </c:pt>
                <c:pt idx="47">
                  <c:v>mars</c:v>
                </c:pt>
                <c:pt idx="49">
                  <c:v>GZ - Commerce - juillet</c:v>
                </c:pt>
                <c:pt idx="50">
                  <c:v>juin</c:v>
                </c:pt>
                <c:pt idx="51">
                  <c:v>mai</c:v>
                </c:pt>
                <c:pt idx="52">
                  <c:v>avril</c:v>
                </c:pt>
                <c:pt idx="53">
                  <c:v>mars</c:v>
                </c:pt>
                <c:pt idx="55">
                  <c:v>HZ - Transports et entreposage  - juillet</c:v>
                </c:pt>
                <c:pt idx="56">
                  <c:v>juin</c:v>
                </c:pt>
                <c:pt idx="57">
                  <c:v>mai</c:v>
                </c:pt>
                <c:pt idx="58">
                  <c:v>avril</c:v>
                </c:pt>
                <c:pt idx="59">
                  <c:v>mars</c:v>
                </c:pt>
                <c:pt idx="61">
                  <c:v>IZ - Hébergement et restauration - juillet</c:v>
                </c:pt>
                <c:pt idx="62">
                  <c:v>juin</c:v>
                </c:pt>
                <c:pt idx="63">
                  <c:v>mai</c:v>
                </c:pt>
                <c:pt idx="64">
                  <c:v>avril</c:v>
                </c:pt>
                <c:pt idx="65">
                  <c:v>mars</c:v>
                </c:pt>
                <c:pt idx="67">
                  <c:v>JZ - Information et communication - juillet</c:v>
                </c:pt>
                <c:pt idx="68">
                  <c:v>juin</c:v>
                </c:pt>
                <c:pt idx="69">
                  <c:v>mai</c:v>
                </c:pt>
                <c:pt idx="70">
                  <c:v>avril</c:v>
                </c:pt>
                <c:pt idx="71">
                  <c:v>mars</c:v>
                </c:pt>
                <c:pt idx="73">
                  <c:v>KZ - Activités financières et d'assurance - juillet</c:v>
                </c:pt>
                <c:pt idx="74">
                  <c:v>juin</c:v>
                </c:pt>
                <c:pt idx="75">
                  <c:v>mai</c:v>
                </c:pt>
                <c:pt idx="76">
                  <c:v>avril</c:v>
                </c:pt>
                <c:pt idx="77">
                  <c:v>mars</c:v>
                </c:pt>
                <c:pt idx="79">
                  <c:v>LZ - Activités immobilières - juillet</c:v>
                </c:pt>
                <c:pt idx="80">
                  <c:v>juin</c:v>
                </c:pt>
                <c:pt idx="81">
                  <c:v>mai</c:v>
                </c:pt>
                <c:pt idx="82">
                  <c:v>avril</c:v>
                </c:pt>
                <c:pt idx="83">
                  <c:v>mars</c:v>
                </c:pt>
                <c:pt idx="85">
                  <c:v>MN - Services aux entreprises  - juillet</c:v>
                </c:pt>
                <c:pt idx="86">
                  <c:v>juin</c:v>
                </c:pt>
                <c:pt idx="87">
                  <c:v>mai</c:v>
                </c:pt>
                <c:pt idx="88">
                  <c:v>avril</c:v>
                </c:pt>
                <c:pt idx="89">
                  <c:v>mars</c:v>
                </c:pt>
                <c:pt idx="91">
                  <c:v>OQ - Enseignement, santé humaine et action sociale - juillet</c:v>
                </c:pt>
                <c:pt idx="92">
                  <c:v>juin</c:v>
                </c:pt>
                <c:pt idx="93">
                  <c:v>mai</c:v>
                </c:pt>
                <c:pt idx="94">
                  <c:v>avril</c:v>
                </c:pt>
                <c:pt idx="95">
                  <c:v>mars</c:v>
                </c:pt>
                <c:pt idx="97">
                  <c:v>RU - Autres activités de services - juillet</c:v>
                </c:pt>
                <c:pt idx="98">
                  <c:v>juin</c:v>
                </c:pt>
                <c:pt idx="99">
                  <c:v>mai</c:v>
                </c:pt>
                <c:pt idx="100">
                  <c:v>avril</c:v>
                </c:pt>
                <c:pt idx="101">
                  <c:v>mars</c:v>
                </c:pt>
              </c:strCache>
            </c:strRef>
          </c:cat>
          <c:val>
            <c:numRef>
              <c:f>'Graphique 6'!$F$4:$F$105</c:f>
              <c:numCache>
                <c:formatCode>0.0</c:formatCode>
                <c:ptCount val="102"/>
                <c:pt idx="0">
                  <c:v>21.3</c:v>
                </c:pt>
                <c:pt idx="1">
                  <c:v>7.1</c:v>
                </c:pt>
                <c:pt idx="2">
                  <c:v>8.4303388000000012</c:v>
                </c:pt>
                <c:pt idx="3">
                  <c:v>11</c:v>
                </c:pt>
                <c:pt idx="4">
                  <c:v>9.3000000000000007</c:v>
                </c:pt>
                <c:pt idx="6">
                  <c:v>17.299999999999997</c:v>
                </c:pt>
                <c:pt idx="7">
                  <c:v>6.2</c:v>
                </c:pt>
                <c:pt idx="8">
                  <c:v>8.5844453000000005</c:v>
                </c:pt>
                <c:pt idx="9">
                  <c:v>10.6</c:v>
                </c:pt>
                <c:pt idx="10">
                  <c:v>9.6</c:v>
                </c:pt>
                <c:pt idx="12">
                  <c:v>21.5</c:v>
                </c:pt>
                <c:pt idx="13">
                  <c:v>7.3999999999999995</c:v>
                </c:pt>
                <c:pt idx="14">
                  <c:v>8.0111486000000003</c:v>
                </c:pt>
                <c:pt idx="15">
                  <c:v>10.199999999999999</c:v>
                </c:pt>
                <c:pt idx="16">
                  <c:v>8.1999999999999993</c:v>
                </c:pt>
                <c:pt idx="18">
                  <c:v>22.8</c:v>
                </c:pt>
                <c:pt idx="19">
                  <c:v>4</c:v>
                </c:pt>
                <c:pt idx="20">
                  <c:v>5.0097999999999994</c:v>
                </c:pt>
                <c:pt idx="21">
                  <c:v>18.8</c:v>
                </c:pt>
                <c:pt idx="22">
                  <c:v>7.5</c:v>
                </c:pt>
                <c:pt idx="25">
                  <c:v>21.2</c:v>
                </c:pt>
                <c:pt idx="26">
                  <c:v>5.8000000000000007</c:v>
                </c:pt>
                <c:pt idx="27">
                  <c:v>9.8951133000000002</c:v>
                </c:pt>
                <c:pt idx="28">
                  <c:v>13.8</c:v>
                </c:pt>
                <c:pt idx="29">
                  <c:v>11.6</c:v>
                </c:pt>
                <c:pt idx="31">
                  <c:v>33.1</c:v>
                </c:pt>
                <c:pt idx="32">
                  <c:v>6.3</c:v>
                </c:pt>
                <c:pt idx="33">
                  <c:v>7.0911929000000002</c:v>
                </c:pt>
                <c:pt idx="34">
                  <c:v>10.4</c:v>
                </c:pt>
                <c:pt idx="35">
                  <c:v>10.199999999999999</c:v>
                </c:pt>
                <c:pt idx="37">
                  <c:v>19.100000000000001</c:v>
                </c:pt>
                <c:pt idx="38">
                  <c:v>6.2</c:v>
                </c:pt>
                <c:pt idx="39">
                  <c:v>8.3940012999999993</c:v>
                </c:pt>
                <c:pt idx="40">
                  <c:v>9.1</c:v>
                </c:pt>
                <c:pt idx="41">
                  <c:v>9.6999999999999993</c:v>
                </c:pt>
                <c:pt idx="43">
                  <c:v>13.700000000000001</c:v>
                </c:pt>
                <c:pt idx="44">
                  <c:v>3</c:v>
                </c:pt>
                <c:pt idx="45">
                  <c:v>3.0883000000000003</c:v>
                </c:pt>
                <c:pt idx="46">
                  <c:v>9.6999999999999993</c:v>
                </c:pt>
                <c:pt idx="47">
                  <c:v>17.7</c:v>
                </c:pt>
                <c:pt idx="49">
                  <c:v>21</c:v>
                </c:pt>
                <c:pt idx="50">
                  <c:v>7.3</c:v>
                </c:pt>
                <c:pt idx="51">
                  <c:v>8.2707666999999994</c:v>
                </c:pt>
                <c:pt idx="52">
                  <c:v>10.7</c:v>
                </c:pt>
                <c:pt idx="53">
                  <c:v>10.7</c:v>
                </c:pt>
                <c:pt idx="55">
                  <c:v>18.399999999999999</c:v>
                </c:pt>
                <c:pt idx="56">
                  <c:v>8.5</c:v>
                </c:pt>
                <c:pt idx="57">
                  <c:v>8.8893100999999994</c:v>
                </c:pt>
                <c:pt idx="58">
                  <c:v>11.6</c:v>
                </c:pt>
                <c:pt idx="59">
                  <c:v>11</c:v>
                </c:pt>
                <c:pt idx="61">
                  <c:v>16.8</c:v>
                </c:pt>
                <c:pt idx="62">
                  <c:v>8.6999999999999993</c:v>
                </c:pt>
                <c:pt idx="63">
                  <c:v>8.4823673999999993</c:v>
                </c:pt>
                <c:pt idx="64">
                  <c:v>9.6</c:v>
                </c:pt>
                <c:pt idx="65">
                  <c:v>9.8000000000000007</c:v>
                </c:pt>
                <c:pt idx="67">
                  <c:v>23</c:v>
                </c:pt>
                <c:pt idx="68">
                  <c:v>10.100000000000001</c:v>
                </c:pt>
                <c:pt idx="69">
                  <c:v>11.012828500000001</c:v>
                </c:pt>
                <c:pt idx="70">
                  <c:v>13.2</c:v>
                </c:pt>
                <c:pt idx="71">
                  <c:v>8.6999999999999993</c:v>
                </c:pt>
                <c:pt idx="73">
                  <c:v>23.9</c:v>
                </c:pt>
                <c:pt idx="74">
                  <c:v>7.7</c:v>
                </c:pt>
                <c:pt idx="75">
                  <c:v>12.674765900000001</c:v>
                </c:pt>
                <c:pt idx="76">
                  <c:v>12.8</c:v>
                </c:pt>
                <c:pt idx="77">
                  <c:v>6.1</c:v>
                </c:pt>
                <c:pt idx="79">
                  <c:v>22.1</c:v>
                </c:pt>
                <c:pt idx="80">
                  <c:v>8.3000000000000007</c:v>
                </c:pt>
                <c:pt idx="81">
                  <c:v>8.0746994999999995</c:v>
                </c:pt>
                <c:pt idx="82">
                  <c:v>13</c:v>
                </c:pt>
                <c:pt idx="83">
                  <c:v>9.1</c:v>
                </c:pt>
                <c:pt idx="85">
                  <c:v>20</c:v>
                </c:pt>
                <c:pt idx="86">
                  <c:v>7.5</c:v>
                </c:pt>
                <c:pt idx="87">
                  <c:v>9.1634127000000003</c:v>
                </c:pt>
                <c:pt idx="88">
                  <c:v>11.3</c:v>
                </c:pt>
                <c:pt idx="89">
                  <c:v>8.1999999999999993</c:v>
                </c:pt>
                <c:pt idx="91">
                  <c:v>27.6</c:v>
                </c:pt>
                <c:pt idx="92">
                  <c:v>7.3</c:v>
                </c:pt>
                <c:pt idx="93">
                  <c:v>7.9893237000000008</c:v>
                </c:pt>
                <c:pt idx="94">
                  <c:v>10.9</c:v>
                </c:pt>
                <c:pt idx="95">
                  <c:v>5.9</c:v>
                </c:pt>
                <c:pt idx="97">
                  <c:v>22.400000000000002</c:v>
                </c:pt>
                <c:pt idx="98">
                  <c:v>4.8</c:v>
                </c:pt>
                <c:pt idx="99">
                  <c:v>6.3092743000000002</c:v>
                </c:pt>
                <c:pt idx="100">
                  <c:v>9.1</c:v>
                </c:pt>
                <c:pt idx="101">
                  <c:v>5.5</c:v>
                </c:pt>
              </c:numCache>
            </c:numRef>
          </c:val>
          <c:extLst>
            <c:ext xmlns:c16="http://schemas.microsoft.com/office/drawing/2014/chart" uri="{C3380CC4-5D6E-409C-BE32-E72D297353CC}">
              <c16:uniqueId val="{000002E0-3153-4AD7-AD36-014412AB6452}"/>
            </c:ext>
          </c:extLst>
        </c:ser>
        <c:ser>
          <c:idx val="5"/>
          <c:order val="5"/>
          <c:tx>
            <c:strRef>
              <c:f>'Graphique 6'!$G$3</c:f>
              <c:strCache>
                <c:ptCount val="1"/>
                <c:pt idx="0">
                  <c:v>Exercice du droit de retrait</c:v>
                </c:pt>
              </c:strCache>
            </c:strRef>
          </c:tx>
          <c:spPr>
            <a:solidFill>
              <a:schemeClr val="accent6"/>
            </a:solidFill>
            <a:ln>
              <a:noFill/>
            </a:ln>
            <a:effectLst/>
          </c:spPr>
          <c:invertIfNegative val="0"/>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E2-3153-4AD7-AD36-014412AB6452}"/>
              </c:ext>
            </c:extLst>
          </c:dPt>
          <c:dPt>
            <c:idx val="2"/>
            <c:invertIfNegative val="0"/>
            <c:bubble3D val="0"/>
            <c:spPr>
              <a:solidFill>
                <a:schemeClr val="accent6">
                  <a:lumMod val="75000"/>
                </a:schemeClr>
              </a:solidFill>
              <a:ln>
                <a:noFill/>
              </a:ln>
              <a:effectLst/>
            </c:spPr>
            <c:extLst>
              <c:ext xmlns:c16="http://schemas.microsoft.com/office/drawing/2014/chart" uri="{C3380CC4-5D6E-409C-BE32-E72D297353CC}">
                <c16:uniqueId val="{000002E4-3153-4AD7-AD36-014412AB6452}"/>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E6-3153-4AD7-AD36-014412AB6452}"/>
              </c:ext>
            </c:extLst>
          </c:dPt>
          <c:dPt>
            <c:idx val="4"/>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E8-3153-4AD7-AD36-014412AB6452}"/>
              </c:ext>
            </c:extLst>
          </c:dPt>
          <c:dPt>
            <c:idx val="7"/>
            <c:invertIfNegative val="0"/>
            <c:bubble3D val="0"/>
            <c:spPr>
              <a:solidFill>
                <a:schemeClr val="accent6"/>
              </a:solidFill>
              <a:ln>
                <a:noFill/>
              </a:ln>
              <a:effectLst/>
            </c:spPr>
            <c:extLst>
              <c:ext xmlns:c16="http://schemas.microsoft.com/office/drawing/2014/chart" uri="{C3380CC4-5D6E-409C-BE32-E72D297353CC}">
                <c16:uniqueId val="{000002EA-3153-4AD7-AD36-014412AB6452}"/>
              </c:ext>
            </c:extLst>
          </c:dPt>
          <c:dPt>
            <c:idx val="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EC-3153-4AD7-AD36-014412AB6452}"/>
              </c:ext>
            </c:extLst>
          </c:dPt>
          <c:dPt>
            <c:idx val="9"/>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EE-3153-4AD7-AD36-014412AB6452}"/>
              </c:ext>
            </c:extLst>
          </c:dPt>
          <c:dPt>
            <c:idx val="14"/>
            <c:invertIfNegative val="0"/>
            <c:bubble3D val="0"/>
            <c:spPr>
              <a:solidFill>
                <a:schemeClr val="accent6">
                  <a:lumMod val="75000"/>
                </a:schemeClr>
              </a:solidFill>
              <a:ln>
                <a:noFill/>
              </a:ln>
              <a:effectLst/>
            </c:spPr>
            <c:extLst>
              <c:ext xmlns:c16="http://schemas.microsoft.com/office/drawing/2014/chart" uri="{C3380CC4-5D6E-409C-BE32-E72D297353CC}">
                <c16:uniqueId val="{000002F0-3153-4AD7-AD36-014412AB6452}"/>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2F2-3153-4AD7-AD36-014412AB6452}"/>
              </c:ext>
            </c:extLst>
          </c:dPt>
          <c:dPt>
            <c:idx val="19"/>
            <c:invertIfNegative val="0"/>
            <c:bubble3D val="0"/>
            <c:spPr>
              <a:solidFill>
                <a:schemeClr val="accent6"/>
              </a:solidFill>
              <a:ln>
                <a:noFill/>
              </a:ln>
              <a:effectLst/>
            </c:spPr>
            <c:extLst>
              <c:ext xmlns:c16="http://schemas.microsoft.com/office/drawing/2014/chart" uri="{C3380CC4-5D6E-409C-BE32-E72D297353CC}">
                <c16:uniqueId val="{000002F4-3153-4AD7-AD36-014412AB6452}"/>
              </c:ext>
            </c:extLst>
          </c:dPt>
          <c:dPt>
            <c:idx val="2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6-3153-4AD7-AD36-014412AB6452}"/>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8-3153-4AD7-AD36-014412AB6452}"/>
              </c:ext>
            </c:extLst>
          </c:dPt>
          <c:dPt>
            <c:idx val="27"/>
            <c:invertIfNegative val="0"/>
            <c:bubble3D val="0"/>
            <c:spPr>
              <a:solidFill>
                <a:schemeClr val="accent6">
                  <a:lumMod val="75000"/>
                </a:schemeClr>
              </a:solidFill>
              <a:ln>
                <a:noFill/>
              </a:ln>
              <a:effectLst/>
            </c:spPr>
            <c:extLst>
              <c:ext xmlns:c16="http://schemas.microsoft.com/office/drawing/2014/chart" uri="{C3380CC4-5D6E-409C-BE32-E72D297353CC}">
                <c16:uniqueId val="{000002FA-3153-4AD7-AD36-014412AB6452}"/>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FC-3153-4AD7-AD36-014412AB6452}"/>
              </c:ext>
            </c:extLst>
          </c:dPt>
          <c:dPt>
            <c:idx val="2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FE-3153-4AD7-AD36-014412AB6452}"/>
              </c:ext>
            </c:extLst>
          </c:dPt>
          <c:dPt>
            <c:idx val="3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0-3153-4AD7-AD36-014412AB6452}"/>
              </c:ext>
            </c:extLst>
          </c:dPt>
          <c:dPt>
            <c:idx val="34"/>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02-3153-4AD7-AD36-014412AB6452}"/>
              </c:ext>
            </c:extLst>
          </c:dPt>
          <c:dPt>
            <c:idx val="39"/>
            <c:invertIfNegative val="0"/>
            <c:bubble3D val="0"/>
            <c:spPr>
              <a:solidFill>
                <a:schemeClr val="accent6">
                  <a:lumMod val="75000"/>
                </a:schemeClr>
              </a:solidFill>
              <a:ln>
                <a:noFill/>
              </a:ln>
              <a:effectLst/>
            </c:spPr>
            <c:extLst>
              <c:ext xmlns:c16="http://schemas.microsoft.com/office/drawing/2014/chart" uri="{C3380CC4-5D6E-409C-BE32-E72D297353CC}">
                <c16:uniqueId val="{00000304-3153-4AD7-AD36-014412AB6452}"/>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306-3153-4AD7-AD36-014412AB6452}"/>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308-3153-4AD7-AD36-014412AB6452}"/>
              </c:ext>
            </c:extLst>
          </c:dPt>
          <c:dPt>
            <c:idx val="46"/>
            <c:invertIfNegative val="0"/>
            <c:bubble3D val="0"/>
            <c:spPr>
              <a:solidFill>
                <a:schemeClr val="accent6">
                  <a:lumMod val="75000"/>
                </a:schemeClr>
              </a:solidFill>
              <a:ln>
                <a:noFill/>
              </a:ln>
              <a:effectLst/>
            </c:spPr>
            <c:extLst>
              <c:ext xmlns:c16="http://schemas.microsoft.com/office/drawing/2014/chart" uri="{C3380CC4-5D6E-409C-BE32-E72D297353CC}">
                <c16:uniqueId val="{0000030A-3153-4AD7-AD36-014412AB6452}"/>
              </c:ext>
            </c:extLst>
          </c:dPt>
          <c:dPt>
            <c:idx val="4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C-3153-4AD7-AD36-014412AB6452}"/>
              </c:ext>
            </c:extLst>
          </c:dPt>
          <c:dPt>
            <c:idx val="5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0E-3153-4AD7-AD36-014412AB6452}"/>
              </c:ext>
            </c:extLst>
          </c:dPt>
          <c:dPt>
            <c:idx val="5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10-3153-4AD7-AD36-014412AB6452}"/>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12-3153-4AD7-AD36-014412AB6452}"/>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14-3153-4AD7-AD36-014412AB6452}"/>
              </c:ext>
            </c:extLst>
          </c:dPt>
          <c:dPt>
            <c:idx val="62"/>
            <c:invertIfNegative val="0"/>
            <c:bubble3D val="0"/>
            <c:spPr>
              <a:solidFill>
                <a:schemeClr val="accent6"/>
              </a:solidFill>
              <a:ln>
                <a:noFill/>
              </a:ln>
              <a:effectLst/>
            </c:spPr>
            <c:extLst>
              <c:ext xmlns:c16="http://schemas.microsoft.com/office/drawing/2014/chart" uri="{C3380CC4-5D6E-409C-BE32-E72D297353CC}">
                <c16:uniqueId val="{00000316-3153-4AD7-AD36-014412AB6452}"/>
              </c:ext>
            </c:extLst>
          </c:dPt>
          <c:dPt>
            <c:idx val="63"/>
            <c:invertIfNegative val="0"/>
            <c:bubble3D val="0"/>
            <c:spPr>
              <a:solidFill>
                <a:schemeClr val="accent6">
                  <a:lumMod val="75000"/>
                </a:schemeClr>
              </a:solidFill>
              <a:ln>
                <a:noFill/>
              </a:ln>
              <a:effectLst/>
            </c:spPr>
            <c:extLst>
              <c:ext xmlns:c16="http://schemas.microsoft.com/office/drawing/2014/chart" uri="{C3380CC4-5D6E-409C-BE32-E72D297353CC}">
                <c16:uniqueId val="{00000318-3153-4AD7-AD36-014412AB6452}"/>
              </c:ext>
            </c:extLst>
          </c:dPt>
          <c:dPt>
            <c:idx val="6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1A-3153-4AD7-AD36-014412AB6452}"/>
              </c:ext>
            </c:extLst>
          </c:dPt>
          <c:dPt>
            <c:idx val="68"/>
            <c:invertIfNegative val="0"/>
            <c:bubble3D val="0"/>
            <c:spPr>
              <a:solidFill>
                <a:schemeClr val="accent6">
                  <a:lumMod val="75000"/>
                </a:schemeClr>
              </a:solidFill>
              <a:ln>
                <a:noFill/>
              </a:ln>
              <a:effectLst/>
            </c:spPr>
            <c:extLst>
              <c:ext xmlns:c16="http://schemas.microsoft.com/office/drawing/2014/chart" uri="{C3380CC4-5D6E-409C-BE32-E72D297353CC}">
                <c16:uniqueId val="{0000031C-3153-4AD7-AD36-014412AB6452}"/>
              </c:ext>
            </c:extLst>
          </c:dPt>
          <c:dPt>
            <c:idx val="69"/>
            <c:invertIfNegative val="0"/>
            <c:bubble3D val="0"/>
            <c:spPr>
              <a:solidFill>
                <a:schemeClr val="accent6"/>
              </a:solidFill>
              <a:ln>
                <a:noFill/>
              </a:ln>
              <a:effectLst/>
            </c:spPr>
            <c:extLst>
              <c:ext xmlns:c16="http://schemas.microsoft.com/office/drawing/2014/chart" uri="{C3380CC4-5D6E-409C-BE32-E72D297353CC}">
                <c16:uniqueId val="{0000031E-3153-4AD7-AD36-014412AB6452}"/>
              </c:ext>
            </c:extLst>
          </c:dPt>
          <c:dPt>
            <c:idx val="70"/>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0-3153-4AD7-AD36-014412AB6452}"/>
              </c:ext>
            </c:extLst>
          </c:dPt>
          <c:dPt>
            <c:idx val="71"/>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22-3153-4AD7-AD36-014412AB6452}"/>
              </c:ext>
            </c:extLst>
          </c:dPt>
          <c:dPt>
            <c:idx val="75"/>
            <c:invertIfNegative val="0"/>
            <c:bubble3D val="0"/>
            <c:spPr>
              <a:solidFill>
                <a:schemeClr val="accent6"/>
              </a:solidFill>
              <a:ln>
                <a:noFill/>
              </a:ln>
              <a:effectLst/>
            </c:spPr>
            <c:extLst>
              <c:ext xmlns:c16="http://schemas.microsoft.com/office/drawing/2014/chart" uri="{C3380CC4-5D6E-409C-BE32-E72D297353CC}">
                <c16:uniqueId val="{00000324-3153-4AD7-AD36-014412AB6452}"/>
              </c:ext>
            </c:extLst>
          </c:dPt>
          <c:dPt>
            <c:idx val="76"/>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26-3153-4AD7-AD36-014412AB6452}"/>
              </c:ext>
            </c:extLst>
          </c:dPt>
          <c:dPt>
            <c:idx val="81"/>
            <c:invertIfNegative val="0"/>
            <c:bubble3D val="0"/>
            <c:spPr>
              <a:solidFill>
                <a:schemeClr val="accent6"/>
              </a:solidFill>
              <a:ln>
                <a:noFill/>
              </a:ln>
              <a:effectLst/>
            </c:spPr>
            <c:extLst>
              <c:ext xmlns:c16="http://schemas.microsoft.com/office/drawing/2014/chart" uri="{C3380CC4-5D6E-409C-BE32-E72D297353CC}">
                <c16:uniqueId val="{00000328-3153-4AD7-AD36-014412AB6452}"/>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2A-3153-4AD7-AD36-014412AB6452}"/>
              </c:ext>
            </c:extLst>
          </c:dPt>
          <c:dPt>
            <c:idx val="8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2C-3153-4AD7-AD36-014412AB6452}"/>
              </c:ext>
            </c:extLst>
          </c:dPt>
          <c:dPt>
            <c:idx val="8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2E-3153-4AD7-AD36-014412AB6452}"/>
              </c:ext>
            </c:extLst>
          </c:dPt>
          <c:dPt>
            <c:idx val="93"/>
            <c:invertIfNegative val="0"/>
            <c:bubble3D val="0"/>
            <c:spPr>
              <a:solidFill>
                <a:schemeClr val="accent6">
                  <a:lumMod val="75000"/>
                </a:schemeClr>
              </a:solidFill>
              <a:ln>
                <a:noFill/>
              </a:ln>
              <a:effectLst/>
            </c:spPr>
            <c:extLst>
              <c:ext xmlns:c16="http://schemas.microsoft.com/office/drawing/2014/chart" uri="{C3380CC4-5D6E-409C-BE32-E72D297353CC}">
                <c16:uniqueId val="{00000330-3153-4AD7-AD36-014412AB6452}"/>
              </c:ext>
            </c:extLst>
          </c:dPt>
          <c:dPt>
            <c:idx val="94"/>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332-3153-4AD7-AD36-014412AB6452}"/>
              </c:ext>
            </c:extLst>
          </c:dPt>
          <c:dPt>
            <c:idx val="95"/>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334-3153-4AD7-AD36-014412AB6452}"/>
              </c:ext>
            </c:extLst>
          </c:dPt>
          <c:dPt>
            <c:idx val="99"/>
            <c:invertIfNegative val="0"/>
            <c:bubble3D val="0"/>
            <c:spPr>
              <a:solidFill>
                <a:schemeClr val="accent6"/>
              </a:solidFill>
              <a:ln>
                <a:noFill/>
              </a:ln>
              <a:effectLst/>
            </c:spPr>
            <c:extLst>
              <c:ext xmlns:c16="http://schemas.microsoft.com/office/drawing/2014/chart" uri="{C3380CC4-5D6E-409C-BE32-E72D297353CC}">
                <c16:uniqueId val="{00000336-3153-4AD7-AD36-014412AB6452}"/>
              </c:ext>
            </c:extLst>
          </c:dPt>
          <c:dPt>
            <c:idx val="100"/>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338-3153-4AD7-AD36-014412AB6452}"/>
              </c:ext>
            </c:extLst>
          </c:dPt>
          <c:cat>
            <c:strRef>
              <c:f>'Graphique 6'!$A$4:$A$105</c:f>
              <c:strCache>
                <c:ptCount val="102"/>
                <c:pt idx="0">
                  <c:v>Ensemble - juillet</c:v>
                </c:pt>
                <c:pt idx="1">
                  <c:v>juin</c:v>
                </c:pt>
                <c:pt idx="2">
                  <c:v>mai</c:v>
                </c:pt>
                <c:pt idx="3">
                  <c:v>avril</c:v>
                </c:pt>
                <c:pt idx="4">
                  <c:v>mars</c:v>
                </c:pt>
                <c:pt idx="6">
                  <c:v>DE - Énergie, eau, déchets  - juillet</c:v>
                </c:pt>
                <c:pt idx="7">
                  <c:v>juin</c:v>
                </c:pt>
                <c:pt idx="8">
                  <c:v>mai</c:v>
                </c:pt>
                <c:pt idx="9">
                  <c:v>avril</c:v>
                </c:pt>
                <c:pt idx="10">
                  <c:v>mars</c:v>
                </c:pt>
                <c:pt idx="12">
                  <c:v>C1 - Industrie agro-alimentaire  - juillet</c:v>
                </c:pt>
                <c:pt idx="13">
                  <c:v>juin</c:v>
                </c:pt>
                <c:pt idx="14">
                  <c:v>mai</c:v>
                </c:pt>
                <c:pt idx="15">
                  <c:v>avril</c:v>
                </c:pt>
                <c:pt idx="16">
                  <c:v>mars</c:v>
                </c:pt>
                <c:pt idx="18">
                  <c:v>C2 - Cokéfaction et raffinage - juillet</c:v>
                </c:pt>
                <c:pt idx="19">
                  <c:v>juin</c:v>
                </c:pt>
                <c:pt idx="20">
                  <c:v>mai</c:v>
                </c:pt>
                <c:pt idx="21">
                  <c:v>avril</c:v>
                </c:pt>
                <c:pt idx="22">
                  <c:v>mars</c:v>
                </c:pt>
                <c:pt idx="25">
                  <c:v>C3 - Biens d'équipement - juillet</c:v>
                </c:pt>
                <c:pt idx="26">
                  <c:v>juin</c:v>
                </c:pt>
                <c:pt idx="27">
                  <c:v>mai</c:v>
                </c:pt>
                <c:pt idx="28">
                  <c:v>avril</c:v>
                </c:pt>
                <c:pt idx="29">
                  <c:v>mars</c:v>
                </c:pt>
                <c:pt idx="31">
                  <c:v>C4 - Fabrication de matériels de transport - juillet</c:v>
                </c:pt>
                <c:pt idx="32">
                  <c:v>juin</c:v>
                </c:pt>
                <c:pt idx="33">
                  <c:v>mai</c:v>
                </c:pt>
                <c:pt idx="34">
                  <c:v>avril</c:v>
                </c:pt>
                <c:pt idx="35">
                  <c:v>mars</c:v>
                </c:pt>
                <c:pt idx="37">
                  <c:v>C5 - Fabrication d'autres produits industriels  - juillet</c:v>
                </c:pt>
                <c:pt idx="38">
                  <c:v>juin</c:v>
                </c:pt>
                <c:pt idx="39">
                  <c:v>mai</c:v>
                </c:pt>
                <c:pt idx="40">
                  <c:v>avril</c:v>
                </c:pt>
                <c:pt idx="41">
                  <c:v>mars</c:v>
                </c:pt>
                <c:pt idx="43">
                  <c:v>FZ - Construction - juillet</c:v>
                </c:pt>
                <c:pt idx="44">
                  <c:v>juin</c:v>
                </c:pt>
                <c:pt idx="45">
                  <c:v>mai</c:v>
                </c:pt>
                <c:pt idx="46">
                  <c:v>avril</c:v>
                </c:pt>
                <c:pt idx="47">
                  <c:v>mars</c:v>
                </c:pt>
                <c:pt idx="49">
                  <c:v>GZ - Commerce - juillet</c:v>
                </c:pt>
                <c:pt idx="50">
                  <c:v>juin</c:v>
                </c:pt>
                <c:pt idx="51">
                  <c:v>mai</c:v>
                </c:pt>
                <c:pt idx="52">
                  <c:v>avril</c:v>
                </c:pt>
                <c:pt idx="53">
                  <c:v>mars</c:v>
                </c:pt>
                <c:pt idx="55">
                  <c:v>HZ - Transports et entreposage  - juillet</c:v>
                </c:pt>
                <c:pt idx="56">
                  <c:v>juin</c:v>
                </c:pt>
                <c:pt idx="57">
                  <c:v>mai</c:v>
                </c:pt>
                <c:pt idx="58">
                  <c:v>avril</c:v>
                </c:pt>
                <c:pt idx="59">
                  <c:v>mars</c:v>
                </c:pt>
                <c:pt idx="61">
                  <c:v>IZ - Hébergement et restauration - juillet</c:v>
                </c:pt>
                <c:pt idx="62">
                  <c:v>juin</c:v>
                </c:pt>
                <c:pt idx="63">
                  <c:v>mai</c:v>
                </c:pt>
                <c:pt idx="64">
                  <c:v>avril</c:v>
                </c:pt>
                <c:pt idx="65">
                  <c:v>mars</c:v>
                </c:pt>
                <c:pt idx="67">
                  <c:v>JZ - Information et communication - juillet</c:v>
                </c:pt>
                <c:pt idx="68">
                  <c:v>juin</c:v>
                </c:pt>
                <c:pt idx="69">
                  <c:v>mai</c:v>
                </c:pt>
                <c:pt idx="70">
                  <c:v>avril</c:v>
                </c:pt>
                <c:pt idx="71">
                  <c:v>mars</c:v>
                </c:pt>
                <c:pt idx="73">
                  <c:v>KZ - Activités financières et d'assurance - juillet</c:v>
                </c:pt>
                <c:pt idx="74">
                  <c:v>juin</c:v>
                </c:pt>
                <c:pt idx="75">
                  <c:v>mai</c:v>
                </c:pt>
                <c:pt idx="76">
                  <c:v>avril</c:v>
                </c:pt>
                <c:pt idx="77">
                  <c:v>mars</c:v>
                </c:pt>
                <c:pt idx="79">
                  <c:v>LZ - Activités immobilières - juillet</c:v>
                </c:pt>
                <c:pt idx="80">
                  <c:v>juin</c:v>
                </c:pt>
                <c:pt idx="81">
                  <c:v>mai</c:v>
                </c:pt>
                <c:pt idx="82">
                  <c:v>avril</c:v>
                </c:pt>
                <c:pt idx="83">
                  <c:v>mars</c:v>
                </c:pt>
                <c:pt idx="85">
                  <c:v>MN - Services aux entreprises  - juillet</c:v>
                </c:pt>
                <c:pt idx="86">
                  <c:v>juin</c:v>
                </c:pt>
                <c:pt idx="87">
                  <c:v>mai</c:v>
                </c:pt>
                <c:pt idx="88">
                  <c:v>avril</c:v>
                </c:pt>
                <c:pt idx="89">
                  <c:v>mars</c:v>
                </c:pt>
                <c:pt idx="91">
                  <c:v>OQ - Enseignement, santé humaine et action sociale - juillet</c:v>
                </c:pt>
                <c:pt idx="92">
                  <c:v>juin</c:v>
                </c:pt>
                <c:pt idx="93">
                  <c:v>mai</c:v>
                </c:pt>
                <c:pt idx="94">
                  <c:v>avril</c:v>
                </c:pt>
                <c:pt idx="95">
                  <c:v>mars</c:v>
                </c:pt>
                <c:pt idx="97">
                  <c:v>RU - Autres activités de services - juillet</c:v>
                </c:pt>
                <c:pt idx="98">
                  <c:v>juin</c:v>
                </c:pt>
                <c:pt idx="99">
                  <c:v>mai</c:v>
                </c:pt>
                <c:pt idx="100">
                  <c:v>avril</c:v>
                </c:pt>
                <c:pt idx="101">
                  <c:v>mars</c:v>
                </c:pt>
              </c:strCache>
            </c:strRef>
          </c:cat>
          <c:val>
            <c:numRef>
              <c:f>'Graphique 6'!$G$4:$G$105</c:f>
              <c:numCache>
                <c:formatCode>0.0</c:formatCode>
                <c:ptCount val="102"/>
                <c:pt idx="0">
                  <c:v>0.3</c:v>
                </c:pt>
                <c:pt idx="1">
                  <c:v>0.2</c:v>
                </c:pt>
                <c:pt idx="2">
                  <c:v>0.17511600000000002</c:v>
                </c:pt>
                <c:pt idx="3">
                  <c:v>0.3</c:v>
                </c:pt>
                <c:pt idx="4">
                  <c:v>0.5</c:v>
                </c:pt>
                <c:pt idx="6">
                  <c:v>0.1</c:v>
                </c:pt>
                <c:pt idx="7">
                  <c:v>0</c:v>
                </c:pt>
                <c:pt idx="8">
                  <c:v>1.6018999999999999E-2</c:v>
                </c:pt>
                <c:pt idx="9">
                  <c:v>0.1</c:v>
                </c:pt>
                <c:pt idx="10">
                  <c:v>0.2</c:v>
                </c:pt>
                <c:pt idx="12">
                  <c:v>0.1</c:v>
                </c:pt>
                <c:pt idx="13">
                  <c:v>0</c:v>
                </c:pt>
                <c:pt idx="14">
                  <c:v>8.771989999999999E-2</c:v>
                </c:pt>
                <c:pt idx="15">
                  <c:v>0.1</c:v>
                </c:pt>
                <c:pt idx="16">
                  <c:v>0.2</c:v>
                </c:pt>
                <c:pt idx="18">
                  <c:v>0</c:v>
                </c:pt>
                <c:pt idx="19">
                  <c:v>0</c:v>
                </c:pt>
                <c:pt idx="20">
                  <c:v>0</c:v>
                </c:pt>
                <c:pt idx="21">
                  <c:v>2.5</c:v>
                </c:pt>
                <c:pt idx="22">
                  <c:v>0</c:v>
                </c:pt>
                <c:pt idx="25">
                  <c:v>0</c:v>
                </c:pt>
                <c:pt idx="26">
                  <c:v>0.1</c:v>
                </c:pt>
                <c:pt idx="27">
                  <c:v>0.22442600000000001</c:v>
                </c:pt>
                <c:pt idx="28">
                  <c:v>0</c:v>
                </c:pt>
                <c:pt idx="29">
                  <c:v>0.8</c:v>
                </c:pt>
                <c:pt idx="31">
                  <c:v>0</c:v>
                </c:pt>
                <c:pt idx="32">
                  <c:v>0.1</c:v>
                </c:pt>
                <c:pt idx="33">
                  <c:v>0.10718900000000001</c:v>
                </c:pt>
                <c:pt idx="34">
                  <c:v>0</c:v>
                </c:pt>
                <c:pt idx="35">
                  <c:v>0.4</c:v>
                </c:pt>
                <c:pt idx="37">
                  <c:v>0.1</c:v>
                </c:pt>
                <c:pt idx="38">
                  <c:v>0.1</c:v>
                </c:pt>
                <c:pt idx="39">
                  <c:v>0.110802</c:v>
                </c:pt>
                <c:pt idx="40">
                  <c:v>0.2</c:v>
                </c:pt>
                <c:pt idx="41">
                  <c:v>0.4</c:v>
                </c:pt>
                <c:pt idx="43">
                  <c:v>0.2</c:v>
                </c:pt>
                <c:pt idx="44">
                  <c:v>0</c:v>
                </c:pt>
                <c:pt idx="45">
                  <c:v>0.21668899999999999</c:v>
                </c:pt>
                <c:pt idx="46">
                  <c:v>0.4</c:v>
                </c:pt>
                <c:pt idx="47">
                  <c:v>0.9</c:v>
                </c:pt>
                <c:pt idx="49">
                  <c:v>0.1</c:v>
                </c:pt>
                <c:pt idx="50">
                  <c:v>0.2</c:v>
                </c:pt>
                <c:pt idx="51">
                  <c:v>9.8072000000000006E-2</c:v>
                </c:pt>
                <c:pt idx="52">
                  <c:v>0.6</c:v>
                </c:pt>
                <c:pt idx="53">
                  <c:v>0.3</c:v>
                </c:pt>
                <c:pt idx="55">
                  <c:v>1.2</c:v>
                </c:pt>
                <c:pt idx="56">
                  <c:v>0.2</c:v>
                </c:pt>
                <c:pt idx="57">
                  <c:v>9.6355500000000011E-2</c:v>
                </c:pt>
                <c:pt idx="58">
                  <c:v>0.4</c:v>
                </c:pt>
                <c:pt idx="59">
                  <c:v>1.3</c:v>
                </c:pt>
                <c:pt idx="61">
                  <c:v>0.1</c:v>
                </c:pt>
                <c:pt idx="62">
                  <c:v>0.89999999999999991</c:v>
                </c:pt>
                <c:pt idx="63">
                  <c:v>0.11439899999999999</c:v>
                </c:pt>
                <c:pt idx="64">
                  <c:v>0.5</c:v>
                </c:pt>
                <c:pt idx="65">
                  <c:v>0.3</c:v>
                </c:pt>
                <c:pt idx="67">
                  <c:v>0.6</c:v>
                </c:pt>
                <c:pt idx="68">
                  <c:v>0.6</c:v>
                </c:pt>
                <c:pt idx="69">
                  <c:v>0.64859599999999995</c:v>
                </c:pt>
                <c:pt idx="70">
                  <c:v>0.9</c:v>
                </c:pt>
                <c:pt idx="71">
                  <c:v>0.7</c:v>
                </c:pt>
                <c:pt idx="73">
                  <c:v>0.1</c:v>
                </c:pt>
                <c:pt idx="74">
                  <c:v>0.1</c:v>
                </c:pt>
                <c:pt idx="75">
                  <c:v>8.9068399999999992E-2</c:v>
                </c:pt>
                <c:pt idx="76">
                  <c:v>0.1</c:v>
                </c:pt>
                <c:pt idx="77">
                  <c:v>0.2</c:v>
                </c:pt>
                <c:pt idx="79">
                  <c:v>0.2</c:v>
                </c:pt>
                <c:pt idx="80">
                  <c:v>0</c:v>
                </c:pt>
                <c:pt idx="81">
                  <c:v>0.26846399999999998</c:v>
                </c:pt>
                <c:pt idx="82">
                  <c:v>0.5</c:v>
                </c:pt>
                <c:pt idx="83">
                  <c:v>0.4</c:v>
                </c:pt>
                <c:pt idx="85">
                  <c:v>0.1</c:v>
                </c:pt>
                <c:pt idx="86">
                  <c:v>0.2</c:v>
                </c:pt>
                <c:pt idx="87">
                  <c:v>0.226744</c:v>
                </c:pt>
                <c:pt idx="88">
                  <c:v>0.2</c:v>
                </c:pt>
                <c:pt idx="89">
                  <c:v>0.5</c:v>
                </c:pt>
                <c:pt idx="91">
                  <c:v>0.2</c:v>
                </c:pt>
                <c:pt idx="92">
                  <c:v>0</c:v>
                </c:pt>
                <c:pt idx="93">
                  <c:v>0.187918</c:v>
                </c:pt>
                <c:pt idx="94">
                  <c:v>0.3</c:v>
                </c:pt>
                <c:pt idx="95">
                  <c:v>0.5</c:v>
                </c:pt>
                <c:pt idx="97">
                  <c:v>0.1</c:v>
                </c:pt>
                <c:pt idx="98">
                  <c:v>0</c:v>
                </c:pt>
                <c:pt idx="99">
                  <c:v>0.19729000000000002</c:v>
                </c:pt>
                <c:pt idx="100">
                  <c:v>0</c:v>
                </c:pt>
                <c:pt idx="101">
                  <c:v>0.2</c:v>
                </c:pt>
              </c:numCache>
            </c:numRef>
          </c:val>
          <c:extLst>
            <c:ext xmlns:c16="http://schemas.microsoft.com/office/drawing/2014/chart" uri="{C3380CC4-5D6E-409C-BE32-E72D297353CC}">
              <c16:uniqueId val="{00000339-3153-4AD7-AD36-014412AB6452}"/>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582793663793765"/>
          <c:w val="0.95198777036597027"/>
          <c:h val="3.509822568626453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459442</xdr:colOff>
      <xdr:row>108</xdr:row>
      <xdr:rowOff>112058</xdr:rowOff>
    </xdr:from>
    <xdr:to>
      <xdr:col>7</xdr:col>
      <xdr:colOff>627530</xdr:colOff>
      <xdr:row>176</xdr:row>
      <xdr:rowOff>156882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1138916</xdr:colOff>
      <xdr:row>25</xdr:row>
      <xdr:rowOff>28574</xdr:rowOff>
    </xdr:from>
    <xdr:to>
      <xdr:col>5</xdr:col>
      <xdr:colOff>352424</xdr:colOff>
      <xdr:row>72</xdr:row>
      <xdr:rowOff>27215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627529</xdr:colOff>
      <xdr:row>93</xdr:row>
      <xdr:rowOff>168085</xdr:rowOff>
    </xdr:from>
    <xdr:to>
      <xdr:col>10</xdr:col>
      <xdr:colOff>0</xdr:colOff>
      <xdr:row>168</xdr:row>
      <xdr:rowOff>176892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9</xdr:row>
      <xdr:rowOff>28575</xdr:rowOff>
    </xdr:from>
    <xdr:to>
      <xdr:col>5</xdr:col>
      <xdr:colOff>723900</xdr:colOff>
      <xdr:row>32</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448236</xdr:colOff>
      <xdr:row>91</xdr:row>
      <xdr:rowOff>112058</xdr:rowOff>
    </xdr:from>
    <xdr:to>
      <xdr:col>7</xdr:col>
      <xdr:colOff>291353</xdr:colOff>
      <xdr:row>159</xdr:row>
      <xdr:rowOff>22412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504266</xdr:colOff>
      <xdr:row>108</xdr:row>
      <xdr:rowOff>112058</xdr:rowOff>
    </xdr:from>
    <xdr:to>
      <xdr:col>7</xdr:col>
      <xdr:colOff>347383</xdr:colOff>
      <xdr:row>178</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190500</xdr:colOff>
      <xdr:row>1</xdr:row>
      <xdr:rowOff>180975</xdr:rowOff>
    </xdr:from>
    <xdr:to>
      <xdr:col>16</xdr:col>
      <xdr:colOff>561975</xdr:colOff>
      <xdr:row>35</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542925</xdr:colOff>
      <xdr:row>1</xdr:row>
      <xdr:rowOff>9525</xdr:rowOff>
    </xdr:from>
    <xdr:to>
      <xdr:col>14</xdr:col>
      <xdr:colOff>562610</xdr:colOff>
      <xdr:row>21</xdr:row>
      <xdr:rowOff>139700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46463</xdr:colOff>
      <xdr:row>0</xdr:row>
      <xdr:rowOff>92927</xdr:rowOff>
    </xdr:from>
    <xdr:to>
      <xdr:col>17</xdr:col>
      <xdr:colOff>255549</xdr:colOff>
      <xdr:row>43</xdr:row>
      <xdr:rowOff>92927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627530</xdr:colOff>
      <xdr:row>110</xdr:row>
      <xdr:rowOff>168086</xdr:rowOff>
    </xdr:from>
    <xdr:to>
      <xdr:col>7</xdr:col>
      <xdr:colOff>470647</xdr:colOff>
      <xdr:row>179</xdr:row>
      <xdr:rowOff>179293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627530</xdr:colOff>
      <xdr:row>111</xdr:row>
      <xdr:rowOff>168087</xdr:rowOff>
    </xdr:from>
    <xdr:to>
      <xdr:col>7</xdr:col>
      <xdr:colOff>470647</xdr:colOff>
      <xdr:row>179</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IM\Flash%20Covid\R&#233;sultats\M08\Histogramme_5_mois_ao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IM\Flash%20Covid\R&#233;sultats\M08\Resultats_AcemoCovid_ao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gali.madeira\AppData\Local\Microsoft\Windows\INetCache\Content.Outlook\5R92CECI\Fichier_figures_encadr&#233;_ACEMO_a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rep"/>
      <sheetName val="nb_rep"/>
      <sheetName val="data"/>
      <sheetName val="Q1_histo"/>
      <sheetName val="Q2_histo"/>
      <sheetName val="Q4_histo"/>
      <sheetName val="Q8_histo"/>
      <sheetName val="Q12_histo"/>
      <sheetName val="Q16_salaries_histo"/>
      <sheetName val="Q21_histo"/>
    </sheetNames>
    <sheetDataSet>
      <sheetData sheetId="0">
        <row r="1">
          <cell r="A1" t="str">
            <v>cle</v>
          </cell>
          <cell r="B1" t="str">
            <v>ligne</v>
          </cell>
          <cell r="C1" t="str">
            <v>nomemclature</v>
          </cell>
          <cell r="D1" t="str">
            <v>secteur</v>
          </cell>
          <cell r="E1" t="str">
            <v>taille</v>
          </cell>
          <cell r="F1" t="str">
            <v>q1mod1</v>
          </cell>
          <cell r="G1" t="str">
            <v>q1mod2</v>
          </cell>
          <cell r="H1" t="str">
            <v>q1mod3</v>
          </cell>
          <cell r="I1" t="str">
            <v>q1mod4</v>
          </cell>
          <cell r="J1" t="str">
            <v>q1mod5</v>
          </cell>
          <cell r="K1" t="str">
            <v>q2mod1</v>
          </cell>
          <cell r="L1" t="str">
            <v>q2mod2</v>
          </cell>
          <cell r="M1" t="str">
            <v>q2mod3</v>
          </cell>
          <cell r="N1" t="str">
            <v>q2mod4</v>
          </cell>
          <cell r="O1" t="str">
            <v>q3mod1</v>
          </cell>
          <cell r="P1" t="str">
            <v>q3mod2</v>
          </cell>
          <cell r="Q1" t="str">
            <v>q3mod3</v>
          </cell>
          <cell r="R1" t="str">
            <v>q3mod4</v>
          </cell>
          <cell r="S1" t="str">
            <v>q3mod5</v>
          </cell>
          <cell r="T1" t="str">
            <v>q3mod6</v>
          </cell>
          <cell r="U1" t="str">
            <v>q3mod7</v>
          </cell>
          <cell r="V1" t="str">
            <v>q3mod8</v>
          </cell>
          <cell r="W1" t="str">
            <v>q4mod1</v>
          </cell>
          <cell r="X1" t="str">
            <v>q4mod2</v>
          </cell>
          <cell r="Y1" t="str">
            <v>q4mod3</v>
          </cell>
          <cell r="Z1" t="str">
            <v>q5mod1</v>
          </cell>
          <cell r="AA1" t="str">
            <v>q5mod2</v>
          </cell>
          <cell r="AB1" t="str">
            <v>q5mod3</v>
          </cell>
          <cell r="AC1" t="str">
            <v>q5mod4</v>
          </cell>
          <cell r="AD1" t="str">
            <v>q5mod5</v>
          </cell>
          <cell r="AE1" t="str">
            <v>q6mod1</v>
          </cell>
          <cell r="AF1" t="str">
            <v>q6mod2</v>
          </cell>
          <cell r="AG1" t="str">
            <v>q6mod3</v>
          </cell>
          <cell r="AH1" t="str">
            <v>q6mod4</v>
          </cell>
          <cell r="AI1" t="str">
            <v>q6mod5</v>
          </cell>
          <cell r="AJ1" t="str">
            <v>q7mod1</v>
          </cell>
          <cell r="AK1" t="str">
            <v>q7mod2</v>
          </cell>
          <cell r="AL1" t="str">
            <v>q7mod3</v>
          </cell>
          <cell r="AM1" t="str">
            <v>q8mod1</v>
          </cell>
          <cell r="AN1" t="str">
            <v>q8mod2</v>
          </cell>
          <cell r="AO1" t="str">
            <v>q9mod1</v>
          </cell>
          <cell r="AP1" t="str">
            <v>q9mod2</v>
          </cell>
          <cell r="AQ1" t="str">
            <v>q12mod1</v>
          </cell>
          <cell r="AR1" t="str">
            <v>q12mod2</v>
          </cell>
          <cell r="AS1" t="str">
            <v>q12mod3</v>
          </cell>
          <cell r="AT1" t="str">
            <v>q12mod4</v>
          </cell>
          <cell r="AU1" t="str">
            <v>q12mod5</v>
          </cell>
          <cell r="AV1" t="str">
            <v>q13mod1</v>
          </cell>
          <cell r="AW1" t="str">
            <v>q13mod2</v>
          </cell>
          <cell r="AX1" t="str">
            <v>q13mod3</v>
          </cell>
          <cell r="AY1" t="str">
            <v>q13mod4</v>
          </cell>
          <cell r="AZ1" t="str">
            <v>q13mod5</v>
          </cell>
          <cell r="BA1" t="str">
            <v>q16amod1</v>
          </cell>
          <cell r="BB1" t="str">
            <v>q16amod2</v>
          </cell>
          <cell r="BC1" t="str">
            <v>q16amod3</v>
          </cell>
          <cell r="BD1" t="str">
            <v>q16amod4</v>
          </cell>
          <cell r="BE1" t="str">
            <v>q16amod5</v>
          </cell>
          <cell r="BF1" t="str">
            <v>q16amod6</v>
          </cell>
          <cell r="BG1" t="str">
            <v>q16bmod1</v>
          </cell>
          <cell r="BH1" t="str">
            <v>q16bmod2</v>
          </cell>
          <cell r="BI1" t="str">
            <v>q16bmod3</v>
          </cell>
          <cell r="BJ1" t="str">
            <v>q16bmod4</v>
          </cell>
          <cell r="BK1" t="str">
            <v>q16bmod5</v>
          </cell>
          <cell r="BL1" t="str">
            <v>q16bmod6</v>
          </cell>
          <cell r="BM1" t="str">
            <v>q16cmod1</v>
          </cell>
          <cell r="BN1" t="str">
            <v>q16cmod2</v>
          </cell>
          <cell r="BO1" t="str">
            <v>q16cmod3</v>
          </cell>
          <cell r="BP1" t="str">
            <v>q16cmod4</v>
          </cell>
          <cell r="BQ1" t="str">
            <v>q16cmod5</v>
          </cell>
          <cell r="BR1" t="str">
            <v>q16cmod6</v>
          </cell>
          <cell r="BS1" t="str">
            <v>q16dmod1</v>
          </cell>
          <cell r="BT1" t="str">
            <v>q16dmod2</v>
          </cell>
          <cell r="BU1" t="str">
            <v>q16dmod3</v>
          </cell>
          <cell r="BV1" t="str">
            <v>q16dmod4</v>
          </cell>
          <cell r="BW1" t="str">
            <v>q16dmod5</v>
          </cell>
          <cell r="BX1" t="str">
            <v>q16dmod6</v>
          </cell>
          <cell r="BY1" t="str">
            <v>q16emod1</v>
          </cell>
          <cell r="BZ1" t="str">
            <v>q16emod2</v>
          </cell>
          <cell r="CA1" t="str">
            <v>q16emod3</v>
          </cell>
          <cell r="CB1" t="str">
            <v>q16emod4</v>
          </cell>
          <cell r="CC1" t="str">
            <v>q16emod5</v>
          </cell>
          <cell r="CD1" t="str">
            <v>q16emod6</v>
          </cell>
          <cell r="CE1" t="str">
            <v>q16fmod1</v>
          </cell>
          <cell r="CF1" t="str">
            <v>q16fmod2</v>
          </cell>
          <cell r="CG1" t="str">
            <v>q16fmod3</v>
          </cell>
          <cell r="CH1" t="str">
            <v>q16fmod4</v>
          </cell>
          <cell r="CI1" t="str">
            <v>q16fmod5</v>
          </cell>
          <cell r="CJ1" t="str">
            <v>q16fmod6</v>
          </cell>
          <cell r="CK1" t="str">
            <v>q17mod1</v>
          </cell>
          <cell r="CL1" t="str">
            <v>q17mod2</v>
          </cell>
          <cell r="CM1" t="str">
            <v>q17mod3</v>
          </cell>
          <cell r="CN1" t="str">
            <v>q17mod4</v>
          </cell>
          <cell r="CO1" t="str">
            <v>q17mod5</v>
          </cell>
          <cell r="CP1" t="str">
            <v>q17mod6</v>
          </cell>
          <cell r="CQ1" t="str">
            <v>q17mod7</v>
          </cell>
          <cell r="CR1" t="str">
            <v>q17mod8</v>
          </cell>
          <cell r="CS1" t="str">
            <v>q19mod1</v>
          </cell>
          <cell r="CT1" t="str">
            <v>q19mod2</v>
          </cell>
          <cell r="CU1" t="str">
            <v>q19mod3</v>
          </cell>
          <cell r="CV1" t="str">
            <v>q19mod4</v>
          </cell>
          <cell r="CW1" t="str">
            <v>q20mod1</v>
          </cell>
          <cell r="CX1" t="str">
            <v>q20mod2</v>
          </cell>
          <cell r="CY1" t="str">
            <v>q20mod3</v>
          </cell>
          <cell r="CZ1" t="str">
            <v>q20mod4</v>
          </cell>
          <cell r="DA1" t="str">
            <v>q20mod5</v>
          </cell>
          <cell r="DB1" t="str">
            <v>q20mod6</v>
          </cell>
          <cell r="DC1" t="str">
            <v>q21mod1</v>
          </cell>
          <cell r="DD1" t="str">
            <v>q21mod2</v>
          </cell>
          <cell r="DE1" t="str">
            <v>q21mod3</v>
          </cell>
          <cell r="DF1" t="str">
            <v>q21mod4</v>
          </cell>
          <cell r="DG1" t="str">
            <v>q21mod5</v>
          </cell>
          <cell r="DH1" t="str">
            <v>q21mod6</v>
          </cell>
          <cell r="DI1" t="str">
            <v>q21mod7</v>
          </cell>
          <cell r="DJ1" t="str">
            <v>q21mod8</v>
          </cell>
          <cell r="DK1" t="str">
            <v>q21mod9</v>
          </cell>
          <cell r="DL1" t="str">
            <v>q1q16amod11</v>
          </cell>
          <cell r="DM1" t="str">
            <v>q1q16amod15</v>
          </cell>
          <cell r="DN1" t="str">
            <v>q1q16amod13</v>
          </cell>
          <cell r="DO1" t="str">
            <v>q1q16amod14</v>
          </cell>
          <cell r="DP1" t="str">
            <v>q1q16amod16</v>
          </cell>
          <cell r="DQ1" t="str">
            <v>q1q16amod21</v>
          </cell>
          <cell r="DR1" t="str">
            <v>q1q16amod22</v>
          </cell>
          <cell r="DS1" t="str">
            <v>q1q16amod23</v>
          </cell>
          <cell r="DT1" t="str">
            <v>q1q16amod24</v>
          </cell>
          <cell r="DU1" t="str">
            <v>q1q16amod25</v>
          </cell>
          <cell r="DV1" t="str">
            <v>q1q16amod26</v>
          </cell>
          <cell r="DW1" t="str">
            <v>q1q16amod31</v>
          </cell>
          <cell r="DX1" t="str">
            <v>q1q16amod32</v>
          </cell>
          <cell r="DY1" t="str">
            <v>q1q16amod33</v>
          </cell>
          <cell r="DZ1" t="str">
            <v>q1q16amod34</v>
          </cell>
          <cell r="EA1" t="str">
            <v>q1q16amod35</v>
          </cell>
          <cell r="EB1" t="str">
            <v>q1q16amod36</v>
          </cell>
          <cell r="EC1" t="str">
            <v>q1q16amod41</v>
          </cell>
          <cell r="ED1" t="str">
            <v>q1q16amod42</v>
          </cell>
          <cell r="EE1" t="str">
            <v>q1q16amod43</v>
          </cell>
          <cell r="EF1" t="str">
            <v>q1q16amod44</v>
          </cell>
          <cell r="EG1" t="str">
            <v>q1q16amod45</v>
          </cell>
          <cell r="EH1" t="str">
            <v>q1q16amod46</v>
          </cell>
          <cell r="EI1" t="str">
            <v>q1q16amod51</v>
          </cell>
          <cell r="EJ1" t="str">
            <v>q1q16amod52</v>
          </cell>
          <cell r="EK1" t="str">
            <v>q1q16amod53</v>
          </cell>
          <cell r="EL1" t="str">
            <v>q1q16amod54</v>
          </cell>
          <cell r="EM1" t="str">
            <v>q1q16amod55</v>
          </cell>
          <cell r="EN1" t="str">
            <v>q1q16amod56</v>
          </cell>
          <cell r="EO1" t="str">
            <v>q1q16bmod11</v>
          </cell>
          <cell r="EP1" t="str">
            <v>q1q16bmod15</v>
          </cell>
          <cell r="EQ1" t="str">
            <v>q1q16bmod13</v>
          </cell>
          <cell r="ER1" t="str">
            <v>q1q16bmod14</v>
          </cell>
          <cell r="ES1" t="str">
            <v>q1q16bmod16</v>
          </cell>
          <cell r="ET1" t="str">
            <v>q1q16bmod21</v>
          </cell>
          <cell r="EU1" t="str">
            <v>q1q16bmod22</v>
          </cell>
          <cell r="EV1" t="str">
            <v>q1q16bmod23</v>
          </cell>
          <cell r="EW1" t="str">
            <v>q1q16bmod24</v>
          </cell>
          <cell r="EX1" t="str">
            <v>q1q16bmod25</v>
          </cell>
          <cell r="EY1" t="str">
            <v>q1q16bmod26</v>
          </cell>
          <cell r="EZ1" t="str">
            <v>q1q16bmod31</v>
          </cell>
          <cell r="FA1" t="str">
            <v>q1q16bmod32</v>
          </cell>
          <cell r="FB1" t="str">
            <v>q1q16bmod33</v>
          </cell>
          <cell r="FC1" t="str">
            <v>q1q16bmod34</v>
          </cell>
          <cell r="FD1" t="str">
            <v>q1q16bmod35</v>
          </cell>
          <cell r="FE1" t="str">
            <v>q1q16bmod36</v>
          </cell>
          <cell r="FF1" t="str">
            <v>q1q16bmod41</v>
          </cell>
          <cell r="FG1" t="str">
            <v>q1q16bmod42</v>
          </cell>
          <cell r="FH1" t="str">
            <v>q1q16bmod43</v>
          </cell>
          <cell r="FI1" t="str">
            <v>q1q16bmod44</v>
          </cell>
          <cell r="FJ1" t="str">
            <v>q1q16bmod45</v>
          </cell>
          <cell r="FK1" t="str">
            <v>q1q16bmod46</v>
          </cell>
          <cell r="FL1" t="str">
            <v>q1q16bmod51</v>
          </cell>
          <cell r="FM1" t="str">
            <v>q1q16bmod52</v>
          </cell>
          <cell r="FN1" t="str">
            <v>q1q16bmod53</v>
          </cell>
          <cell r="FO1" t="str">
            <v>q1q16bmod54</v>
          </cell>
          <cell r="FP1" t="str">
            <v>q1q16bmod55</v>
          </cell>
          <cell r="FQ1" t="str">
            <v>q1q16bmod56</v>
          </cell>
          <cell r="FR1" t="str">
            <v>q1q16cmod11</v>
          </cell>
          <cell r="FS1" t="str">
            <v>q1q16cmod15</v>
          </cell>
          <cell r="FT1" t="str">
            <v>q1q16cmod13</v>
          </cell>
          <cell r="FU1" t="str">
            <v>q1q16cmod14</v>
          </cell>
          <cell r="FV1" t="str">
            <v>q1q16cmod16</v>
          </cell>
          <cell r="FW1" t="str">
            <v>q1q16cmod21</v>
          </cell>
          <cell r="FX1" t="str">
            <v>q1q16cmod22</v>
          </cell>
          <cell r="FY1" t="str">
            <v>q1q16cmod23</v>
          </cell>
          <cell r="FZ1" t="str">
            <v>q1q16cmod24</v>
          </cell>
          <cell r="GA1" t="str">
            <v>q1q16cmod25</v>
          </cell>
          <cell r="GB1" t="str">
            <v>q1q16cmod26</v>
          </cell>
          <cell r="GC1" t="str">
            <v>q1q16cmod31</v>
          </cell>
          <cell r="GD1" t="str">
            <v>q1q16cmod32</v>
          </cell>
          <cell r="GE1" t="str">
            <v>q1q16cmod33</v>
          </cell>
          <cell r="GF1" t="str">
            <v>q1q16cmod34</v>
          </cell>
          <cell r="GG1" t="str">
            <v>q1q16cmod35</v>
          </cell>
          <cell r="GH1" t="str">
            <v>q1q16cmod36</v>
          </cell>
          <cell r="GI1" t="str">
            <v>q1q16cmod41</v>
          </cell>
          <cell r="GJ1" t="str">
            <v>q1q16cmod42</v>
          </cell>
          <cell r="GK1" t="str">
            <v>q1q16cmod43</v>
          </cell>
          <cell r="GL1" t="str">
            <v>q1q16cmod44</v>
          </cell>
          <cell r="GM1" t="str">
            <v>q1q16cmod45</v>
          </cell>
          <cell r="GN1" t="str">
            <v>q1q16cmod46</v>
          </cell>
          <cell r="GO1" t="str">
            <v>q1q16cmod51</v>
          </cell>
          <cell r="GP1" t="str">
            <v>q1q16cmod52</v>
          </cell>
          <cell r="GQ1" t="str">
            <v>q1q16cmod53</v>
          </cell>
          <cell r="GR1" t="str">
            <v>q1q16cmod54</v>
          </cell>
          <cell r="GS1" t="str">
            <v>q1q16cmod55</v>
          </cell>
          <cell r="GT1" t="str">
            <v>q1q16cmod56</v>
          </cell>
          <cell r="GU1" t="str">
            <v>q1q16dmod11</v>
          </cell>
          <cell r="GV1" t="str">
            <v>q1q16dmod15</v>
          </cell>
          <cell r="GW1" t="str">
            <v>q1q16dmod13</v>
          </cell>
          <cell r="GX1" t="str">
            <v>q1q16dmod14</v>
          </cell>
          <cell r="GY1" t="str">
            <v>q1q16dmod16</v>
          </cell>
          <cell r="GZ1" t="str">
            <v>q1q16dmod21</v>
          </cell>
          <cell r="HA1" t="str">
            <v>q1q16dmod22</v>
          </cell>
          <cell r="HB1" t="str">
            <v>q1q16dmod23</v>
          </cell>
          <cell r="HC1" t="str">
            <v>q1q16dmod24</v>
          </cell>
          <cell r="HD1" t="str">
            <v>q1q16dmod25</v>
          </cell>
          <cell r="HE1" t="str">
            <v>q1q16dmod26</v>
          </cell>
          <cell r="HF1" t="str">
            <v>q1q16dmod31</v>
          </cell>
          <cell r="HG1" t="str">
            <v>q1q16dmod32</v>
          </cell>
          <cell r="HH1" t="str">
            <v>q1q16dmod33</v>
          </cell>
          <cell r="HI1" t="str">
            <v>q1q16dmod34</v>
          </cell>
          <cell r="HJ1" t="str">
            <v>q1q16dmod35</v>
          </cell>
          <cell r="HK1" t="str">
            <v>q1q16dmod36</v>
          </cell>
          <cell r="HL1" t="str">
            <v>q1q16dmod41</v>
          </cell>
          <cell r="HM1" t="str">
            <v>q1q16dmod42</v>
          </cell>
          <cell r="HN1" t="str">
            <v>q1q16dmod43</v>
          </cell>
          <cell r="HO1" t="str">
            <v>q1q16dmod44</v>
          </cell>
          <cell r="HP1" t="str">
            <v>q1q16dmod45</v>
          </cell>
          <cell r="HQ1" t="str">
            <v>q1q16dmod46</v>
          </cell>
          <cell r="HR1" t="str">
            <v>q1q16dmod51</v>
          </cell>
          <cell r="HS1" t="str">
            <v>q1q16dmod52</v>
          </cell>
          <cell r="HT1" t="str">
            <v>q1q16dmod53</v>
          </cell>
          <cell r="HU1" t="str">
            <v>q1q16dmod54</v>
          </cell>
          <cell r="HV1" t="str">
            <v>q1q16dmod55</v>
          </cell>
          <cell r="HW1" t="str">
            <v>q1q16dmod56</v>
          </cell>
          <cell r="HX1" t="str">
            <v>q1q16emod11</v>
          </cell>
          <cell r="HY1" t="str">
            <v>q1q16emod15</v>
          </cell>
          <cell r="HZ1" t="str">
            <v>q1q16emod13</v>
          </cell>
          <cell r="IA1" t="str">
            <v>q1q16emod14</v>
          </cell>
          <cell r="IB1" t="str">
            <v>q1q16emod16</v>
          </cell>
          <cell r="IC1" t="str">
            <v>q1q16emod21</v>
          </cell>
          <cell r="ID1" t="str">
            <v>q1q16emod22</v>
          </cell>
          <cell r="IE1" t="str">
            <v>q1q16emod23</v>
          </cell>
          <cell r="IF1" t="str">
            <v>q1q16emod24</v>
          </cell>
          <cell r="IG1" t="str">
            <v>q1q16emod25</v>
          </cell>
          <cell r="IH1" t="str">
            <v>q1q16emod26</v>
          </cell>
          <cell r="II1" t="str">
            <v>q1q16emod31</v>
          </cell>
          <cell r="IJ1" t="str">
            <v>q1q16emod32</v>
          </cell>
          <cell r="IK1" t="str">
            <v>q1q16emod33</v>
          </cell>
          <cell r="IL1" t="str">
            <v>q1q16emod34</v>
          </cell>
          <cell r="IM1" t="str">
            <v>q1q16emod35</v>
          </cell>
          <cell r="IN1" t="str">
            <v>q1q16emod36</v>
          </cell>
          <cell r="IO1" t="str">
            <v>q1q16emod41</v>
          </cell>
          <cell r="IP1" t="str">
            <v>q1q16emod42</v>
          </cell>
          <cell r="IQ1" t="str">
            <v>q1q16emod43</v>
          </cell>
          <cell r="IR1" t="str">
            <v>q1q16emod44</v>
          </cell>
          <cell r="IS1" t="str">
            <v>q1q16emod45</v>
          </cell>
          <cell r="IT1" t="str">
            <v>q1q16emod46</v>
          </cell>
          <cell r="IU1" t="str">
            <v>q1q16emod51</v>
          </cell>
          <cell r="IV1" t="str">
            <v>q1q16emod52</v>
          </cell>
          <cell r="IW1" t="str">
            <v>q1q16emod53</v>
          </cell>
          <cell r="IX1" t="str">
            <v>q1q16emod54</v>
          </cell>
          <cell r="IY1" t="str">
            <v>q1q16emod55</v>
          </cell>
          <cell r="IZ1" t="str">
            <v>q1q16emod56</v>
          </cell>
          <cell r="JA1" t="str">
            <v>q1q16fmod11</v>
          </cell>
          <cell r="JB1" t="str">
            <v>q1q16fmod15</v>
          </cell>
          <cell r="JC1" t="str">
            <v>q1q16fmod13</v>
          </cell>
          <cell r="JD1" t="str">
            <v>q1q16fmod14</v>
          </cell>
          <cell r="JE1" t="str">
            <v>q1q16fmod16</v>
          </cell>
          <cell r="JF1" t="str">
            <v>q1q16fmod21</v>
          </cell>
          <cell r="JG1" t="str">
            <v>q1q16fmod22</v>
          </cell>
          <cell r="JH1" t="str">
            <v>q1q16fmod23</v>
          </cell>
          <cell r="JI1" t="str">
            <v>q1q16fmod24</v>
          </cell>
          <cell r="JJ1" t="str">
            <v>q1q16fmod25</v>
          </cell>
          <cell r="JK1" t="str">
            <v>q1q16fmod26</v>
          </cell>
          <cell r="JL1" t="str">
            <v>q1q16fmod31</v>
          </cell>
          <cell r="JM1" t="str">
            <v>q1q16fmod32</v>
          </cell>
          <cell r="JN1" t="str">
            <v>q1q16fmod33</v>
          </cell>
          <cell r="JO1" t="str">
            <v>q1q16fmod34</v>
          </cell>
          <cell r="JP1" t="str">
            <v>q1q16fmod35</v>
          </cell>
          <cell r="JQ1" t="str">
            <v>q1q16fmod36</v>
          </cell>
          <cell r="JR1" t="str">
            <v>q1q16fmod41</v>
          </cell>
          <cell r="JS1" t="str">
            <v>q1q16fmod42</v>
          </cell>
          <cell r="JT1" t="str">
            <v>q1q16fmod43</v>
          </cell>
          <cell r="JU1" t="str">
            <v>q1q16fmod44</v>
          </cell>
          <cell r="JV1" t="str">
            <v>q1q16fmod45</v>
          </cell>
          <cell r="JW1" t="str">
            <v>q1q16fmod46</v>
          </cell>
          <cell r="JX1" t="str">
            <v>q1q16fmod51</v>
          </cell>
          <cell r="JY1" t="str">
            <v>q1q16fmod52</v>
          </cell>
          <cell r="JZ1" t="str">
            <v>q1q16fmod53</v>
          </cell>
          <cell r="KA1" t="str">
            <v>q1q16fmod54</v>
          </cell>
          <cell r="KB1" t="str">
            <v>q1q16fmod55</v>
          </cell>
          <cell r="KC1" t="str">
            <v>q1q16fmod56</v>
          </cell>
          <cell r="KD1" t="str">
            <v>q16_sa</v>
          </cell>
          <cell r="KE1" t="str">
            <v>q16_sb</v>
          </cell>
          <cell r="KF1" t="str">
            <v>q16_sc</v>
          </cell>
          <cell r="KG1" t="str">
            <v>q16_sd</v>
          </cell>
          <cell r="KH1" t="str">
            <v>q16_se</v>
          </cell>
          <cell r="KI1" t="str">
            <v>q16_sf</v>
          </cell>
          <cell r="KJ1" t="str">
            <v>q16_2_sa</v>
          </cell>
          <cell r="KK1" t="str">
            <v>q16_2_sb</v>
          </cell>
          <cell r="KL1" t="str">
            <v>q16_2_sc</v>
          </cell>
          <cell r="KM1" t="str">
            <v>q16_2_sd</v>
          </cell>
          <cell r="KN1" t="str">
            <v>q16_2_se</v>
          </cell>
          <cell r="KO1" t="str">
            <v>q16_2_sf</v>
          </cell>
        </row>
        <row r="2">
          <cell r="A2" t="str">
            <v>EnsEns</v>
          </cell>
          <cell r="B2" t="str">
            <v>2</v>
          </cell>
          <cell r="C2" t="str">
            <v>Ensemble</v>
          </cell>
          <cell r="D2" t="str">
            <v/>
          </cell>
          <cell r="E2" t="str">
            <v/>
          </cell>
          <cell r="F2">
            <v>1</v>
          </cell>
          <cell r="G2">
            <v>7.5</v>
          </cell>
          <cell r="H2">
            <v>27.400000000000002</v>
          </cell>
          <cell r="I2">
            <v>52.800000000000004</v>
          </cell>
          <cell r="J2">
            <v>11.3</v>
          </cell>
          <cell r="K2">
            <v>77.3</v>
          </cell>
          <cell r="L2">
            <v>12.4</v>
          </cell>
          <cell r="M2">
            <v>5.5</v>
          </cell>
          <cell r="N2">
            <v>4.9000000000000004</v>
          </cell>
          <cell r="O2">
            <v>26.200000000000003</v>
          </cell>
          <cell r="P2">
            <v>36.799999999999997</v>
          </cell>
          <cell r="Q2">
            <v>12.8</v>
          </cell>
          <cell r="R2">
            <v>4.9000000000000004</v>
          </cell>
          <cell r="S2">
            <v>15.2</v>
          </cell>
          <cell r="T2">
            <v>28.599999999999998</v>
          </cell>
          <cell r="U2">
            <v>4.2</v>
          </cell>
          <cell r="V2">
            <v>23</v>
          </cell>
          <cell r="W2">
            <v>13.200000000000001</v>
          </cell>
          <cell r="X2">
            <v>81.100000000000009</v>
          </cell>
          <cell r="Y2">
            <v>5.8000000000000007</v>
          </cell>
          <cell r="Z2">
            <v>7.8</v>
          </cell>
          <cell r="AA2">
            <v>43.4</v>
          </cell>
          <cell r="AB2">
            <v>17.100000000000001</v>
          </cell>
          <cell r="AC2">
            <v>57.4</v>
          </cell>
          <cell r="AD2">
            <v>23.3</v>
          </cell>
          <cell r="AE2">
            <v>22.400000000000002</v>
          </cell>
          <cell r="AF2">
            <v>24.3</v>
          </cell>
          <cell r="AG2">
            <v>14.000000000000002</v>
          </cell>
          <cell r="AH2">
            <v>0</v>
          </cell>
          <cell r="AI2">
            <v>39.300000000000004</v>
          </cell>
          <cell r="AJ2">
            <v>62.6</v>
          </cell>
          <cell r="AK2">
            <v>5.8000000000000007</v>
          </cell>
          <cell r="AL2">
            <v>31.6</v>
          </cell>
          <cell r="AM2">
            <v>37.9</v>
          </cell>
          <cell r="AN2">
            <v>62.1</v>
          </cell>
          <cell r="AO2">
            <v>60</v>
          </cell>
          <cell r="AP2">
            <v>40</v>
          </cell>
          <cell r="AQ2">
            <v>41.099999999999994</v>
          </cell>
          <cell r="AR2">
            <v>9</v>
          </cell>
          <cell r="AS2">
            <v>2.4</v>
          </cell>
          <cell r="AT2">
            <v>40.799999999999997</v>
          </cell>
          <cell r="AU2">
            <v>6.6000000000000005</v>
          </cell>
          <cell r="AV2">
            <v>9</v>
          </cell>
          <cell r="AW2">
            <v>2.7</v>
          </cell>
          <cell r="AX2">
            <v>4.2</v>
          </cell>
          <cell r="AY2">
            <v>65.8</v>
          </cell>
          <cell r="AZ2">
            <v>18.3</v>
          </cell>
          <cell r="BA2">
            <v>57.8</v>
          </cell>
          <cell r="BB2">
            <v>16.900000000000002</v>
          </cell>
          <cell r="BC2">
            <v>9.4</v>
          </cell>
          <cell r="BD2">
            <v>5.8999999999999995</v>
          </cell>
          <cell r="BE2">
            <v>4.5</v>
          </cell>
          <cell r="BF2">
            <v>5.3</v>
          </cell>
          <cell r="BG2">
            <v>3.5000000000000004</v>
          </cell>
          <cell r="BH2">
            <v>4.7</v>
          </cell>
          <cell r="BI2">
            <v>7.5</v>
          </cell>
          <cell r="BJ2">
            <v>11.5</v>
          </cell>
          <cell r="BK2">
            <v>28.499999999999996</v>
          </cell>
          <cell r="BL2">
            <v>44.3</v>
          </cell>
          <cell r="BM2">
            <v>0.89999999999999991</v>
          </cell>
          <cell r="BN2">
            <v>1.0999999999999999</v>
          </cell>
          <cell r="BO2">
            <v>1.0999999999999999</v>
          </cell>
          <cell r="BP2">
            <v>3.5999999999999996</v>
          </cell>
          <cell r="BQ2">
            <v>27.200000000000003</v>
          </cell>
          <cell r="BR2">
            <v>66.100000000000009</v>
          </cell>
          <cell r="BS2">
            <v>0.1</v>
          </cell>
          <cell r="BT2">
            <v>0.1</v>
          </cell>
          <cell r="BU2">
            <v>0.4</v>
          </cell>
          <cell r="BV2">
            <v>10.7</v>
          </cell>
          <cell r="BW2">
            <v>69.399999999999991</v>
          </cell>
          <cell r="BX2">
            <v>19.400000000000002</v>
          </cell>
          <cell r="BY2">
            <v>3</v>
          </cell>
          <cell r="BZ2">
            <v>2.6</v>
          </cell>
          <cell r="CA2">
            <v>19.100000000000001</v>
          </cell>
          <cell r="CB2">
            <v>43.1</v>
          </cell>
          <cell r="CC2">
            <v>24.5</v>
          </cell>
          <cell r="CD2">
            <v>7.6</v>
          </cell>
          <cell r="CE2" t="str">
            <v>nd</v>
          </cell>
          <cell r="CF2" t="str">
            <v>nd</v>
          </cell>
          <cell r="CG2">
            <v>0.1</v>
          </cell>
          <cell r="CH2">
            <v>0.3</v>
          </cell>
          <cell r="CI2">
            <v>3.5000000000000004</v>
          </cell>
          <cell r="CJ2">
            <v>96.2</v>
          </cell>
          <cell r="CK2">
            <v>76.099999999999994</v>
          </cell>
          <cell r="CL2">
            <v>41.3</v>
          </cell>
          <cell r="CM2">
            <v>82.3</v>
          </cell>
          <cell r="CN2">
            <v>40.200000000000003</v>
          </cell>
          <cell r="CO2">
            <v>8</v>
          </cell>
          <cell r="CP2">
            <v>25.2</v>
          </cell>
          <cell r="CQ2">
            <v>75.2</v>
          </cell>
          <cell r="CR2">
            <v>8.6999999999999993</v>
          </cell>
          <cell r="CS2">
            <v>24.3</v>
          </cell>
          <cell r="CT2">
            <v>28.599999999999998</v>
          </cell>
          <cell r="CU2">
            <v>13.5</v>
          </cell>
          <cell r="CV2">
            <v>33.700000000000003</v>
          </cell>
          <cell r="CW2">
            <v>23.9</v>
          </cell>
          <cell r="CX2">
            <v>6.8000000000000007</v>
          </cell>
          <cell r="CY2">
            <v>12.5</v>
          </cell>
          <cell r="CZ2">
            <v>10.5</v>
          </cell>
          <cell r="DA2">
            <v>16</v>
          </cell>
          <cell r="DB2">
            <v>30.3</v>
          </cell>
          <cell r="DC2">
            <v>21</v>
          </cell>
          <cell r="DD2">
            <v>35.299999999999997</v>
          </cell>
          <cell r="DE2">
            <v>13.200000000000001</v>
          </cell>
          <cell r="DF2">
            <v>29.2</v>
          </cell>
          <cell r="DG2">
            <v>11.4</v>
          </cell>
          <cell r="DH2">
            <v>4.5999999999999996</v>
          </cell>
          <cell r="DI2">
            <v>10</v>
          </cell>
          <cell r="DJ2">
            <v>18.399999999999999</v>
          </cell>
          <cell r="DK2">
            <v>16</v>
          </cell>
          <cell r="DL2">
            <v>0.2</v>
          </cell>
          <cell r="DM2">
            <v>0.2</v>
          </cell>
          <cell r="DN2">
            <v>0</v>
          </cell>
          <cell r="DO2">
            <v>0.1</v>
          </cell>
          <cell r="DP2">
            <v>0.3</v>
          </cell>
          <cell r="DQ2">
            <v>2.1</v>
          </cell>
          <cell r="DR2">
            <v>1.2</v>
          </cell>
          <cell r="DS2">
            <v>1.0999999999999999</v>
          </cell>
          <cell r="DT2">
            <v>1.7999999999999998</v>
          </cell>
          <cell r="DU2">
            <v>0.89999999999999991</v>
          </cell>
          <cell r="DV2">
            <v>0.4</v>
          </cell>
          <cell r="DW2">
            <v>11.899999999999999</v>
          </cell>
          <cell r="DX2">
            <v>7.3999999999999995</v>
          </cell>
          <cell r="DY2">
            <v>4</v>
          </cell>
          <cell r="DZ2">
            <v>1.9</v>
          </cell>
          <cell r="EA2">
            <v>1.3</v>
          </cell>
          <cell r="EB2">
            <v>0.89999999999999991</v>
          </cell>
          <cell r="EC2">
            <v>35.799999999999997</v>
          </cell>
          <cell r="ED2">
            <v>6.8000000000000007</v>
          </cell>
          <cell r="EE2">
            <v>3.2</v>
          </cell>
          <cell r="EF2">
            <v>2</v>
          </cell>
          <cell r="EG2">
            <v>1.9</v>
          </cell>
          <cell r="EH2">
            <v>3.2</v>
          </cell>
          <cell r="EI2">
            <v>7.8</v>
          </cell>
          <cell r="EJ2">
            <v>1.5</v>
          </cell>
          <cell r="EK2">
            <v>1.2</v>
          </cell>
          <cell r="EL2">
            <v>0.3</v>
          </cell>
          <cell r="EM2">
            <v>0.1</v>
          </cell>
          <cell r="EN2">
            <v>0.4</v>
          </cell>
          <cell r="EO2">
            <v>0</v>
          </cell>
          <cell r="EP2">
            <v>0.3</v>
          </cell>
          <cell r="EQ2">
            <v>0</v>
          </cell>
          <cell r="ER2">
            <v>0.1</v>
          </cell>
          <cell r="ES2">
            <v>0.5</v>
          </cell>
          <cell r="ET2">
            <v>0.5</v>
          </cell>
          <cell r="EU2">
            <v>0.70000000000000007</v>
          </cell>
          <cell r="EV2">
            <v>0.6</v>
          </cell>
          <cell r="EW2">
            <v>1.5</v>
          </cell>
          <cell r="EX2">
            <v>1.9</v>
          </cell>
          <cell r="EY2">
            <v>2.2999999999999998</v>
          </cell>
          <cell r="EZ2">
            <v>0.89999999999999991</v>
          </cell>
          <cell r="FA2">
            <v>1.5</v>
          </cell>
          <cell r="FB2">
            <v>2.6</v>
          </cell>
          <cell r="FC2">
            <v>5.2</v>
          </cell>
          <cell r="FD2">
            <v>7.9</v>
          </cell>
          <cell r="FE2">
            <v>9.1999999999999993</v>
          </cell>
          <cell r="FF2">
            <v>1.9</v>
          </cell>
          <cell r="FG2">
            <v>2.1</v>
          </cell>
          <cell r="FH2">
            <v>3.1</v>
          </cell>
          <cell r="FI2">
            <v>3.9</v>
          </cell>
          <cell r="FJ2">
            <v>15.4</v>
          </cell>
          <cell r="FK2">
            <v>26.6</v>
          </cell>
          <cell r="FL2">
            <v>0.2</v>
          </cell>
          <cell r="FM2">
            <v>0.3</v>
          </cell>
          <cell r="FN2">
            <v>1.0999999999999999</v>
          </cell>
          <cell r="FO2">
            <v>0.89999999999999991</v>
          </cell>
          <cell r="FP2">
            <v>3</v>
          </cell>
          <cell r="FQ2">
            <v>5.8000000000000007</v>
          </cell>
          <cell r="FR2">
            <v>0.4</v>
          </cell>
          <cell r="FS2">
            <v>0</v>
          </cell>
          <cell r="FT2">
            <v>0</v>
          </cell>
          <cell r="FU2">
            <v>0</v>
          </cell>
          <cell r="FV2">
            <v>0.4</v>
          </cell>
          <cell r="FW2">
            <v>0.3</v>
          </cell>
          <cell r="FX2">
            <v>0.70000000000000007</v>
          </cell>
          <cell r="FY2">
            <v>0.6</v>
          </cell>
          <cell r="FZ2">
            <v>1</v>
          </cell>
          <cell r="GA2">
            <v>2.4</v>
          </cell>
          <cell r="GB2">
            <v>2.6</v>
          </cell>
          <cell r="GC2">
            <v>0.1</v>
          </cell>
          <cell r="GD2">
            <v>0.2</v>
          </cell>
          <cell r="GE2">
            <v>0.4</v>
          </cell>
          <cell r="GF2">
            <v>1.9</v>
          </cell>
          <cell r="GG2">
            <v>9.5</v>
          </cell>
          <cell r="GH2">
            <v>15.2</v>
          </cell>
          <cell r="GI2">
            <v>0.2</v>
          </cell>
          <cell r="GJ2">
            <v>0.1</v>
          </cell>
          <cell r="GK2">
            <v>0.1</v>
          </cell>
          <cell r="GL2">
            <v>0.6</v>
          </cell>
          <cell r="GM2">
            <v>11.799999999999999</v>
          </cell>
          <cell r="GN2">
            <v>40.400000000000006</v>
          </cell>
          <cell r="GO2" t="str">
            <v>nd</v>
          </cell>
          <cell r="GP2" t="str">
            <v>nd</v>
          </cell>
          <cell r="GQ2" t="str">
            <v>nd</v>
          </cell>
          <cell r="GR2">
            <v>0.2</v>
          </cell>
          <cell r="GS2">
            <v>3.4000000000000004</v>
          </cell>
          <cell r="GT2">
            <v>7.6</v>
          </cell>
          <cell r="GU2">
            <v>0</v>
          </cell>
          <cell r="GV2">
            <v>0.4</v>
          </cell>
          <cell r="GW2">
            <v>0</v>
          </cell>
          <cell r="GX2">
            <v>0.1</v>
          </cell>
          <cell r="GY2">
            <v>0.4</v>
          </cell>
          <cell r="GZ2">
            <v>0</v>
          </cell>
          <cell r="HA2" t="str">
            <v>nd</v>
          </cell>
          <cell r="HB2">
            <v>0.1</v>
          </cell>
          <cell r="HC2">
            <v>0.8</v>
          </cell>
          <cell r="HD2">
            <v>5.2</v>
          </cell>
          <cell r="HE2">
            <v>1.4000000000000001</v>
          </cell>
          <cell r="HF2">
            <v>0</v>
          </cell>
          <cell r="HG2">
            <v>0</v>
          </cell>
          <cell r="HH2">
            <v>0.2</v>
          </cell>
          <cell r="HI2">
            <v>3</v>
          </cell>
          <cell r="HJ2">
            <v>19.900000000000002</v>
          </cell>
          <cell r="HK2">
            <v>4.3</v>
          </cell>
          <cell r="HL2">
            <v>0.1</v>
          </cell>
          <cell r="HM2" t="str">
            <v>nd</v>
          </cell>
          <cell r="HN2">
            <v>0.1</v>
          </cell>
          <cell r="HO2">
            <v>6</v>
          </cell>
          <cell r="HP2">
            <v>35.5</v>
          </cell>
          <cell r="HQ2">
            <v>11.3</v>
          </cell>
          <cell r="HR2">
            <v>0</v>
          </cell>
          <cell r="HS2" t="str">
            <v>nd</v>
          </cell>
          <cell r="HT2">
            <v>0.1</v>
          </cell>
          <cell r="HU2">
            <v>0.89999999999999991</v>
          </cell>
          <cell r="HV2">
            <v>8.4</v>
          </cell>
          <cell r="HW2">
            <v>1.9</v>
          </cell>
          <cell r="HX2">
            <v>0.1</v>
          </cell>
          <cell r="HY2">
            <v>0.3</v>
          </cell>
          <cell r="HZ2">
            <v>0.1</v>
          </cell>
          <cell r="IA2">
            <v>0.2</v>
          </cell>
          <cell r="IB2">
            <v>0.2</v>
          </cell>
          <cell r="IC2">
            <v>0.2</v>
          </cell>
          <cell r="ID2">
            <v>0.3</v>
          </cell>
          <cell r="IE2">
            <v>1.6</v>
          </cell>
          <cell r="IF2">
            <v>3.5000000000000004</v>
          </cell>
          <cell r="IG2">
            <v>1.5</v>
          </cell>
          <cell r="IH2">
            <v>0.5</v>
          </cell>
          <cell r="II2">
            <v>0.70000000000000007</v>
          </cell>
          <cell r="IJ2">
            <v>0.8</v>
          </cell>
          <cell r="IK2">
            <v>5.0999999999999996</v>
          </cell>
          <cell r="IL2">
            <v>11.4</v>
          </cell>
          <cell r="IM2">
            <v>7.7</v>
          </cell>
          <cell r="IN2">
            <v>1.6</v>
          </cell>
          <cell r="IO2">
            <v>2</v>
          </cell>
          <cell r="IP2">
            <v>1.4000000000000001</v>
          </cell>
          <cell r="IQ2">
            <v>9.6</v>
          </cell>
          <cell r="IR2">
            <v>23.3</v>
          </cell>
          <cell r="IS2">
            <v>12.3</v>
          </cell>
          <cell r="IT2">
            <v>4.5</v>
          </cell>
          <cell r="IU2">
            <v>0.1</v>
          </cell>
          <cell r="IV2">
            <v>0.2</v>
          </cell>
          <cell r="IW2">
            <v>2.7</v>
          </cell>
          <cell r="IX2">
            <v>4.7</v>
          </cell>
          <cell r="IY2">
            <v>2.7</v>
          </cell>
          <cell r="IZ2">
            <v>0.89999999999999991</v>
          </cell>
          <cell r="JA2">
            <v>0</v>
          </cell>
          <cell r="JB2">
            <v>0</v>
          </cell>
          <cell r="JC2">
            <v>0</v>
          </cell>
          <cell r="JD2">
            <v>0</v>
          </cell>
          <cell r="JE2">
            <v>0.89999999999999991</v>
          </cell>
          <cell r="JF2">
            <v>0</v>
          </cell>
          <cell r="JG2" t="str">
            <v>nd</v>
          </cell>
          <cell r="JH2" t="str">
            <v>nd</v>
          </cell>
          <cell r="JI2" t="str">
            <v>nd</v>
          </cell>
          <cell r="JJ2">
            <v>0.5</v>
          </cell>
          <cell r="JK2">
            <v>6.9</v>
          </cell>
          <cell r="JL2">
            <v>0</v>
          </cell>
          <cell r="JM2">
            <v>0</v>
          </cell>
          <cell r="JN2">
            <v>0</v>
          </cell>
          <cell r="JO2">
            <v>0</v>
          </cell>
          <cell r="JP2">
            <v>2.5</v>
          </cell>
          <cell r="JQ2">
            <v>24.7</v>
          </cell>
          <cell r="JR2" t="str">
            <v>nd</v>
          </cell>
          <cell r="JS2">
            <v>0</v>
          </cell>
          <cell r="JT2">
            <v>0</v>
          </cell>
          <cell r="JU2">
            <v>0.2</v>
          </cell>
          <cell r="JV2">
            <v>0.3</v>
          </cell>
          <cell r="JW2">
            <v>52.5</v>
          </cell>
          <cell r="JX2">
            <v>0</v>
          </cell>
          <cell r="JY2" t="str">
            <v>nd</v>
          </cell>
          <cell r="JZ2" t="str">
            <v>nd</v>
          </cell>
          <cell r="KA2" t="str">
            <v>nd</v>
          </cell>
          <cell r="KB2">
            <v>0.1</v>
          </cell>
          <cell r="KC2">
            <v>11.1</v>
          </cell>
          <cell r="KD2">
            <v>59.9</v>
          </cell>
          <cell r="KE2">
            <v>10.8</v>
          </cell>
          <cell r="KF2">
            <v>3.8</v>
          </cell>
          <cell r="KG2">
            <v>5.5</v>
          </cell>
          <cell r="KH2">
            <v>19.8</v>
          </cell>
          <cell r="KI2">
            <v>0.2</v>
          </cell>
          <cell r="KJ2">
            <v>57.8</v>
          </cell>
          <cell r="KK2">
            <v>10.9</v>
          </cell>
          <cell r="KL2">
            <v>3.8</v>
          </cell>
          <cell r="KM2">
            <v>5.8999999999999995</v>
          </cell>
          <cell r="KN2">
            <v>21.3</v>
          </cell>
          <cell r="KO2">
            <v>0.3</v>
          </cell>
        </row>
        <row r="3">
          <cell r="A3" t="str">
            <v>1Ens</v>
          </cell>
          <cell r="B3" t="str">
            <v>3</v>
          </cell>
          <cell r="C3" t="str">
            <v>Ensemble</v>
          </cell>
          <cell r="D3" t="str">
            <v/>
          </cell>
          <cell r="E3" t="str">
            <v>1</v>
          </cell>
          <cell r="F3">
            <v>2</v>
          </cell>
          <cell r="G3">
            <v>7.3999999999999995</v>
          </cell>
          <cell r="H3">
            <v>23.599999999999998</v>
          </cell>
          <cell r="I3">
            <v>55.300000000000004</v>
          </cell>
          <cell r="J3">
            <v>11.700000000000001</v>
          </cell>
          <cell r="K3">
            <v>72.399999999999991</v>
          </cell>
          <cell r="L3">
            <v>18</v>
          </cell>
          <cell r="M3">
            <v>5.6000000000000005</v>
          </cell>
          <cell r="N3">
            <v>4</v>
          </cell>
          <cell r="O3">
            <v>23.7</v>
          </cell>
          <cell r="P3">
            <v>30</v>
          </cell>
          <cell r="Q3">
            <v>13</v>
          </cell>
          <cell r="R3">
            <v>5.4</v>
          </cell>
          <cell r="S3">
            <v>13.3</v>
          </cell>
          <cell r="T3">
            <v>26.6</v>
          </cell>
          <cell r="U3">
            <v>6.1</v>
          </cell>
          <cell r="V3">
            <v>24.5</v>
          </cell>
          <cell r="W3">
            <v>11.899999999999999</v>
          </cell>
          <cell r="X3">
            <v>82.899999999999991</v>
          </cell>
          <cell r="Y3">
            <v>5.2</v>
          </cell>
          <cell r="Z3">
            <v>8.5</v>
          </cell>
          <cell r="AA3">
            <v>17.899999999999999</v>
          </cell>
          <cell r="AB3">
            <v>18.8</v>
          </cell>
          <cell r="AC3">
            <v>41</v>
          </cell>
          <cell r="AD3">
            <v>35</v>
          </cell>
          <cell r="AE3">
            <v>20.200000000000003</v>
          </cell>
          <cell r="AF3">
            <v>26.6</v>
          </cell>
          <cell r="AG3">
            <v>16.5</v>
          </cell>
          <cell r="AH3">
            <v>0</v>
          </cell>
          <cell r="AI3">
            <v>36.700000000000003</v>
          </cell>
          <cell r="AJ3">
            <v>61.1</v>
          </cell>
          <cell r="AK3">
            <v>6.1</v>
          </cell>
          <cell r="AL3">
            <v>32.800000000000004</v>
          </cell>
          <cell r="AM3">
            <v>20.3</v>
          </cell>
          <cell r="AN3">
            <v>79.7</v>
          </cell>
          <cell r="AO3">
            <v>18.3</v>
          </cell>
          <cell r="AP3">
            <v>81.699999999999989</v>
          </cell>
          <cell r="AQ3">
            <v>62.9</v>
          </cell>
          <cell r="AR3">
            <v>9.9</v>
          </cell>
          <cell r="AS3">
            <v>2.5</v>
          </cell>
          <cell r="AT3">
            <v>13.4</v>
          </cell>
          <cell r="AU3">
            <v>11.4</v>
          </cell>
          <cell r="AV3">
            <v>5</v>
          </cell>
          <cell r="AW3">
            <v>1.5</v>
          </cell>
          <cell r="AX3">
            <v>1</v>
          </cell>
          <cell r="AY3">
            <v>89.600000000000009</v>
          </cell>
          <cell r="AZ3">
            <v>3</v>
          </cell>
          <cell r="BA3">
            <v>70.099999999999994</v>
          </cell>
          <cell r="BB3">
            <v>10.199999999999999</v>
          </cell>
          <cell r="BC3">
            <v>3.3000000000000003</v>
          </cell>
          <cell r="BD3">
            <v>2.8000000000000003</v>
          </cell>
          <cell r="BE3">
            <v>3.1</v>
          </cell>
          <cell r="BF3">
            <v>10.5</v>
          </cell>
          <cell r="BG3">
            <v>2.6</v>
          </cell>
          <cell r="BH3">
            <v>2.2999999999999998</v>
          </cell>
          <cell r="BI3">
            <v>1.9</v>
          </cell>
          <cell r="BJ3">
            <v>4.1000000000000005</v>
          </cell>
          <cell r="BK3">
            <v>12</v>
          </cell>
          <cell r="BL3">
            <v>77.2</v>
          </cell>
          <cell r="BM3">
            <v>2</v>
          </cell>
          <cell r="BN3">
            <v>0.6</v>
          </cell>
          <cell r="BO3">
            <v>1.4000000000000001</v>
          </cell>
          <cell r="BP3">
            <v>2.6</v>
          </cell>
          <cell r="BQ3">
            <v>7.8</v>
          </cell>
          <cell r="BR3">
            <v>85.5</v>
          </cell>
          <cell r="BS3" t="str">
            <v>nd</v>
          </cell>
          <cell r="BT3" t="str">
            <v>nd</v>
          </cell>
          <cell r="BU3">
            <v>0.70000000000000007</v>
          </cell>
          <cell r="BV3">
            <v>5.0999999999999996</v>
          </cell>
          <cell r="BW3">
            <v>35.6</v>
          </cell>
          <cell r="BX3">
            <v>58.5</v>
          </cell>
          <cell r="BY3">
            <v>3.8</v>
          </cell>
          <cell r="BZ3">
            <v>2.4</v>
          </cell>
          <cell r="CA3">
            <v>9.4</v>
          </cell>
          <cell r="CB3">
            <v>29.9</v>
          </cell>
          <cell r="CC3">
            <v>29.799999999999997</v>
          </cell>
          <cell r="CD3">
            <v>24.7</v>
          </cell>
          <cell r="CE3" t="str">
            <v>nd</v>
          </cell>
          <cell r="CF3" t="str">
            <v>nd</v>
          </cell>
          <cell r="CG3" t="str">
            <v>nd</v>
          </cell>
          <cell r="CH3">
            <v>0.4</v>
          </cell>
          <cell r="CI3">
            <v>0.70000000000000007</v>
          </cell>
          <cell r="CJ3">
            <v>98.7</v>
          </cell>
          <cell r="CK3">
            <v>58.8</v>
          </cell>
          <cell r="CL3">
            <v>31.1</v>
          </cell>
          <cell r="CM3">
            <v>76.3</v>
          </cell>
          <cell r="CN3">
            <v>32.800000000000004</v>
          </cell>
          <cell r="CO3">
            <v>8.3000000000000007</v>
          </cell>
          <cell r="CP3">
            <v>17.100000000000001</v>
          </cell>
          <cell r="CQ3">
            <v>60.099999999999994</v>
          </cell>
          <cell r="CR3">
            <v>5.6000000000000005</v>
          </cell>
          <cell r="CS3">
            <v>27.6</v>
          </cell>
          <cell r="CT3">
            <v>28.299999999999997</v>
          </cell>
          <cell r="CU3">
            <v>12.8</v>
          </cell>
          <cell r="CV3">
            <v>31.3</v>
          </cell>
          <cell r="CW3">
            <v>26.3</v>
          </cell>
          <cell r="CX3">
            <v>5.8999999999999995</v>
          </cell>
          <cell r="CY3">
            <v>11.200000000000001</v>
          </cell>
          <cell r="CZ3">
            <v>9.8000000000000007</v>
          </cell>
          <cell r="DA3">
            <v>15.4</v>
          </cell>
          <cell r="DB3">
            <v>31.5</v>
          </cell>
          <cell r="DC3">
            <v>26.200000000000003</v>
          </cell>
          <cell r="DD3">
            <v>35.5</v>
          </cell>
          <cell r="DE3">
            <v>9.1</v>
          </cell>
          <cell r="DF3">
            <v>25.2</v>
          </cell>
          <cell r="DG3">
            <v>5</v>
          </cell>
          <cell r="DH3">
            <v>0.5</v>
          </cell>
          <cell r="DI3">
            <v>9.9</v>
          </cell>
          <cell r="DJ3">
            <v>10.100000000000001</v>
          </cell>
          <cell r="DK3">
            <v>16.900000000000002</v>
          </cell>
          <cell r="DL3">
            <v>0.5</v>
          </cell>
          <cell r="DM3">
            <v>0.3</v>
          </cell>
          <cell r="DN3">
            <v>0</v>
          </cell>
          <cell r="DO3">
            <v>0</v>
          </cell>
          <cell r="DP3">
            <v>1.0999999999999999</v>
          </cell>
          <cell r="DQ3">
            <v>2.8000000000000003</v>
          </cell>
          <cell r="DR3">
            <v>1.5</v>
          </cell>
          <cell r="DS3">
            <v>0.8</v>
          </cell>
          <cell r="DT3">
            <v>0.6</v>
          </cell>
          <cell r="DU3">
            <v>0.89999999999999991</v>
          </cell>
          <cell r="DV3">
            <v>0.8</v>
          </cell>
          <cell r="DW3">
            <v>15.2</v>
          </cell>
          <cell r="DX3">
            <v>3.3000000000000003</v>
          </cell>
          <cell r="DY3">
            <v>1</v>
          </cell>
          <cell r="DZ3">
            <v>0.89999999999999991</v>
          </cell>
          <cell r="EA3">
            <v>0.8</v>
          </cell>
          <cell r="EB3">
            <v>2.7</v>
          </cell>
          <cell r="EC3">
            <v>41.699999999999996</v>
          </cell>
          <cell r="ED3">
            <v>4.8</v>
          </cell>
          <cell r="EE3">
            <v>1.4000000000000001</v>
          </cell>
          <cell r="EF3">
            <v>1</v>
          </cell>
          <cell r="EG3">
            <v>1.0999999999999999</v>
          </cell>
          <cell r="EH3">
            <v>5.0999999999999996</v>
          </cell>
          <cell r="EI3">
            <v>10</v>
          </cell>
          <cell r="EJ3">
            <v>0.70000000000000007</v>
          </cell>
          <cell r="EK3">
            <v>0.1</v>
          </cell>
          <cell r="EL3">
            <v>0.3</v>
          </cell>
          <cell r="EM3" t="str">
            <v>nd</v>
          </cell>
          <cell r="EN3">
            <v>0.8</v>
          </cell>
          <cell r="EO3" t="str">
            <v>nd</v>
          </cell>
          <cell r="EP3">
            <v>0.2</v>
          </cell>
          <cell r="EQ3">
            <v>0</v>
          </cell>
          <cell r="ER3" t="str">
            <v>nd</v>
          </cell>
          <cell r="ES3">
            <v>1.7000000000000002</v>
          </cell>
          <cell r="ET3">
            <v>0.2</v>
          </cell>
          <cell r="EU3">
            <v>0.3</v>
          </cell>
          <cell r="EV3">
            <v>0.3</v>
          </cell>
          <cell r="EW3">
            <v>0.6</v>
          </cell>
          <cell r="EX3">
            <v>0.89999999999999991</v>
          </cell>
          <cell r="EY3">
            <v>5</v>
          </cell>
          <cell r="EZ3">
            <v>0.6</v>
          </cell>
          <cell r="FA3">
            <v>0.8</v>
          </cell>
          <cell r="FB3">
            <v>0.6</v>
          </cell>
          <cell r="FC3">
            <v>1.2</v>
          </cell>
          <cell r="FD3">
            <v>3.5999999999999996</v>
          </cell>
          <cell r="FE3">
            <v>16.400000000000002</v>
          </cell>
          <cell r="FF3">
            <v>1.7000000000000002</v>
          </cell>
          <cell r="FG3">
            <v>1</v>
          </cell>
          <cell r="FH3">
            <v>0.89999999999999991</v>
          </cell>
          <cell r="FI3">
            <v>2</v>
          </cell>
          <cell r="FJ3">
            <v>5.8999999999999995</v>
          </cell>
          <cell r="FK3">
            <v>44</v>
          </cell>
          <cell r="FL3">
            <v>0.1</v>
          </cell>
          <cell r="FM3">
            <v>0.1</v>
          </cell>
          <cell r="FN3">
            <v>0.1</v>
          </cell>
          <cell r="FO3">
            <v>0.2</v>
          </cell>
          <cell r="FP3">
            <v>1.4000000000000001</v>
          </cell>
          <cell r="FQ3">
            <v>10</v>
          </cell>
          <cell r="FR3">
            <v>0.70000000000000007</v>
          </cell>
          <cell r="FS3">
            <v>0</v>
          </cell>
          <cell r="FT3" t="str">
            <v>nd</v>
          </cell>
          <cell r="FU3" t="str">
            <v>nd</v>
          </cell>
          <cell r="FV3">
            <v>1</v>
          </cell>
          <cell r="FW3">
            <v>0.70000000000000007</v>
          </cell>
          <cell r="FX3">
            <v>0.4</v>
          </cell>
          <cell r="FY3">
            <v>0.6</v>
          </cell>
          <cell r="FZ3">
            <v>1.0999999999999999</v>
          </cell>
          <cell r="GA3">
            <v>1.7000000000000002</v>
          </cell>
          <cell r="GB3">
            <v>2.8000000000000003</v>
          </cell>
          <cell r="GC3">
            <v>0.4</v>
          </cell>
          <cell r="GD3" t="str">
            <v>nd</v>
          </cell>
          <cell r="GE3">
            <v>0.8</v>
          </cell>
          <cell r="GF3">
            <v>1.3</v>
          </cell>
          <cell r="GG3">
            <v>2.8000000000000003</v>
          </cell>
          <cell r="GH3">
            <v>17.7</v>
          </cell>
          <cell r="GI3" t="str">
            <v>nd</v>
          </cell>
          <cell r="GJ3" t="str">
            <v>nd</v>
          </cell>
          <cell r="GK3">
            <v>0</v>
          </cell>
          <cell r="GL3">
            <v>0.1</v>
          </cell>
          <cell r="GM3">
            <v>3</v>
          </cell>
          <cell r="GN3">
            <v>52.7</v>
          </cell>
          <cell r="GO3">
            <v>0</v>
          </cell>
          <cell r="GP3">
            <v>0</v>
          </cell>
          <cell r="GQ3">
            <v>0</v>
          </cell>
          <cell r="GR3" t="str">
            <v>nd</v>
          </cell>
          <cell r="GS3">
            <v>0.4</v>
          </cell>
          <cell r="GT3">
            <v>11.4</v>
          </cell>
          <cell r="GU3">
            <v>0</v>
          </cell>
          <cell r="GV3">
            <v>0.3</v>
          </cell>
          <cell r="GW3">
            <v>0</v>
          </cell>
          <cell r="GX3" t="str">
            <v>nd</v>
          </cell>
          <cell r="GY3">
            <v>1.3</v>
          </cell>
          <cell r="GZ3">
            <v>0</v>
          </cell>
          <cell r="HA3" t="str">
            <v>nd</v>
          </cell>
          <cell r="HB3" t="str">
            <v>nd</v>
          </cell>
          <cell r="HC3">
            <v>0.3</v>
          </cell>
          <cell r="HD3">
            <v>1.7000000000000002</v>
          </cell>
          <cell r="HE3">
            <v>5</v>
          </cell>
          <cell r="HF3" t="str">
            <v>nd</v>
          </cell>
          <cell r="HG3">
            <v>0</v>
          </cell>
          <cell r="HH3">
            <v>0.4</v>
          </cell>
          <cell r="HI3">
            <v>1.6</v>
          </cell>
          <cell r="HJ3">
            <v>8.5</v>
          </cell>
          <cell r="HK3">
            <v>12.4</v>
          </cell>
          <cell r="HL3" t="str">
            <v>nd</v>
          </cell>
          <cell r="HM3">
            <v>0</v>
          </cell>
          <cell r="HN3">
            <v>0.2</v>
          </cell>
          <cell r="HO3">
            <v>2.4</v>
          </cell>
          <cell r="HP3">
            <v>20</v>
          </cell>
          <cell r="HQ3">
            <v>33.200000000000003</v>
          </cell>
          <cell r="HR3">
            <v>0</v>
          </cell>
          <cell r="HS3">
            <v>0</v>
          </cell>
          <cell r="HT3">
            <v>0</v>
          </cell>
          <cell r="HU3">
            <v>0.5</v>
          </cell>
          <cell r="HV3">
            <v>5.0999999999999996</v>
          </cell>
          <cell r="HW3">
            <v>6.4</v>
          </cell>
          <cell r="HX3">
            <v>0.3</v>
          </cell>
          <cell r="HY3">
            <v>0.5</v>
          </cell>
          <cell r="HZ3">
            <v>0.1</v>
          </cell>
          <cell r="IA3">
            <v>0.2</v>
          </cell>
          <cell r="IB3">
            <v>0.8</v>
          </cell>
          <cell r="IC3">
            <v>0.4</v>
          </cell>
          <cell r="ID3">
            <v>0.3</v>
          </cell>
          <cell r="IE3">
            <v>0.8</v>
          </cell>
          <cell r="IF3">
            <v>1.2</v>
          </cell>
          <cell r="IG3">
            <v>2.1</v>
          </cell>
          <cell r="IH3">
            <v>2.2999999999999998</v>
          </cell>
          <cell r="II3">
            <v>0.70000000000000007</v>
          </cell>
          <cell r="IJ3">
            <v>0.8</v>
          </cell>
          <cell r="IK3">
            <v>2.6</v>
          </cell>
          <cell r="IL3">
            <v>6.7</v>
          </cell>
          <cell r="IM3">
            <v>8.1</v>
          </cell>
          <cell r="IN3">
            <v>5</v>
          </cell>
          <cell r="IO3">
            <v>2.1999999999999997</v>
          </cell>
          <cell r="IP3">
            <v>1</v>
          </cell>
          <cell r="IQ3">
            <v>4.8</v>
          </cell>
          <cell r="IR3">
            <v>18.2</v>
          </cell>
          <cell r="IS3">
            <v>15.8</v>
          </cell>
          <cell r="IT3">
            <v>13.3</v>
          </cell>
          <cell r="IU3">
            <v>0.2</v>
          </cell>
          <cell r="IV3">
            <v>0.2</v>
          </cell>
          <cell r="IW3">
            <v>1</v>
          </cell>
          <cell r="IX3">
            <v>3.5999999999999996</v>
          </cell>
          <cell r="IY3">
            <v>3.5000000000000004</v>
          </cell>
          <cell r="IZ3">
            <v>3.3000000000000003</v>
          </cell>
          <cell r="JA3">
            <v>0</v>
          </cell>
          <cell r="JB3">
            <v>0</v>
          </cell>
          <cell r="JC3">
            <v>0</v>
          </cell>
          <cell r="JD3">
            <v>0</v>
          </cell>
          <cell r="JE3">
            <v>2</v>
          </cell>
          <cell r="JF3">
            <v>0</v>
          </cell>
          <cell r="JG3" t="str">
            <v>nd</v>
          </cell>
          <cell r="JH3">
            <v>0</v>
          </cell>
          <cell r="JI3">
            <v>0</v>
          </cell>
          <cell r="JJ3" t="str">
            <v>nd</v>
          </cell>
          <cell r="JK3">
            <v>6.8000000000000007</v>
          </cell>
          <cell r="JL3">
            <v>0</v>
          </cell>
          <cell r="JM3">
            <v>0</v>
          </cell>
          <cell r="JN3">
            <v>0</v>
          </cell>
          <cell r="JO3">
            <v>0.1</v>
          </cell>
          <cell r="JP3">
            <v>0.1</v>
          </cell>
          <cell r="JQ3">
            <v>22.900000000000002</v>
          </cell>
          <cell r="JR3" t="str">
            <v>nd</v>
          </cell>
          <cell r="JS3">
            <v>0</v>
          </cell>
          <cell r="JT3" t="str">
            <v>nd</v>
          </cell>
          <cell r="JU3">
            <v>0.2</v>
          </cell>
          <cell r="JV3">
            <v>0.5</v>
          </cell>
          <cell r="JW3">
            <v>55.300000000000004</v>
          </cell>
          <cell r="JX3">
            <v>0</v>
          </cell>
          <cell r="JY3">
            <v>0</v>
          </cell>
          <cell r="JZ3" t="str">
            <v>nd</v>
          </cell>
          <cell r="KA3" t="str">
            <v>nd</v>
          </cell>
          <cell r="KB3" t="str">
            <v>nd</v>
          </cell>
          <cell r="KC3">
            <v>11.600000000000001</v>
          </cell>
          <cell r="KD3">
            <v>69.5</v>
          </cell>
          <cell r="KE3">
            <v>5.5</v>
          </cell>
          <cell r="KF3">
            <v>3.8</v>
          </cell>
          <cell r="KG3">
            <v>3.6999999999999997</v>
          </cell>
          <cell r="KH3">
            <v>17.2</v>
          </cell>
          <cell r="KI3">
            <v>0.3</v>
          </cell>
          <cell r="KJ3">
            <v>67.900000000000006</v>
          </cell>
          <cell r="KK3">
            <v>5.5</v>
          </cell>
          <cell r="KL3">
            <v>3.9</v>
          </cell>
          <cell r="KM3">
            <v>3.8</v>
          </cell>
          <cell r="KN3">
            <v>18.5</v>
          </cell>
          <cell r="KO3">
            <v>0.4</v>
          </cell>
        </row>
        <row r="4">
          <cell r="A4" t="str">
            <v>2Ens</v>
          </cell>
          <cell r="B4" t="str">
            <v>4</v>
          </cell>
          <cell r="C4" t="str">
            <v>Ensemble</v>
          </cell>
          <cell r="D4" t="str">
            <v/>
          </cell>
          <cell r="E4" t="str">
            <v>2</v>
          </cell>
          <cell r="F4">
            <v>1.2</v>
          </cell>
          <cell r="G4">
            <v>6.1</v>
          </cell>
          <cell r="H4">
            <v>25.8</v>
          </cell>
          <cell r="I4">
            <v>55.300000000000004</v>
          </cell>
          <cell r="J4">
            <v>11.700000000000001</v>
          </cell>
          <cell r="K4">
            <v>77.100000000000009</v>
          </cell>
          <cell r="L4">
            <v>13.600000000000001</v>
          </cell>
          <cell r="M4">
            <v>5.8999999999999995</v>
          </cell>
          <cell r="N4">
            <v>3.4000000000000004</v>
          </cell>
          <cell r="O4">
            <v>23</v>
          </cell>
          <cell r="P4">
            <v>31.1</v>
          </cell>
          <cell r="Q4">
            <v>13.4</v>
          </cell>
          <cell r="R4">
            <v>6.6000000000000005</v>
          </cell>
          <cell r="S4">
            <v>16.3</v>
          </cell>
          <cell r="T4">
            <v>29.5</v>
          </cell>
          <cell r="U4">
            <v>4.2</v>
          </cell>
          <cell r="V4">
            <v>22.7</v>
          </cell>
          <cell r="W4">
            <v>12.9</v>
          </cell>
          <cell r="X4">
            <v>81.3</v>
          </cell>
          <cell r="Y4">
            <v>5.8000000000000007</v>
          </cell>
          <cell r="Z4">
            <v>10.299999999999999</v>
          </cell>
          <cell r="AA4">
            <v>31</v>
          </cell>
          <cell r="AB4">
            <v>19.8</v>
          </cell>
          <cell r="AC4">
            <v>46.800000000000004</v>
          </cell>
          <cell r="AD4">
            <v>33.300000000000004</v>
          </cell>
          <cell r="AE4">
            <v>18.600000000000001</v>
          </cell>
          <cell r="AF4">
            <v>24.8</v>
          </cell>
          <cell r="AG4">
            <v>14.2</v>
          </cell>
          <cell r="AH4">
            <v>0</v>
          </cell>
          <cell r="AI4">
            <v>42.5</v>
          </cell>
          <cell r="AJ4">
            <v>61.8</v>
          </cell>
          <cell r="AK4">
            <v>6</v>
          </cell>
          <cell r="AL4">
            <v>32.1</v>
          </cell>
          <cell r="AM4">
            <v>26.3</v>
          </cell>
          <cell r="AN4">
            <v>73.7</v>
          </cell>
          <cell r="AO4">
            <v>29.599999999999998</v>
          </cell>
          <cell r="AP4">
            <v>70.399999999999991</v>
          </cell>
          <cell r="AQ4">
            <v>59.5</v>
          </cell>
          <cell r="AR4">
            <v>9.9</v>
          </cell>
          <cell r="AS4">
            <v>1.5</v>
          </cell>
          <cell r="AT4">
            <v>20.599999999999998</v>
          </cell>
          <cell r="AU4">
            <v>8.4</v>
          </cell>
          <cell r="AV4">
            <v>8.4</v>
          </cell>
          <cell r="AW4">
            <v>1.9</v>
          </cell>
          <cell r="AX4">
            <v>1.9</v>
          </cell>
          <cell r="AY4">
            <v>82</v>
          </cell>
          <cell r="AZ4">
            <v>5.7</v>
          </cell>
          <cell r="BA4">
            <v>68.400000000000006</v>
          </cell>
          <cell r="BB4">
            <v>12.6</v>
          </cell>
          <cell r="BC4">
            <v>4.5999999999999996</v>
          </cell>
          <cell r="BD4">
            <v>3.6999999999999997</v>
          </cell>
          <cell r="BE4">
            <v>3.4000000000000004</v>
          </cell>
          <cell r="BF4">
            <v>7.5</v>
          </cell>
          <cell r="BG4">
            <v>2.9000000000000004</v>
          </cell>
          <cell r="BH4">
            <v>2.1</v>
          </cell>
          <cell r="BI4">
            <v>3</v>
          </cell>
          <cell r="BJ4">
            <v>4</v>
          </cell>
          <cell r="BK4">
            <v>18.099999999999998</v>
          </cell>
          <cell r="BL4">
            <v>69.8</v>
          </cell>
          <cell r="BM4">
            <v>1.3</v>
          </cell>
          <cell r="BN4">
            <v>0.6</v>
          </cell>
          <cell r="BO4">
            <v>0.8</v>
          </cell>
          <cell r="BP4">
            <v>3.8</v>
          </cell>
          <cell r="BQ4">
            <v>13</v>
          </cell>
          <cell r="BR4">
            <v>80.600000000000009</v>
          </cell>
          <cell r="BS4" t="str">
            <v>nd</v>
          </cell>
          <cell r="BT4" t="str">
            <v>nd</v>
          </cell>
          <cell r="BU4" t="str">
            <v>nd</v>
          </cell>
          <cell r="BV4">
            <v>7.0000000000000009</v>
          </cell>
          <cell r="BW4">
            <v>57.099999999999994</v>
          </cell>
          <cell r="BX4">
            <v>35.6</v>
          </cell>
          <cell r="BY4">
            <v>3.3000000000000003</v>
          </cell>
          <cell r="BZ4">
            <v>3</v>
          </cell>
          <cell r="CA4">
            <v>12.2</v>
          </cell>
          <cell r="CB4">
            <v>38.200000000000003</v>
          </cell>
          <cell r="CC4">
            <v>28.000000000000004</v>
          </cell>
          <cell r="CD4">
            <v>15.299999999999999</v>
          </cell>
          <cell r="CE4">
            <v>0</v>
          </cell>
          <cell r="CF4">
            <v>0</v>
          </cell>
          <cell r="CG4">
            <v>0</v>
          </cell>
          <cell r="CH4">
            <v>0.1</v>
          </cell>
          <cell r="CI4">
            <v>0.6</v>
          </cell>
          <cell r="CJ4">
            <v>99.3</v>
          </cell>
          <cell r="CK4">
            <v>62.2</v>
          </cell>
          <cell r="CL4">
            <v>34.200000000000003</v>
          </cell>
          <cell r="CM4">
            <v>76.400000000000006</v>
          </cell>
          <cell r="CN4">
            <v>34.200000000000003</v>
          </cell>
          <cell r="CO4">
            <v>9</v>
          </cell>
          <cell r="CP4">
            <v>18.600000000000001</v>
          </cell>
          <cell r="CQ4">
            <v>64.900000000000006</v>
          </cell>
          <cell r="CR4">
            <v>6.1</v>
          </cell>
          <cell r="CS4">
            <v>26.200000000000003</v>
          </cell>
          <cell r="CT4">
            <v>30.3</v>
          </cell>
          <cell r="CU4">
            <v>13.4</v>
          </cell>
          <cell r="CV4">
            <v>30.099999999999998</v>
          </cell>
          <cell r="CW4">
            <v>27.500000000000004</v>
          </cell>
          <cell r="CX4">
            <v>5.8999999999999995</v>
          </cell>
          <cell r="CY4">
            <v>12.7</v>
          </cell>
          <cell r="CZ4">
            <v>10.100000000000001</v>
          </cell>
          <cell r="DA4">
            <v>15</v>
          </cell>
          <cell r="DB4">
            <v>28.799999999999997</v>
          </cell>
          <cell r="DC4">
            <v>26.700000000000003</v>
          </cell>
          <cell r="DD4">
            <v>37.5</v>
          </cell>
          <cell r="DE4">
            <v>9.9</v>
          </cell>
          <cell r="DF4">
            <v>24.2</v>
          </cell>
          <cell r="DG4">
            <v>6.7</v>
          </cell>
          <cell r="DH4">
            <v>1.0999999999999999</v>
          </cell>
          <cell r="DI4">
            <v>10.100000000000001</v>
          </cell>
          <cell r="DJ4">
            <v>10.299999999999999</v>
          </cell>
          <cell r="DK4">
            <v>17.100000000000001</v>
          </cell>
          <cell r="DL4">
            <v>0.1</v>
          </cell>
          <cell r="DM4">
            <v>0.3</v>
          </cell>
          <cell r="DN4" t="str">
            <v>nd</v>
          </cell>
          <cell r="DO4">
            <v>0.1</v>
          </cell>
          <cell r="DP4">
            <v>0.5</v>
          </cell>
          <cell r="DQ4">
            <v>2</v>
          </cell>
          <cell r="DR4">
            <v>1.2</v>
          </cell>
          <cell r="DS4">
            <v>1</v>
          </cell>
          <cell r="DT4">
            <v>0.70000000000000007</v>
          </cell>
          <cell r="DU4">
            <v>0.6</v>
          </cell>
          <cell r="DV4">
            <v>0.6</v>
          </cell>
          <cell r="DW4">
            <v>15.7</v>
          </cell>
          <cell r="DX4">
            <v>4.8</v>
          </cell>
          <cell r="DY4">
            <v>1.6</v>
          </cell>
          <cell r="DZ4">
            <v>1.5</v>
          </cell>
          <cell r="EA4">
            <v>0.89999999999999991</v>
          </cell>
          <cell r="EB4">
            <v>1.5</v>
          </cell>
          <cell r="EC4">
            <v>41.099999999999994</v>
          </cell>
          <cell r="ED4">
            <v>5.5</v>
          </cell>
          <cell r="EE4">
            <v>1.7000000000000002</v>
          </cell>
          <cell r="EF4">
            <v>1.0999999999999999</v>
          </cell>
          <cell r="EG4">
            <v>1.3</v>
          </cell>
          <cell r="EH4">
            <v>4</v>
          </cell>
          <cell r="EI4">
            <v>9.1999999999999993</v>
          </cell>
          <cell r="EJ4">
            <v>1.2</v>
          </cell>
          <cell r="EK4">
            <v>0.2</v>
          </cell>
          <cell r="EL4">
            <v>0.2</v>
          </cell>
          <cell r="EM4">
            <v>0.2</v>
          </cell>
          <cell r="EN4">
            <v>0.8</v>
          </cell>
          <cell r="EO4">
            <v>0</v>
          </cell>
          <cell r="EP4">
            <v>0.5</v>
          </cell>
          <cell r="EQ4" t="str">
            <v>nd</v>
          </cell>
          <cell r="ER4" t="str">
            <v>nd</v>
          </cell>
          <cell r="ES4">
            <v>0.5</v>
          </cell>
          <cell r="ET4">
            <v>0.3</v>
          </cell>
          <cell r="EU4">
            <v>0.1</v>
          </cell>
          <cell r="EV4">
            <v>0.3</v>
          </cell>
          <cell r="EW4">
            <v>0.2</v>
          </cell>
          <cell r="EX4">
            <v>1.3</v>
          </cell>
          <cell r="EY4">
            <v>3.9</v>
          </cell>
          <cell r="EZ4">
            <v>0.70000000000000007</v>
          </cell>
          <cell r="FA4">
            <v>1</v>
          </cell>
          <cell r="FB4">
            <v>0.89999999999999991</v>
          </cell>
          <cell r="FC4">
            <v>1.5</v>
          </cell>
          <cell r="FD4">
            <v>5.7</v>
          </cell>
          <cell r="FE4">
            <v>15.8</v>
          </cell>
          <cell r="FF4">
            <v>1.7000000000000002</v>
          </cell>
          <cell r="FG4">
            <v>0.89999999999999991</v>
          </cell>
          <cell r="FH4">
            <v>1.7000000000000002</v>
          </cell>
          <cell r="FI4">
            <v>1.9</v>
          </cell>
          <cell r="FJ4">
            <v>8.4</v>
          </cell>
          <cell r="FK4">
            <v>40.6</v>
          </cell>
          <cell r="FL4">
            <v>0.1</v>
          </cell>
          <cell r="FM4">
            <v>0.1</v>
          </cell>
          <cell r="FN4">
            <v>0.1</v>
          </cell>
          <cell r="FO4">
            <v>0.3</v>
          </cell>
          <cell r="FP4">
            <v>2.1999999999999997</v>
          </cell>
          <cell r="FQ4">
            <v>8.9</v>
          </cell>
          <cell r="FR4">
            <v>0.70000000000000007</v>
          </cell>
          <cell r="FS4">
            <v>0.1</v>
          </cell>
          <cell r="FT4" t="str">
            <v>nd</v>
          </cell>
          <cell r="FU4">
            <v>0.1</v>
          </cell>
          <cell r="FV4">
            <v>0.2</v>
          </cell>
          <cell r="FW4">
            <v>0.2</v>
          </cell>
          <cell r="FX4">
            <v>0.2</v>
          </cell>
          <cell r="FY4">
            <v>0.3</v>
          </cell>
          <cell r="FZ4">
            <v>1.5</v>
          </cell>
          <cell r="GA4">
            <v>1.5</v>
          </cell>
          <cell r="GB4">
            <v>2.4</v>
          </cell>
          <cell r="GC4" t="str">
            <v>nd</v>
          </cell>
          <cell r="GD4">
            <v>0.1</v>
          </cell>
          <cell r="GE4">
            <v>0.3</v>
          </cell>
          <cell r="GF4">
            <v>1.5</v>
          </cell>
          <cell r="GG4">
            <v>5.8000000000000007</v>
          </cell>
          <cell r="GH4">
            <v>17.899999999999999</v>
          </cell>
          <cell r="GI4">
            <v>0.4</v>
          </cell>
          <cell r="GJ4">
            <v>0</v>
          </cell>
          <cell r="GK4">
            <v>0.1</v>
          </cell>
          <cell r="GL4">
            <v>0.3</v>
          </cell>
          <cell r="GM4">
            <v>3.8</v>
          </cell>
          <cell r="GN4">
            <v>50.8</v>
          </cell>
          <cell r="GO4">
            <v>0</v>
          </cell>
          <cell r="GP4" t="str">
            <v>nd</v>
          </cell>
          <cell r="GQ4">
            <v>0</v>
          </cell>
          <cell r="GR4">
            <v>0.3</v>
          </cell>
          <cell r="GS4">
            <v>1.7000000000000002</v>
          </cell>
          <cell r="GT4">
            <v>9.3000000000000007</v>
          </cell>
          <cell r="GU4">
            <v>0</v>
          </cell>
          <cell r="GV4">
            <v>0.4</v>
          </cell>
          <cell r="GW4">
            <v>0</v>
          </cell>
          <cell r="GX4">
            <v>0</v>
          </cell>
          <cell r="GY4">
            <v>0.70000000000000007</v>
          </cell>
          <cell r="GZ4">
            <v>0</v>
          </cell>
          <cell r="HA4">
            <v>0</v>
          </cell>
          <cell r="HB4">
            <v>0</v>
          </cell>
          <cell r="HC4">
            <v>0.70000000000000007</v>
          </cell>
          <cell r="HD4">
            <v>3</v>
          </cell>
          <cell r="HE4">
            <v>2.5</v>
          </cell>
          <cell r="HF4">
            <v>0</v>
          </cell>
          <cell r="HG4">
            <v>0</v>
          </cell>
          <cell r="HH4" t="str">
            <v>nd</v>
          </cell>
          <cell r="HI4">
            <v>2.6</v>
          </cell>
          <cell r="HJ4">
            <v>14.7</v>
          </cell>
          <cell r="HK4">
            <v>8.5</v>
          </cell>
          <cell r="HL4" t="str">
            <v>nd</v>
          </cell>
          <cell r="HM4" t="str">
            <v>nd</v>
          </cell>
          <cell r="HN4">
            <v>0</v>
          </cell>
          <cell r="HO4">
            <v>3</v>
          </cell>
          <cell r="HP4">
            <v>31.900000000000002</v>
          </cell>
          <cell r="HQ4">
            <v>19.8</v>
          </cell>
          <cell r="HR4">
            <v>0</v>
          </cell>
          <cell r="HS4">
            <v>0</v>
          </cell>
          <cell r="HT4">
            <v>0</v>
          </cell>
          <cell r="HU4">
            <v>0.70000000000000007</v>
          </cell>
          <cell r="HV4">
            <v>7.0000000000000009</v>
          </cell>
          <cell r="HW4">
            <v>4</v>
          </cell>
          <cell r="HX4">
            <v>0.1</v>
          </cell>
          <cell r="HY4">
            <v>0.4</v>
          </cell>
          <cell r="HZ4">
            <v>0.1</v>
          </cell>
          <cell r="IA4">
            <v>0.1</v>
          </cell>
          <cell r="IB4">
            <v>0.3</v>
          </cell>
          <cell r="IC4" t="str">
            <v>nd</v>
          </cell>
          <cell r="ID4">
            <v>0.4</v>
          </cell>
          <cell r="IE4">
            <v>1.0999999999999999</v>
          </cell>
          <cell r="IF4">
            <v>2.1999999999999997</v>
          </cell>
          <cell r="IG4">
            <v>1.7000000000000002</v>
          </cell>
          <cell r="IH4">
            <v>0.70000000000000007</v>
          </cell>
          <cell r="II4">
            <v>0.89999999999999991</v>
          </cell>
          <cell r="IJ4">
            <v>0.8</v>
          </cell>
          <cell r="IK4">
            <v>3.4000000000000004</v>
          </cell>
          <cell r="IL4">
            <v>9.3000000000000007</v>
          </cell>
          <cell r="IM4">
            <v>8.1</v>
          </cell>
          <cell r="IN4">
            <v>3</v>
          </cell>
          <cell r="IO4">
            <v>2.1</v>
          </cell>
          <cell r="IP4">
            <v>1.4000000000000001</v>
          </cell>
          <cell r="IQ4">
            <v>5.7</v>
          </cell>
          <cell r="IR4">
            <v>22</v>
          </cell>
          <cell r="IS4">
            <v>14.6</v>
          </cell>
          <cell r="IT4">
            <v>9.5</v>
          </cell>
          <cell r="IU4" t="str">
            <v>nd</v>
          </cell>
          <cell r="IV4">
            <v>0.3</v>
          </cell>
          <cell r="IW4">
            <v>1.9</v>
          </cell>
          <cell r="IX4">
            <v>4.3999999999999995</v>
          </cell>
          <cell r="IY4">
            <v>3.2</v>
          </cell>
          <cell r="IZ4">
            <v>1.7999999999999998</v>
          </cell>
          <cell r="JA4">
            <v>0</v>
          </cell>
          <cell r="JB4">
            <v>0</v>
          </cell>
          <cell r="JC4">
            <v>0</v>
          </cell>
          <cell r="JD4">
            <v>0</v>
          </cell>
          <cell r="JE4">
            <v>1.2</v>
          </cell>
          <cell r="JF4">
            <v>0</v>
          </cell>
          <cell r="JG4">
            <v>0</v>
          </cell>
          <cell r="JH4">
            <v>0</v>
          </cell>
          <cell r="JI4">
            <v>0</v>
          </cell>
          <cell r="JJ4">
            <v>0</v>
          </cell>
          <cell r="JK4">
            <v>6</v>
          </cell>
          <cell r="JL4">
            <v>0</v>
          </cell>
          <cell r="JM4">
            <v>0</v>
          </cell>
          <cell r="JN4">
            <v>0</v>
          </cell>
          <cell r="JO4">
            <v>0</v>
          </cell>
          <cell r="JP4">
            <v>0.2</v>
          </cell>
          <cell r="JQ4">
            <v>25.1</v>
          </cell>
          <cell r="JR4">
            <v>0</v>
          </cell>
          <cell r="JS4">
            <v>0</v>
          </cell>
          <cell r="JT4">
            <v>0</v>
          </cell>
          <cell r="JU4">
            <v>0.1</v>
          </cell>
          <cell r="JV4">
            <v>0.2</v>
          </cell>
          <cell r="JW4">
            <v>55.400000000000006</v>
          </cell>
          <cell r="JX4">
            <v>0</v>
          </cell>
          <cell r="JY4">
            <v>0</v>
          </cell>
          <cell r="JZ4">
            <v>0</v>
          </cell>
          <cell r="KA4">
            <v>0</v>
          </cell>
          <cell r="KB4" t="str">
            <v>nd</v>
          </cell>
          <cell r="KC4">
            <v>11.600000000000001</v>
          </cell>
          <cell r="KD4">
            <v>67.800000000000011</v>
          </cell>
          <cell r="KE4">
            <v>6.1</v>
          </cell>
          <cell r="KF4">
            <v>3.2</v>
          </cell>
          <cell r="KG4">
            <v>4.3</v>
          </cell>
          <cell r="KH4">
            <v>18.5</v>
          </cell>
          <cell r="KI4">
            <v>0.1</v>
          </cell>
          <cell r="KJ4">
            <v>65.8</v>
          </cell>
          <cell r="KK4">
            <v>6</v>
          </cell>
          <cell r="KL4">
            <v>3.3000000000000003</v>
          </cell>
          <cell r="KM4">
            <v>4.5999999999999996</v>
          </cell>
          <cell r="KN4">
            <v>20.200000000000003</v>
          </cell>
          <cell r="KO4">
            <v>0.1</v>
          </cell>
        </row>
        <row r="5">
          <cell r="A5" t="str">
            <v>3Ens</v>
          </cell>
          <cell r="B5" t="str">
            <v>5</v>
          </cell>
          <cell r="C5" t="str">
            <v>Ensemble</v>
          </cell>
          <cell r="D5" t="str">
            <v/>
          </cell>
          <cell r="E5" t="str">
            <v>3</v>
          </cell>
          <cell r="F5">
            <v>0.89999999999999991</v>
          </cell>
          <cell r="G5">
            <v>6.8000000000000007</v>
          </cell>
          <cell r="H5">
            <v>23.3</v>
          </cell>
          <cell r="I5">
            <v>56.599999999999994</v>
          </cell>
          <cell r="J5">
            <v>12.4</v>
          </cell>
          <cell r="K5">
            <v>76.8</v>
          </cell>
          <cell r="L5">
            <v>13.900000000000002</v>
          </cell>
          <cell r="M5">
            <v>5.3</v>
          </cell>
          <cell r="N5">
            <v>4</v>
          </cell>
          <cell r="O5">
            <v>23.400000000000002</v>
          </cell>
          <cell r="P5">
            <v>33.4</v>
          </cell>
          <cell r="Q5">
            <v>11.1</v>
          </cell>
          <cell r="R5">
            <v>5.2</v>
          </cell>
          <cell r="S5">
            <v>19.8</v>
          </cell>
          <cell r="T5">
            <v>26</v>
          </cell>
          <cell r="U5">
            <v>4.5</v>
          </cell>
          <cell r="V5">
            <v>21.8</v>
          </cell>
          <cell r="W5">
            <v>13.3</v>
          </cell>
          <cell r="X5">
            <v>78.7</v>
          </cell>
          <cell r="Y5">
            <v>8</v>
          </cell>
          <cell r="Z5">
            <v>11.700000000000001</v>
          </cell>
          <cell r="AA5">
            <v>32.800000000000004</v>
          </cell>
          <cell r="AB5">
            <v>22.7</v>
          </cell>
          <cell r="AC5">
            <v>50.8</v>
          </cell>
          <cell r="AD5">
            <v>25</v>
          </cell>
          <cell r="AE5">
            <v>18.8</v>
          </cell>
          <cell r="AF5">
            <v>29.5</v>
          </cell>
          <cell r="AG5">
            <v>16.100000000000001</v>
          </cell>
          <cell r="AH5">
            <v>0</v>
          </cell>
          <cell r="AI5">
            <v>35.699999999999996</v>
          </cell>
          <cell r="AJ5">
            <v>66.8</v>
          </cell>
          <cell r="AK5">
            <v>5.2</v>
          </cell>
          <cell r="AL5">
            <v>28.000000000000004</v>
          </cell>
          <cell r="AM5">
            <v>31.6</v>
          </cell>
          <cell r="AN5">
            <v>68.400000000000006</v>
          </cell>
          <cell r="AO5">
            <v>37.9</v>
          </cell>
          <cell r="AP5">
            <v>62.1</v>
          </cell>
          <cell r="AQ5">
            <v>50.5</v>
          </cell>
          <cell r="AR5">
            <v>8.6</v>
          </cell>
          <cell r="AS5">
            <v>2.6</v>
          </cell>
          <cell r="AT5">
            <v>29.7</v>
          </cell>
          <cell r="AU5">
            <v>8.6</v>
          </cell>
          <cell r="AV5">
            <v>8.3000000000000007</v>
          </cell>
          <cell r="AW5">
            <v>3.2</v>
          </cell>
          <cell r="AX5">
            <v>2.9000000000000004</v>
          </cell>
          <cell r="AY5">
            <v>79.800000000000011</v>
          </cell>
          <cell r="AZ5">
            <v>5.8000000000000007</v>
          </cell>
          <cell r="BA5">
            <v>66.900000000000006</v>
          </cell>
          <cell r="BB5">
            <v>11.3</v>
          </cell>
          <cell r="BC5">
            <v>5.2</v>
          </cell>
          <cell r="BD5">
            <v>4.8</v>
          </cell>
          <cell r="BE5">
            <v>4.3999999999999995</v>
          </cell>
          <cell r="BF5">
            <v>7.3999999999999995</v>
          </cell>
          <cell r="BG5">
            <v>3.6999999999999997</v>
          </cell>
          <cell r="BH5">
            <v>3.3000000000000003</v>
          </cell>
          <cell r="BI5">
            <v>4.3999999999999995</v>
          </cell>
          <cell r="BJ5">
            <v>4.7</v>
          </cell>
          <cell r="BK5">
            <v>20</v>
          </cell>
          <cell r="BL5">
            <v>63.800000000000004</v>
          </cell>
          <cell r="BM5">
            <v>0.6</v>
          </cell>
          <cell r="BN5">
            <v>0.89999999999999991</v>
          </cell>
          <cell r="BO5">
            <v>1.2</v>
          </cell>
          <cell r="BP5">
            <v>3.4000000000000004</v>
          </cell>
          <cell r="BQ5">
            <v>17.100000000000001</v>
          </cell>
          <cell r="BR5">
            <v>76.8</v>
          </cell>
          <cell r="BS5" t="str">
            <v>nd</v>
          </cell>
          <cell r="BT5">
            <v>0</v>
          </cell>
          <cell r="BU5">
            <v>0.5</v>
          </cell>
          <cell r="BV5">
            <v>8.1</v>
          </cell>
          <cell r="BW5">
            <v>68.8</v>
          </cell>
          <cell r="BX5">
            <v>22.6</v>
          </cell>
          <cell r="BY5">
            <v>3.9</v>
          </cell>
          <cell r="BZ5">
            <v>3</v>
          </cell>
          <cell r="CA5">
            <v>18.899999999999999</v>
          </cell>
          <cell r="CB5">
            <v>40.799999999999997</v>
          </cell>
          <cell r="CC5">
            <v>25.3</v>
          </cell>
          <cell r="CD5">
            <v>8.1</v>
          </cell>
          <cell r="CE5">
            <v>0</v>
          </cell>
          <cell r="CF5">
            <v>0</v>
          </cell>
          <cell r="CG5" t="str">
            <v>nd</v>
          </cell>
          <cell r="CH5">
            <v>0.2</v>
          </cell>
          <cell r="CI5">
            <v>0.89999999999999991</v>
          </cell>
          <cell r="CJ5">
            <v>98.7</v>
          </cell>
          <cell r="CK5">
            <v>69.699999999999989</v>
          </cell>
          <cell r="CL5">
            <v>36.700000000000003</v>
          </cell>
          <cell r="CM5">
            <v>80.800000000000011</v>
          </cell>
          <cell r="CN5">
            <v>39.700000000000003</v>
          </cell>
          <cell r="CO5">
            <v>7.3999999999999995</v>
          </cell>
          <cell r="CP5">
            <v>22.3</v>
          </cell>
          <cell r="CQ5">
            <v>68.899999999999991</v>
          </cell>
          <cell r="CR5">
            <v>7.3999999999999995</v>
          </cell>
          <cell r="CS5">
            <v>27.800000000000004</v>
          </cell>
          <cell r="CT5">
            <v>28.000000000000004</v>
          </cell>
          <cell r="CU5">
            <v>12.2</v>
          </cell>
          <cell r="CV5">
            <v>32</v>
          </cell>
          <cell r="CW5">
            <v>30.7</v>
          </cell>
          <cell r="CX5">
            <v>6.6000000000000005</v>
          </cell>
          <cell r="CY5">
            <v>12.6</v>
          </cell>
          <cell r="CZ5">
            <v>10</v>
          </cell>
          <cell r="DA5">
            <v>13.900000000000002</v>
          </cell>
          <cell r="DB5">
            <v>26.3</v>
          </cell>
          <cell r="DC5">
            <v>25.8</v>
          </cell>
          <cell r="DD5">
            <v>33.5</v>
          </cell>
          <cell r="DE5">
            <v>13.900000000000002</v>
          </cell>
          <cell r="DF5">
            <v>25.1</v>
          </cell>
          <cell r="DG5">
            <v>9.3000000000000007</v>
          </cell>
          <cell r="DH5">
            <v>2</v>
          </cell>
          <cell r="DI5">
            <v>7.5</v>
          </cell>
          <cell r="DJ5">
            <v>13.5</v>
          </cell>
          <cell r="DK5">
            <v>16.3</v>
          </cell>
          <cell r="DL5">
            <v>0.2</v>
          </cell>
          <cell r="DM5">
            <v>0.1</v>
          </cell>
          <cell r="DN5">
            <v>0</v>
          </cell>
          <cell r="DO5" t="str">
            <v>nd</v>
          </cell>
          <cell r="DP5">
            <v>0.2</v>
          </cell>
          <cell r="DQ5">
            <v>2.5</v>
          </cell>
          <cell r="DR5">
            <v>1.0999999999999999</v>
          </cell>
          <cell r="DS5">
            <v>0.89999999999999991</v>
          </cell>
          <cell r="DT5">
            <v>0.8</v>
          </cell>
          <cell r="DU5">
            <v>1</v>
          </cell>
          <cell r="DV5">
            <v>0.5</v>
          </cell>
          <cell r="DW5">
            <v>13.700000000000001</v>
          </cell>
          <cell r="DX5">
            <v>3.6999999999999997</v>
          </cell>
          <cell r="DY5">
            <v>1.6</v>
          </cell>
          <cell r="DZ5">
            <v>1.7000000000000002</v>
          </cell>
          <cell r="EA5">
            <v>1.6</v>
          </cell>
          <cell r="EB5">
            <v>1</v>
          </cell>
          <cell r="EC5">
            <v>40.799999999999997</v>
          </cell>
          <cell r="ED5">
            <v>5.3</v>
          </cell>
          <cell r="EE5">
            <v>2.1999999999999997</v>
          </cell>
          <cell r="EF5">
            <v>1.9</v>
          </cell>
          <cell r="EG5">
            <v>1.6</v>
          </cell>
          <cell r="EH5">
            <v>5.0999999999999996</v>
          </cell>
          <cell r="EI5">
            <v>9.7000000000000011</v>
          </cell>
          <cell r="EJ5">
            <v>1.2</v>
          </cell>
          <cell r="EK5">
            <v>0.5</v>
          </cell>
          <cell r="EL5">
            <v>0.3</v>
          </cell>
          <cell r="EM5">
            <v>0.1</v>
          </cell>
          <cell r="EN5">
            <v>0.6</v>
          </cell>
          <cell r="EO5" t="str">
            <v>nd</v>
          </cell>
          <cell r="EP5" t="str">
            <v>nd</v>
          </cell>
          <cell r="EQ5">
            <v>0</v>
          </cell>
          <cell r="ER5">
            <v>0.1</v>
          </cell>
          <cell r="ES5">
            <v>0.3</v>
          </cell>
          <cell r="ET5">
            <v>0.4</v>
          </cell>
          <cell r="EU5">
            <v>0.3</v>
          </cell>
          <cell r="EV5">
            <v>0.3</v>
          </cell>
          <cell r="EW5">
            <v>0.5</v>
          </cell>
          <cell r="EX5">
            <v>2.5</v>
          </cell>
          <cell r="EY5">
            <v>2.7</v>
          </cell>
          <cell r="EZ5">
            <v>1.4000000000000001</v>
          </cell>
          <cell r="FA5">
            <v>1</v>
          </cell>
          <cell r="FB5">
            <v>1.4000000000000001</v>
          </cell>
          <cell r="FC5">
            <v>1.7000000000000002</v>
          </cell>
          <cell r="FD5">
            <v>5.2</v>
          </cell>
          <cell r="FE5">
            <v>12.8</v>
          </cell>
          <cell r="FF5">
            <v>1.6</v>
          </cell>
          <cell r="FG5">
            <v>1.3</v>
          </cell>
          <cell r="FH5">
            <v>2.5</v>
          </cell>
          <cell r="FI5">
            <v>2.1</v>
          </cell>
          <cell r="FJ5">
            <v>10.299999999999999</v>
          </cell>
          <cell r="FK5">
            <v>39.200000000000003</v>
          </cell>
          <cell r="FL5">
            <v>0.3</v>
          </cell>
          <cell r="FM5">
            <v>0.5</v>
          </cell>
          <cell r="FN5">
            <v>0.3</v>
          </cell>
          <cell r="FO5">
            <v>0.3</v>
          </cell>
          <cell r="FP5">
            <v>2.1</v>
          </cell>
          <cell r="FQ5">
            <v>8.7999999999999989</v>
          </cell>
          <cell r="FR5">
            <v>0.2</v>
          </cell>
          <cell r="FS5">
            <v>0</v>
          </cell>
          <cell r="FT5">
            <v>0</v>
          </cell>
          <cell r="FU5">
            <v>0</v>
          </cell>
          <cell r="FV5">
            <v>0.4</v>
          </cell>
          <cell r="FW5">
            <v>0.2</v>
          </cell>
          <cell r="FX5">
            <v>0.5</v>
          </cell>
          <cell r="FY5">
            <v>0.70000000000000007</v>
          </cell>
          <cell r="FZ5">
            <v>1</v>
          </cell>
          <cell r="GA5">
            <v>2</v>
          </cell>
          <cell r="GB5">
            <v>2.5</v>
          </cell>
          <cell r="GC5">
            <v>0.2</v>
          </cell>
          <cell r="GD5">
            <v>0.1</v>
          </cell>
          <cell r="GE5">
            <v>0.5</v>
          </cell>
          <cell r="GF5">
            <v>1.6</v>
          </cell>
          <cell r="GG5">
            <v>5.7</v>
          </cell>
          <cell r="GH5">
            <v>15.6</v>
          </cell>
          <cell r="GI5">
            <v>0</v>
          </cell>
          <cell r="GJ5">
            <v>0</v>
          </cell>
          <cell r="GK5" t="str">
            <v>nd</v>
          </cell>
          <cell r="GL5">
            <v>0.5</v>
          </cell>
          <cell r="GM5">
            <v>7.3999999999999995</v>
          </cell>
          <cell r="GN5">
            <v>48.199999999999996</v>
          </cell>
          <cell r="GO5" t="str">
            <v>nd</v>
          </cell>
          <cell r="GP5" t="str">
            <v>nd</v>
          </cell>
          <cell r="GQ5">
            <v>0</v>
          </cell>
          <cell r="GR5">
            <v>0.2</v>
          </cell>
          <cell r="GS5">
            <v>2</v>
          </cell>
          <cell r="GT5">
            <v>10.100000000000001</v>
          </cell>
          <cell r="GU5">
            <v>0</v>
          </cell>
          <cell r="GV5">
            <v>0.3</v>
          </cell>
          <cell r="GW5">
            <v>0</v>
          </cell>
          <cell r="GX5">
            <v>0</v>
          </cell>
          <cell r="GY5">
            <v>0.4</v>
          </cell>
          <cell r="GZ5">
            <v>0</v>
          </cell>
          <cell r="HA5">
            <v>0</v>
          </cell>
          <cell r="HB5">
            <v>0</v>
          </cell>
          <cell r="HC5">
            <v>0.3</v>
          </cell>
          <cell r="HD5">
            <v>4.3</v>
          </cell>
          <cell r="HE5">
            <v>2.2999999999999998</v>
          </cell>
          <cell r="HF5">
            <v>0</v>
          </cell>
          <cell r="HG5">
            <v>0</v>
          </cell>
          <cell r="HH5" t="str">
            <v>nd</v>
          </cell>
          <cell r="HI5">
            <v>2.1</v>
          </cell>
          <cell r="HJ5">
            <v>15.9</v>
          </cell>
          <cell r="HK5">
            <v>5.2</v>
          </cell>
          <cell r="HL5" t="str">
            <v>nd</v>
          </cell>
          <cell r="HM5">
            <v>0</v>
          </cell>
          <cell r="HN5" t="str">
            <v>nd</v>
          </cell>
          <cell r="HO5">
            <v>4.2</v>
          </cell>
          <cell r="HP5">
            <v>39.4</v>
          </cell>
          <cell r="HQ5">
            <v>12.6</v>
          </cell>
          <cell r="HR5">
            <v>0</v>
          </cell>
          <cell r="HS5">
            <v>0</v>
          </cell>
          <cell r="HT5">
            <v>0.2</v>
          </cell>
          <cell r="HU5">
            <v>1.5</v>
          </cell>
          <cell r="HV5">
            <v>8.7999999999999989</v>
          </cell>
          <cell r="HW5">
            <v>2</v>
          </cell>
          <cell r="HX5" t="str">
            <v>nd</v>
          </cell>
          <cell r="HY5">
            <v>0.1</v>
          </cell>
          <cell r="HZ5">
            <v>0.2</v>
          </cell>
          <cell r="IA5" t="str">
            <v>nd</v>
          </cell>
          <cell r="IB5">
            <v>0.2</v>
          </cell>
          <cell r="IC5" t="str">
            <v>nd</v>
          </cell>
          <cell r="ID5">
            <v>0.5</v>
          </cell>
          <cell r="IE5">
            <v>2.1</v>
          </cell>
          <cell r="IF5">
            <v>2.1999999999999997</v>
          </cell>
          <cell r="IG5">
            <v>1.5</v>
          </cell>
          <cell r="IH5">
            <v>0.6</v>
          </cell>
          <cell r="II5">
            <v>0.3</v>
          </cell>
          <cell r="IJ5">
            <v>0.4</v>
          </cell>
          <cell r="IK5">
            <v>4.5999999999999996</v>
          </cell>
          <cell r="IL5">
            <v>8.7999999999999989</v>
          </cell>
          <cell r="IM5">
            <v>7.3999999999999995</v>
          </cell>
          <cell r="IN5">
            <v>1.7000000000000002</v>
          </cell>
          <cell r="IO5">
            <v>3.4000000000000004</v>
          </cell>
          <cell r="IP5">
            <v>1.5</v>
          </cell>
          <cell r="IQ5">
            <v>10</v>
          </cell>
          <cell r="IR5">
            <v>24</v>
          </cell>
          <cell r="IS5">
            <v>13.5</v>
          </cell>
          <cell r="IT5">
            <v>4.3999999999999995</v>
          </cell>
          <cell r="IU5" t="str">
            <v>nd</v>
          </cell>
          <cell r="IV5">
            <v>0.6</v>
          </cell>
          <cell r="IW5">
            <v>2</v>
          </cell>
          <cell r="IX5">
            <v>5.7</v>
          </cell>
          <cell r="IY5">
            <v>2.9000000000000004</v>
          </cell>
          <cell r="IZ5">
            <v>1.0999999999999999</v>
          </cell>
          <cell r="JA5">
            <v>0</v>
          </cell>
          <cell r="JB5">
            <v>0</v>
          </cell>
          <cell r="JC5">
            <v>0</v>
          </cell>
          <cell r="JD5">
            <v>0</v>
          </cell>
          <cell r="JE5">
            <v>0.70000000000000007</v>
          </cell>
          <cell r="JF5">
            <v>0</v>
          </cell>
          <cell r="JG5">
            <v>0</v>
          </cell>
          <cell r="JH5">
            <v>0</v>
          </cell>
          <cell r="JI5">
            <v>0</v>
          </cell>
          <cell r="JJ5">
            <v>0.1</v>
          </cell>
          <cell r="JK5">
            <v>6.7</v>
          </cell>
          <cell r="JL5">
            <v>0</v>
          </cell>
          <cell r="JM5">
            <v>0</v>
          </cell>
          <cell r="JN5" t="str">
            <v>nd</v>
          </cell>
          <cell r="JO5" t="str">
            <v>nd</v>
          </cell>
          <cell r="JP5">
            <v>0.3</v>
          </cell>
          <cell r="JQ5">
            <v>22.7</v>
          </cell>
          <cell r="JR5">
            <v>0</v>
          </cell>
          <cell r="JS5">
            <v>0</v>
          </cell>
          <cell r="JT5">
            <v>0</v>
          </cell>
          <cell r="JU5">
            <v>0.1</v>
          </cell>
          <cell r="JV5">
            <v>0.5</v>
          </cell>
          <cell r="JW5">
            <v>56.100000000000009</v>
          </cell>
          <cell r="JX5">
            <v>0</v>
          </cell>
          <cell r="JY5">
            <v>0</v>
          </cell>
          <cell r="JZ5" t="str">
            <v>nd</v>
          </cell>
          <cell r="KA5">
            <v>0</v>
          </cell>
          <cell r="KB5">
            <v>0</v>
          </cell>
          <cell r="KC5">
            <v>12.4</v>
          </cell>
          <cell r="KD5">
            <v>62.5</v>
          </cell>
          <cell r="KE5">
            <v>7.7</v>
          </cell>
          <cell r="KF5">
            <v>3.3000000000000003</v>
          </cell>
          <cell r="KG5">
            <v>5.2</v>
          </cell>
          <cell r="KH5">
            <v>21.2</v>
          </cell>
          <cell r="KI5">
            <v>0.2</v>
          </cell>
          <cell r="KJ5">
            <v>60.8</v>
          </cell>
          <cell r="KK5">
            <v>7.5</v>
          </cell>
          <cell r="KL5">
            <v>3.3000000000000003</v>
          </cell>
          <cell r="KM5">
            <v>5.5</v>
          </cell>
          <cell r="KN5">
            <v>22.7</v>
          </cell>
          <cell r="KO5">
            <v>0.2</v>
          </cell>
        </row>
        <row r="6">
          <cell r="A6" t="str">
            <v>4Ens</v>
          </cell>
          <cell r="B6" t="str">
            <v>6</v>
          </cell>
          <cell r="C6" t="str">
            <v>Ensemble</v>
          </cell>
          <cell r="D6" t="str">
            <v/>
          </cell>
          <cell r="E6" t="str">
            <v>4</v>
          </cell>
          <cell r="F6">
            <v>1.2</v>
          </cell>
          <cell r="G6">
            <v>5.4</v>
          </cell>
          <cell r="H6">
            <v>25.8</v>
          </cell>
          <cell r="I6">
            <v>56.8</v>
          </cell>
          <cell r="J6">
            <v>10.8</v>
          </cell>
          <cell r="K6">
            <v>74.7</v>
          </cell>
          <cell r="L6">
            <v>13</v>
          </cell>
          <cell r="M6">
            <v>7.9</v>
          </cell>
          <cell r="N6">
            <v>4.3999999999999995</v>
          </cell>
          <cell r="O6">
            <v>22.1</v>
          </cell>
          <cell r="P6">
            <v>33.6</v>
          </cell>
          <cell r="Q6">
            <v>11.899999999999999</v>
          </cell>
          <cell r="R6">
            <v>5.2</v>
          </cell>
          <cell r="S6">
            <v>17</v>
          </cell>
          <cell r="T6">
            <v>27.900000000000002</v>
          </cell>
          <cell r="U6">
            <v>4</v>
          </cell>
          <cell r="V6">
            <v>24.099999999999998</v>
          </cell>
          <cell r="W6">
            <v>14.299999999999999</v>
          </cell>
          <cell r="X6">
            <v>79.100000000000009</v>
          </cell>
          <cell r="Y6">
            <v>6.7</v>
          </cell>
          <cell r="Z6">
            <v>7.1999999999999993</v>
          </cell>
          <cell r="AA6">
            <v>48.6</v>
          </cell>
          <cell r="AB6">
            <v>21.7</v>
          </cell>
          <cell r="AC6">
            <v>52.2</v>
          </cell>
          <cell r="AD6">
            <v>22.5</v>
          </cell>
          <cell r="AE6">
            <v>20</v>
          </cell>
          <cell r="AF6">
            <v>28.799999999999997</v>
          </cell>
          <cell r="AG6">
            <v>16.8</v>
          </cell>
          <cell r="AH6">
            <v>0</v>
          </cell>
          <cell r="AI6">
            <v>34.4</v>
          </cell>
          <cell r="AJ6">
            <v>65.600000000000009</v>
          </cell>
          <cell r="AK6">
            <v>5</v>
          </cell>
          <cell r="AL6">
            <v>29.299999999999997</v>
          </cell>
          <cell r="AM6">
            <v>38.700000000000003</v>
          </cell>
          <cell r="AN6">
            <v>61.3</v>
          </cell>
          <cell r="AO6">
            <v>53.7</v>
          </cell>
          <cell r="AP6">
            <v>46.300000000000004</v>
          </cell>
          <cell r="AQ6">
            <v>44.9</v>
          </cell>
          <cell r="AR6">
            <v>8.1</v>
          </cell>
          <cell r="AS6">
            <v>2.1</v>
          </cell>
          <cell r="AT6">
            <v>38.200000000000003</v>
          </cell>
          <cell r="AU6">
            <v>6.8000000000000007</v>
          </cell>
          <cell r="AV6">
            <v>9.9</v>
          </cell>
          <cell r="AW6">
            <v>3.9</v>
          </cell>
          <cell r="AX6">
            <v>3.9</v>
          </cell>
          <cell r="AY6">
            <v>72.5</v>
          </cell>
          <cell r="AZ6">
            <v>9.9</v>
          </cell>
          <cell r="BA6">
            <v>59.5</v>
          </cell>
          <cell r="BB6">
            <v>16.3</v>
          </cell>
          <cell r="BC6">
            <v>8.1</v>
          </cell>
          <cell r="BD6">
            <v>4.7</v>
          </cell>
          <cell r="BE6">
            <v>4.8</v>
          </cell>
          <cell r="BF6">
            <v>6.7</v>
          </cell>
          <cell r="BG6">
            <v>3.6999999999999997</v>
          </cell>
          <cell r="BH6">
            <v>4</v>
          </cell>
          <cell r="BI6">
            <v>5.6000000000000005</v>
          </cell>
          <cell r="BJ6">
            <v>7.6</v>
          </cell>
          <cell r="BK6">
            <v>29.2</v>
          </cell>
          <cell r="BL6">
            <v>50</v>
          </cell>
          <cell r="BM6">
            <v>1</v>
          </cell>
          <cell r="BN6">
            <v>0.70000000000000007</v>
          </cell>
          <cell r="BO6">
            <v>1</v>
          </cell>
          <cell r="BP6">
            <v>3.5999999999999996</v>
          </cell>
          <cell r="BQ6">
            <v>26</v>
          </cell>
          <cell r="BR6">
            <v>67.800000000000011</v>
          </cell>
          <cell r="BS6" t="str">
            <v>nd</v>
          </cell>
          <cell r="BT6">
            <v>0</v>
          </cell>
          <cell r="BU6">
            <v>0.3</v>
          </cell>
          <cell r="BV6">
            <v>9.1999999999999993</v>
          </cell>
          <cell r="BW6">
            <v>74.5</v>
          </cell>
          <cell r="BX6">
            <v>15.9</v>
          </cell>
          <cell r="BY6">
            <v>4.2</v>
          </cell>
          <cell r="BZ6">
            <v>3.3000000000000003</v>
          </cell>
          <cell r="CA6">
            <v>18.8</v>
          </cell>
          <cell r="CB6">
            <v>44.9</v>
          </cell>
          <cell r="CC6">
            <v>23.7</v>
          </cell>
          <cell r="CD6">
            <v>5</v>
          </cell>
          <cell r="CE6">
            <v>0</v>
          </cell>
          <cell r="CF6">
            <v>0</v>
          </cell>
          <cell r="CG6" t="str">
            <v>nd</v>
          </cell>
          <cell r="CH6">
            <v>0.6</v>
          </cell>
          <cell r="CI6">
            <v>0.6</v>
          </cell>
          <cell r="CJ6">
            <v>98.8</v>
          </cell>
          <cell r="CK6">
            <v>77.5</v>
          </cell>
          <cell r="CL6">
            <v>36.4</v>
          </cell>
          <cell r="CM6">
            <v>80.600000000000009</v>
          </cell>
          <cell r="CN6">
            <v>40.300000000000004</v>
          </cell>
          <cell r="CO6">
            <v>7.1</v>
          </cell>
          <cell r="CP6">
            <v>26.8</v>
          </cell>
          <cell r="CQ6">
            <v>73.099999999999994</v>
          </cell>
          <cell r="CR6">
            <v>8.5</v>
          </cell>
          <cell r="CS6">
            <v>28.7</v>
          </cell>
          <cell r="CT6">
            <v>29.299999999999997</v>
          </cell>
          <cell r="CU6">
            <v>9.9</v>
          </cell>
          <cell r="CV6">
            <v>32.1</v>
          </cell>
          <cell r="CW6">
            <v>27.3</v>
          </cell>
          <cell r="CX6">
            <v>7.3999999999999995</v>
          </cell>
          <cell r="CY6">
            <v>11.700000000000001</v>
          </cell>
          <cell r="CZ6">
            <v>10.6</v>
          </cell>
          <cell r="DA6">
            <v>14.7</v>
          </cell>
          <cell r="DB6">
            <v>28.4</v>
          </cell>
          <cell r="DC6">
            <v>21.9</v>
          </cell>
          <cell r="DD6">
            <v>35.799999999999997</v>
          </cell>
          <cell r="DE6">
            <v>13.5</v>
          </cell>
          <cell r="DF6">
            <v>27.3</v>
          </cell>
          <cell r="DG6">
            <v>12.2</v>
          </cell>
          <cell r="DH6">
            <v>2.9000000000000004</v>
          </cell>
          <cell r="DI6">
            <v>10</v>
          </cell>
          <cell r="DJ6">
            <v>16.5</v>
          </cell>
          <cell r="DK6">
            <v>15.8</v>
          </cell>
          <cell r="DL6">
            <v>0.4</v>
          </cell>
          <cell r="DM6">
            <v>0.5</v>
          </cell>
          <cell r="DN6" t="str">
            <v>nd</v>
          </cell>
          <cell r="DO6" t="str">
            <v>nd</v>
          </cell>
          <cell r="DP6">
            <v>0.2</v>
          </cell>
          <cell r="DQ6">
            <v>1.3</v>
          </cell>
          <cell r="DR6">
            <v>1.0999999999999999</v>
          </cell>
          <cell r="DS6">
            <v>1.0999999999999999</v>
          </cell>
          <cell r="DT6">
            <v>0.8</v>
          </cell>
          <cell r="DU6">
            <v>0.70000000000000007</v>
          </cell>
          <cell r="DV6">
            <v>0.5</v>
          </cell>
          <cell r="DW6">
            <v>12.8</v>
          </cell>
          <cell r="DX6">
            <v>6.7</v>
          </cell>
          <cell r="DY6">
            <v>2.9000000000000004</v>
          </cell>
          <cell r="DZ6">
            <v>1.5</v>
          </cell>
          <cell r="EA6">
            <v>1.2</v>
          </cell>
          <cell r="EB6">
            <v>1</v>
          </cell>
          <cell r="EC6">
            <v>36.9</v>
          </cell>
          <cell r="ED6">
            <v>7.1999999999999993</v>
          </cell>
          <cell r="EE6">
            <v>3.5000000000000004</v>
          </cell>
          <cell r="EF6">
            <v>2.1999999999999997</v>
          </cell>
          <cell r="EG6">
            <v>2.2999999999999998</v>
          </cell>
          <cell r="EH6">
            <v>4.5</v>
          </cell>
          <cell r="EI6">
            <v>8</v>
          </cell>
          <cell r="EJ6">
            <v>1.3</v>
          </cell>
          <cell r="EK6">
            <v>0.5</v>
          </cell>
          <cell r="EL6">
            <v>0.2</v>
          </cell>
          <cell r="EM6">
            <v>0.1</v>
          </cell>
          <cell r="EN6">
            <v>0.6</v>
          </cell>
          <cell r="EO6">
            <v>0</v>
          </cell>
          <cell r="EP6">
            <v>0.70000000000000007</v>
          </cell>
          <cell r="EQ6" t="str">
            <v>nd</v>
          </cell>
          <cell r="ER6" t="str">
            <v>nd</v>
          </cell>
          <cell r="ES6">
            <v>0.2</v>
          </cell>
          <cell r="ET6">
            <v>0.4</v>
          </cell>
          <cell r="EU6">
            <v>0.3</v>
          </cell>
          <cell r="EV6">
            <v>0.3</v>
          </cell>
          <cell r="EW6">
            <v>0.70000000000000007</v>
          </cell>
          <cell r="EX6">
            <v>1.7000000000000002</v>
          </cell>
          <cell r="EY6">
            <v>2.2999999999999998</v>
          </cell>
          <cell r="EZ6">
            <v>0.8</v>
          </cell>
          <cell r="FA6">
            <v>1.3</v>
          </cell>
          <cell r="FB6">
            <v>1.9</v>
          </cell>
          <cell r="FC6">
            <v>2.9000000000000004</v>
          </cell>
          <cell r="FD6">
            <v>8.2000000000000011</v>
          </cell>
          <cell r="FE6">
            <v>10.7</v>
          </cell>
          <cell r="FF6">
            <v>2.2999999999999998</v>
          </cell>
          <cell r="FG6">
            <v>2.1</v>
          </cell>
          <cell r="FH6">
            <v>2.7</v>
          </cell>
          <cell r="FI6">
            <v>3.4000000000000004</v>
          </cell>
          <cell r="FJ6">
            <v>16</v>
          </cell>
          <cell r="FK6">
            <v>30.599999999999998</v>
          </cell>
          <cell r="FL6">
            <v>0.3</v>
          </cell>
          <cell r="FM6">
            <v>0.3</v>
          </cell>
          <cell r="FN6">
            <v>0.5</v>
          </cell>
          <cell r="FO6">
            <v>0.6</v>
          </cell>
          <cell r="FP6">
            <v>2.6</v>
          </cell>
          <cell r="FQ6">
            <v>6.2</v>
          </cell>
          <cell r="FR6">
            <v>0.4</v>
          </cell>
          <cell r="FS6" t="str">
            <v>nd</v>
          </cell>
          <cell r="FT6">
            <v>0</v>
          </cell>
          <cell r="FU6">
            <v>0</v>
          </cell>
          <cell r="FV6">
            <v>0.5</v>
          </cell>
          <cell r="FW6">
            <v>0.4</v>
          </cell>
          <cell r="FX6">
            <v>0.4</v>
          </cell>
          <cell r="FY6">
            <v>0.5</v>
          </cell>
          <cell r="FZ6">
            <v>0.70000000000000007</v>
          </cell>
          <cell r="GA6">
            <v>1.5</v>
          </cell>
          <cell r="GB6">
            <v>1.9</v>
          </cell>
          <cell r="GC6">
            <v>0.1</v>
          </cell>
          <cell r="GD6">
            <v>0.1</v>
          </cell>
          <cell r="GE6">
            <v>0.3</v>
          </cell>
          <cell r="GF6">
            <v>2.1</v>
          </cell>
          <cell r="GG6">
            <v>8.6</v>
          </cell>
          <cell r="GH6">
            <v>14.499999999999998</v>
          </cell>
          <cell r="GI6" t="str">
            <v>nd</v>
          </cell>
          <cell r="GJ6">
            <v>0</v>
          </cell>
          <cell r="GK6" t="str">
            <v>nd</v>
          </cell>
          <cell r="GL6">
            <v>0.6</v>
          </cell>
          <cell r="GM6">
            <v>12.9</v>
          </cell>
          <cell r="GN6">
            <v>43.4</v>
          </cell>
          <cell r="GO6">
            <v>0</v>
          </cell>
          <cell r="GP6">
            <v>0</v>
          </cell>
          <cell r="GQ6" t="str">
            <v>nd</v>
          </cell>
          <cell r="GR6">
            <v>0.3</v>
          </cell>
          <cell r="GS6">
            <v>2.9000000000000004</v>
          </cell>
          <cell r="GT6">
            <v>7.3999999999999995</v>
          </cell>
          <cell r="GU6">
            <v>0</v>
          </cell>
          <cell r="GV6">
            <v>0.5</v>
          </cell>
          <cell r="GW6">
            <v>0</v>
          </cell>
          <cell r="GX6">
            <v>0.2</v>
          </cell>
          <cell r="GY6">
            <v>0.4</v>
          </cell>
          <cell r="GZ6">
            <v>0</v>
          </cell>
          <cell r="HA6">
            <v>0</v>
          </cell>
          <cell r="HB6">
            <v>0</v>
          </cell>
          <cell r="HC6">
            <v>0.6</v>
          </cell>
          <cell r="HD6">
            <v>4</v>
          </cell>
          <cell r="HE6">
            <v>1</v>
          </cell>
          <cell r="HF6" t="str">
            <v>nd</v>
          </cell>
          <cell r="HG6">
            <v>0</v>
          </cell>
          <cell r="HH6">
            <v>0.1</v>
          </cell>
          <cell r="HI6">
            <v>2.2999999999999998</v>
          </cell>
          <cell r="HJ6">
            <v>20</v>
          </cell>
          <cell r="HK6">
            <v>3.4000000000000004</v>
          </cell>
          <cell r="HL6" t="str">
            <v>nd</v>
          </cell>
          <cell r="HM6">
            <v>0</v>
          </cell>
          <cell r="HN6">
            <v>0.1</v>
          </cell>
          <cell r="HO6">
            <v>5.2</v>
          </cell>
          <cell r="HP6">
            <v>41.699999999999996</v>
          </cell>
          <cell r="HQ6">
            <v>9.7000000000000011</v>
          </cell>
          <cell r="HR6">
            <v>0</v>
          </cell>
          <cell r="HS6">
            <v>0</v>
          </cell>
          <cell r="HT6" t="str">
            <v>nd</v>
          </cell>
          <cell r="HU6">
            <v>0.89999999999999991</v>
          </cell>
          <cell r="HV6">
            <v>8.4</v>
          </cell>
          <cell r="HW6">
            <v>1.3</v>
          </cell>
          <cell r="HX6" t="str">
            <v>nd</v>
          </cell>
          <cell r="HY6">
            <v>0.6</v>
          </cell>
          <cell r="HZ6">
            <v>0.1</v>
          </cell>
          <cell r="IA6">
            <v>0.4</v>
          </cell>
          <cell r="IB6" t="str">
            <v>nd</v>
          </cell>
          <cell r="IC6">
            <v>0.3</v>
          </cell>
          <cell r="ID6">
            <v>0.2</v>
          </cell>
          <cell r="IE6">
            <v>0.89999999999999991</v>
          </cell>
          <cell r="IF6">
            <v>2.5</v>
          </cell>
          <cell r="IG6">
            <v>1.0999999999999999</v>
          </cell>
          <cell r="IH6">
            <v>0.2</v>
          </cell>
          <cell r="II6">
            <v>0.4</v>
          </cell>
          <cell r="IJ6">
            <v>1</v>
          </cell>
          <cell r="IK6">
            <v>4.5999999999999996</v>
          </cell>
          <cell r="IL6">
            <v>12.5</v>
          </cell>
          <cell r="IM6">
            <v>6.3</v>
          </cell>
          <cell r="IN6">
            <v>0.89999999999999991</v>
          </cell>
          <cell r="IO6">
            <v>3.3000000000000003</v>
          </cell>
          <cell r="IP6">
            <v>1.9</v>
          </cell>
          <cell r="IQ6">
            <v>11.5</v>
          </cell>
          <cell r="IR6">
            <v>24.6</v>
          </cell>
          <cell r="IS6">
            <v>12.5</v>
          </cell>
          <cell r="IT6">
            <v>3.4000000000000004</v>
          </cell>
          <cell r="IU6" t="str">
            <v>nd</v>
          </cell>
          <cell r="IV6">
            <v>0.2</v>
          </cell>
          <cell r="IW6">
            <v>1.7000000000000002</v>
          </cell>
          <cell r="IX6">
            <v>4.8</v>
          </cell>
          <cell r="IY6">
            <v>3.2</v>
          </cell>
          <cell r="IZ6">
            <v>0.4</v>
          </cell>
          <cell r="JA6">
            <v>0</v>
          </cell>
          <cell r="JB6">
            <v>0</v>
          </cell>
          <cell r="JC6">
            <v>0</v>
          </cell>
          <cell r="JD6">
            <v>0</v>
          </cell>
          <cell r="JE6">
            <v>1.0999999999999999</v>
          </cell>
          <cell r="JF6">
            <v>0</v>
          </cell>
          <cell r="JG6">
            <v>0</v>
          </cell>
          <cell r="JH6">
            <v>0</v>
          </cell>
          <cell r="JI6" t="str">
            <v>nd</v>
          </cell>
          <cell r="JJ6">
            <v>0</v>
          </cell>
          <cell r="JK6">
            <v>5.3</v>
          </cell>
          <cell r="JL6">
            <v>0</v>
          </cell>
          <cell r="JM6">
            <v>0</v>
          </cell>
          <cell r="JN6" t="str">
            <v>nd</v>
          </cell>
          <cell r="JO6">
            <v>0.2</v>
          </cell>
          <cell r="JP6">
            <v>0.2</v>
          </cell>
          <cell r="JQ6">
            <v>25.5</v>
          </cell>
          <cell r="JR6">
            <v>0</v>
          </cell>
          <cell r="JS6">
            <v>0</v>
          </cell>
          <cell r="JT6">
            <v>0</v>
          </cell>
          <cell r="JU6">
            <v>0.2</v>
          </cell>
          <cell r="JV6">
            <v>0.2</v>
          </cell>
          <cell r="JW6">
            <v>56.599999999999994</v>
          </cell>
          <cell r="JX6">
            <v>0</v>
          </cell>
          <cell r="JY6">
            <v>0</v>
          </cell>
          <cell r="JZ6">
            <v>0</v>
          </cell>
          <cell r="KA6">
            <v>0</v>
          </cell>
          <cell r="KB6">
            <v>0.1</v>
          </cell>
          <cell r="KC6">
            <v>10.299999999999999</v>
          </cell>
          <cell r="KD6">
            <v>59.8</v>
          </cell>
          <cell r="KE6">
            <v>9.1</v>
          </cell>
          <cell r="KF6">
            <v>3.5000000000000004</v>
          </cell>
          <cell r="KG6">
            <v>5.8999999999999995</v>
          </cell>
          <cell r="KH6">
            <v>21.5</v>
          </cell>
          <cell r="KI6">
            <v>0.2</v>
          </cell>
          <cell r="KJ6">
            <v>57.699999999999996</v>
          </cell>
          <cell r="KK6">
            <v>9.1</v>
          </cell>
          <cell r="KL6">
            <v>3.5000000000000004</v>
          </cell>
          <cell r="KM6">
            <v>6.3</v>
          </cell>
          <cell r="KN6">
            <v>23.3</v>
          </cell>
          <cell r="KO6">
            <v>0.2</v>
          </cell>
        </row>
        <row r="7">
          <cell r="A7" t="str">
            <v>5Ens</v>
          </cell>
          <cell r="B7" t="str">
            <v>7</v>
          </cell>
          <cell r="C7" t="str">
            <v>Ensemble</v>
          </cell>
          <cell r="D7" t="str">
            <v/>
          </cell>
          <cell r="E7" t="str">
            <v>5</v>
          </cell>
          <cell r="F7">
            <v>1.2</v>
          </cell>
          <cell r="G7">
            <v>7.3999999999999995</v>
          </cell>
          <cell r="H7">
            <v>24.099999999999998</v>
          </cell>
          <cell r="I7">
            <v>56.499999999999993</v>
          </cell>
          <cell r="J7">
            <v>10.9</v>
          </cell>
          <cell r="K7">
            <v>74.400000000000006</v>
          </cell>
          <cell r="L7">
            <v>16.400000000000002</v>
          </cell>
          <cell r="M7">
            <v>5</v>
          </cell>
          <cell r="N7">
            <v>4.1000000000000005</v>
          </cell>
          <cell r="O7">
            <v>24</v>
          </cell>
          <cell r="P7">
            <v>36.199999999999996</v>
          </cell>
          <cell r="Q7">
            <v>11.600000000000001</v>
          </cell>
          <cell r="R7">
            <v>4.3</v>
          </cell>
          <cell r="S7">
            <v>13.900000000000002</v>
          </cell>
          <cell r="T7">
            <v>27.400000000000002</v>
          </cell>
          <cell r="U7">
            <v>4.3</v>
          </cell>
          <cell r="V7">
            <v>26.5</v>
          </cell>
          <cell r="W7">
            <v>13.700000000000001</v>
          </cell>
          <cell r="X7">
            <v>79.5</v>
          </cell>
          <cell r="Y7">
            <v>6.8000000000000007</v>
          </cell>
          <cell r="Z7">
            <v>6.7</v>
          </cell>
          <cell r="AA7">
            <v>51.9</v>
          </cell>
          <cell r="AB7">
            <v>19.3</v>
          </cell>
          <cell r="AC7">
            <v>52.6</v>
          </cell>
          <cell r="AD7">
            <v>23</v>
          </cell>
          <cell r="AE7">
            <v>34.699999999999996</v>
          </cell>
          <cell r="AF7">
            <v>20.3</v>
          </cell>
          <cell r="AG7">
            <v>13.600000000000001</v>
          </cell>
          <cell r="AH7">
            <v>0</v>
          </cell>
          <cell r="AI7">
            <v>31.4</v>
          </cell>
          <cell r="AJ7">
            <v>64.5</v>
          </cell>
          <cell r="AK7">
            <v>4.3999999999999995</v>
          </cell>
          <cell r="AL7">
            <v>31</v>
          </cell>
          <cell r="AM7">
            <v>43.9</v>
          </cell>
          <cell r="AN7">
            <v>56.100000000000009</v>
          </cell>
          <cell r="AO7">
            <v>66.7</v>
          </cell>
          <cell r="AP7">
            <v>33.300000000000004</v>
          </cell>
          <cell r="AQ7">
            <v>38.6</v>
          </cell>
          <cell r="AR7">
            <v>10.299999999999999</v>
          </cell>
          <cell r="AS7">
            <v>1.4000000000000001</v>
          </cell>
          <cell r="AT7">
            <v>42.5</v>
          </cell>
          <cell r="AU7">
            <v>7.3</v>
          </cell>
          <cell r="AV7">
            <v>10.8</v>
          </cell>
          <cell r="AW7">
            <v>2.2999999999999998</v>
          </cell>
          <cell r="AX7">
            <v>4.1000000000000005</v>
          </cell>
          <cell r="AY7">
            <v>70.7</v>
          </cell>
          <cell r="AZ7">
            <v>12.1</v>
          </cell>
          <cell r="BA7">
            <v>54.300000000000004</v>
          </cell>
          <cell r="BB7">
            <v>20.100000000000001</v>
          </cell>
          <cell r="BC7">
            <v>7.3</v>
          </cell>
          <cell r="BD7">
            <v>6.9</v>
          </cell>
          <cell r="BE7">
            <v>5.6000000000000005</v>
          </cell>
          <cell r="BF7">
            <v>5.8000000000000007</v>
          </cell>
          <cell r="BG7">
            <v>4</v>
          </cell>
          <cell r="BH7">
            <v>4.2</v>
          </cell>
          <cell r="BI7">
            <v>7.7</v>
          </cell>
          <cell r="BJ7">
            <v>10.199999999999999</v>
          </cell>
          <cell r="BK7">
            <v>33.1</v>
          </cell>
          <cell r="BL7">
            <v>40.699999999999996</v>
          </cell>
          <cell r="BM7">
            <v>1.2</v>
          </cell>
          <cell r="BN7">
            <v>1.2</v>
          </cell>
          <cell r="BO7">
            <v>1.3</v>
          </cell>
          <cell r="BP7">
            <v>3.9</v>
          </cell>
          <cell r="BQ7">
            <v>31.3</v>
          </cell>
          <cell r="BR7">
            <v>61.1</v>
          </cell>
          <cell r="BS7" t="str">
            <v>nd</v>
          </cell>
          <cell r="BT7" t="str">
            <v>nd</v>
          </cell>
          <cell r="BU7">
            <v>0.3</v>
          </cell>
          <cell r="BV7">
            <v>12.1</v>
          </cell>
          <cell r="BW7">
            <v>76.599999999999994</v>
          </cell>
          <cell r="BX7">
            <v>10.9</v>
          </cell>
          <cell r="BY7">
            <v>3.4000000000000004</v>
          </cell>
          <cell r="BZ7">
            <v>3.4000000000000004</v>
          </cell>
          <cell r="CA7">
            <v>23.3</v>
          </cell>
          <cell r="CB7">
            <v>45.7</v>
          </cell>
          <cell r="CC7">
            <v>20.7</v>
          </cell>
          <cell r="CD7">
            <v>3.5999999999999996</v>
          </cell>
          <cell r="CE7" t="str">
            <v>nd</v>
          </cell>
          <cell r="CF7">
            <v>0</v>
          </cell>
          <cell r="CG7" t="str">
            <v>nd</v>
          </cell>
          <cell r="CH7">
            <v>0.4</v>
          </cell>
          <cell r="CI7">
            <v>1.3</v>
          </cell>
          <cell r="CJ7">
            <v>98.2</v>
          </cell>
          <cell r="CK7">
            <v>79</v>
          </cell>
          <cell r="CL7">
            <v>41.3</v>
          </cell>
          <cell r="CM7">
            <v>84.5</v>
          </cell>
          <cell r="CN7">
            <v>41.199999999999996</v>
          </cell>
          <cell r="CO7">
            <v>7.1</v>
          </cell>
          <cell r="CP7">
            <v>28.000000000000004</v>
          </cell>
          <cell r="CQ7">
            <v>76.099999999999994</v>
          </cell>
          <cell r="CR7">
            <v>7.5</v>
          </cell>
          <cell r="CS7">
            <v>27.500000000000004</v>
          </cell>
          <cell r="CT7">
            <v>28.499999999999996</v>
          </cell>
          <cell r="CU7">
            <v>9.3000000000000007</v>
          </cell>
          <cell r="CV7">
            <v>34.799999999999997</v>
          </cell>
          <cell r="CW7">
            <v>26</v>
          </cell>
          <cell r="CX7">
            <v>6.5</v>
          </cell>
          <cell r="CY7">
            <v>14.399999999999999</v>
          </cell>
          <cell r="CZ7">
            <v>8.1</v>
          </cell>
          <cell r="DA7">
            <v>15.299999999999999</v>
          </cell>
          <cell r="DB7">
            <v>29.7</v>
          </cell>
          <cell r="DC7">
            <v>20.399999999999999</v>
          </cell>
          <cell r="DD7">
            <v>33.900000000000006</v>
          </cell>
          <cell r="DE7">
            <v>12.5</v>
          </cell>
          <cell r="DF7">
            <v>29.799999999999997</v>
          </cell>
          <cell r="DG7">
            <v>12.3</v>
          </cell>
          <cell r="DH7">
            <v>4</v>
          </cell>
          <cell r="DI7">
            <v>9.3000000000000007</v>
          </cell>
          <cell r="DJ7">
            <v>22.2</v>
          </cell>
          <cell r="DK7">
            <v>18</v>
          </cell>
          <cell r="DL7">
            <v>0.4</v>
          </cell>
          <cell r="DM7">
            <v>0.5</v>
          </cell>
          <cell r="DN7">
            <v>0</v>
          </cell>
          <cell r="DO7">
            <v>0</v>
          </cell>
          <cell r="DP7">
            <v>0.3</v>
          </cell>
          <cell r="DQ7">
            <v>2.4</v>
          </cell>
          <cell r="DR7">
            <v>1.3</v>
          </cell>
          <cell r="DS7">
            <v>1.3</v>
          </cell>
          <cell r="DT7">
            <v>1.3</v>
          </cell>
          <cell r="DU7">
            <v>0.70000000000000007</v>
          </cell>
          <cell r="DV7">
            <v>0.2</v>
          </cell>
          <cell r="DW7">
            <v>10.8</v>
          </cell>
          <cell r="DX7">
            <v>6.4</v>
          </cell>
          <cell r="DY7">
            <v>2.7</v>
          </cell>
          <cell r="DZ7">
            <v>2.2999999999999998</v>
          </cell>
          <cell r="EA7">
            <v>1.3</v>
          </cell>
          <cell r="EB7">
            <v>0.89999999999999991</v>
          </cell>
          <cell r="EC7">
            <v>32.700000000000003</v>
          </cell>
          <cell r="ED7">
            <v>10.8</v>
          </cell>
          <cell r="EE7">
            <v>3.1</v>
          </cell>
          <cell r="EF7">
            <v>3.2</v>
          </cell>
          <cell r="EG7">
            <v>2.9000000000000004</v>
          </cell>
          <cell r="EH7">
            <v>3.9</v>
          </cell>
          <cell r="EI7">
            <v>8</v>
          </cell>
          <cell r="EJ7">
            <v>1.7000000000000002</v>
          </cell>
          <cell r="EK7">
            <v>0.2</v>
          </cell>
          <cell r="EL7" t="str">
            <v>nd</v>
          </cell>
          <cell r="EM7">
            <v>0.2</v>
          </cell>
          <cell r="EN7">
            <v>0.5</v>
          </cell>
          <cell r="EO7">
            <v>0</v>
          </cell>
          <cell r="EP7">
            <v>0.5</v>
          </cell>
          <cell r="EQ7">
            <v>0</v>
          </cell>
          <cell r="ER7" t="str">
            <v>nd</v>
          </cell>
          <cell r="ES7">
            <v>0.6</v>
          </cell>
          <cell r="ET7">
            <v>0.3</v>
          </cell>
          <cell r="EU7">
            <v>0.4</v>
          </cell>
          <cell r="EV7">
            <v>1.0999999999999999</v>
          </cell>
          <cell r="EW7">
            <v>0.8</v>
          </cell>
          <cell r="EX7">
            <v>2.6</v>
          </cell>
          <cell r="EY7">
            <v>2.2999999999999998</v>
          </cell>
          <cell r="EZ7">
            <v>0.6</v>
          </cell>
          <cell r="FA7">
            <v>1.3</v>
          </cell>
          <cell r="FB7">
            <v>2.9000000000000004</v>
          </cell>
          <cell r="FC7">
            <v>2.9000000000000004</v>
          </cell>
          <cell r="FD7">
            <v>8.6999999999999993</v>
          </cell>
          <cell r="FE7">
            <v>7.9</v>
          </cell>
          <cell r="FF7">
            <v>2.7</v>
          </cell>
          <cell r="FG7">
            <v>2.2999999999999998</v>
          </cell>
          <cell r="FH7">
            <v>3.4000000000000004</v>
          </cell>
          <cell r="FI7">
            <v>5.4</v>
          </cell>
          <cell r="FJ7">
            <v>17.5</v>
          </cell>
          <cell r="FK7">
            <v>25.1</v>
          </cell>
          <cell r="FL7">
            <v>0.3</v>
          </cell>
          <cell r="FM7">
            <v>0.2</v>
          </cell>
          <cell r="FN7">
            <v>0.4</v>
          </cell>
          <cell r="FO7">
            <v>1.0999999999999999</v>
          </cell>
          <cell r="FP7">
            <v>3.9</v>
          </cell>
          <cell r="FQ7">
            <v>4.9000000000000004</v>
          </cell>
          <cell r="FR7">
            <v>0.6</v>
          </cell>
          <cell r="FS7">
            <v>0</v>
          </cell>
          <cell r="FT7">
            <v>0</v>
          </cell>
          <cell r="FU7">
            <v>0</v>
          </cell>
          <cell r="FV7">
            <v>0.4</v>
          </cell>
          <cell r="FW7">
            <v>0.2</v>
          </cell>
          <cell r="FX7">
            <v>0.8</v>
          </cell>
          <cell r="FY7">
            <v>0.6</v>
          </cell>
          <cell r="FZ7">
            <v>0.70000000000000007</v>
          </cell>
          <cell r="GA7">
            <v>2.4</v>
          </cell>
          <cell r="GB7">
            <v>2.9000000000000004</v>
          </cell>
          <cell r="GC7">
            <v>0.3</v>
          </cell>
          <cell r="GD7" t="str">
            <v>nd</v>
          </cell>
          <cell r="GE7">
            <v>0.6</v>
          </cell>
          <cell r="GF7">
            <v>2.2999999999999998</v>
          </cell>
          <cell r="GG7">
            <v>9.6</v>
          </cell>
          <cell r="GH7">
            <v>11.3</v>
          </cell>
          <cell r="GI7" t="str">
            <v>nd</v>
          </cell>
          <cell r="GJ7">
            <v>0.2</v>
          </cell>
          <cell r="GK7" t="str">
            <v>nd</v>
          </cell>
          <cell r="GL7">
            <v>0.70000000000000007</v>
          </cell>
          <cell r="GM7">
            <v>15.2</v>
          </cell>
          <cell r="GN7">
            <v>39.900000000000006</v>
          </cell>
          <cell r="GO7">
            <v>0</v>
          </cell>
          <cell r="GP7">
            <v>0</v>
          </cell>
          <cell r="GQ7">
            <v>0</v>
          </cell>
          <cell r="GR7">
            <v>0.2</v>
          </cell>
          <cell r="GS7">
            <v>4.1000000000000005</v>
          </cell>
          <cell r="GT7">
            <v>6.5</v>
          </cell>
          <cell r="GU7">
            <v>0</v>
          </cell>
          <cell r="GV7">
            <v>0.89999999999999991</v>
          </cell>
          <cell r="GW7">
            <v>0</v>
          </cell>
          <cell r="GX7">
            <v>0</v>
          </cell>
          <cell r="GY7">
            <v>0.3</v>
          </cell>
          <cell r="GZ7">
            <v>0</v>
          </cell>
          <cell r="HA7">
            <v>0</v>
          </cell>
          <cell r="HB7" t="str">
            <v>nd</v>
          </cell>
          <cell r="HC7">
            <v>0.6</v>
          </cell>
          <cell r="HD7">
            <v>6.2</v>
          </cell>
          <cell r="HE7">
            <v>0.4</v>
          </cell>
          <cell r="HF7">
            <v>0</v>
          </cell>
          <cell r="HG7" t="str">
            <v>nd</v>
          </cell>
          <cell r="HH7">
            <v>0</v>
          </cell>
          <cell r="HI7">
            <v>3.3000000000000003</v>
          </cell>
          <cell r="HJ7">
            <v>19.100000000000001</v>
          </cell>
          <cell r="HK7">
            <v>2.1</v>
          </cell>
          <cell r="HL7" t="str">
            <v>nd</v>
          </cell>
          <cell r="HM7" t="str">
            <v>nd</v>
          </cell>
          <cell r="HN7" t="str">
            <v>nd</v>
          </cell>
          <cell r="HO7">
            <v>7.1</v>
          </cell>
          <cell r="HP7">
            <v>41.5</v>
          </cell>
          <cell r="HQ7">
            <v>7.5</v>
          </cell>
          <cell r="HR7">
            <v>0</v>
          </cell>
          <cell r="HS7">
            <v>0</v>
          </cell>
          <cell r="HT7" t="str">
            <v>nd</v>
          </cell>
          <cell r="HU7">
            <v>1.0999999999999999</v>
          </cell>
          <cell r="HV7">
            <v>9.1</v>
          </cell>
          <cell r="HW7">
            <v>0.5</v>
          </cell>
          <cell r="HX7">
            <v>0</v>
          </cell>
          <cell r="HY7">
            <v>0.2</v>
          </cell>
          <cell r="HZ7" t="str">
            <v>nd</v>
          </cell>
          <cell r="IA7">
            <v>0.5</v>
          </cell>
          <cell r="IB7">
            <v>0.2</v>
          </cell>
          <cell r="IC7" t="str">
            <v>nd</v>
          </cell>
          <cell r="ID7">
            <v>0.3</v>
          </cell>
          <cell r="IE7">
            <v>1.5</v>
          </cell>
          <cell r="IF7">
            <v>3.2</v>
          </cell>
          <cell r="IG7">
            <v>1.9</v>
          </cell>
          <cell r="IH7">
            <v>0.4</v>
          </cell>
          <cell r="II7">
            <v>0.5</v>
          </cell>
          <cell r="IJ7">
            <v>0.8</v>
          </cell>
          <cell r="IK7">
            <v>5.6000000000000005</v>
          </cell>
          <cell r="IL7">
            <v>11.600000000000001</v>
          </cell>
          <cell r="IM7">
            <v>5.0999999999999996</v>
          </cell>
          <cell r="IN7">
            <v>0.70000000000000007</v>
          </cell>
          <cell r="IO7">
            <v>2.7</v>
          </cell>
          <cell r="IP7">
            <v>2.1999999999999997</v>
          </cell>
          <cell r="IQ7">
            <v>13.3</v>
          </cell>
          <cell r="IR7">
            <v>25.900000000000002</v>
          </cell>
          <cell r="IS7">
            <v>10.299999999999999</v>
          </cell>
          <cell r="IT7">
            <v>1.9</v>
          </cell>
          <cell r="IU7">
            <v>0</v>
          </cell>
          <cell r="IV7" t="str">
            <v>nd</v>
          </cell>
          <cell r="IW7">
            <v>2.8000000000000003</v>
          </cell>
          <cell r="IX7">
            <v>4.3999999999999995</v>
          </cell>
          <cell r="IY7">
            <v>3.2</v>
          </cell>
          <cell r="IZ7">
            <v>0.3</v>
          </cell>
          <cell r="JA7">
            <v>0</v>
          </cell>
          <cell r="JB7">
            <v>0</v>
          </cell>
          <cell r="JC7">
            <v>0</v>
          </cell>
          <cell r="JD7">
            <v>0</v>
          </cell>
          <cell r="JE7">
            <v>1.2</v>
          </cell>
          <cell r="JF7">
            <v>0</v>
          </cell>
          <cell r="JG7">
            <v>0</v>
          </cell>
          <cell r="JH7">
            <v>0</v>
          </cell>
          <cell r="JI7">
            <v>0</v>
          </cell>
          <cell r="JJ7">
            <v>0.3</v>
          </cell>
          <cell r="JK7">
            <v>7.3</v>
          </cell>
          <cell r="JL7">
            <v>0</v>
          </cell>
          <cell r="JM7">
            <v>0</v>
          </cell>
          <cell r="JN7" t="str">
            <v>nd</v>
          </cell>
          <cell r="JO7">
            <v>0</v>
          </cell>
          <cell r="JP7">
            <v>0.3</v>
          </cell>
          <cell r="JQ7">
            <v>23.400000000000002</v>
          </cell>
          <cell r="JR7" t="str">
            <v>nd</v>
          </cell>
          <cell r="JS7">
            <v>0</v>
          </cell>
          <cell r="JT7">
            <v>0</v>
          </cell>
          <cell r="JU7">
            <v>0.4</v>
          </cell>
          <cell r="JV7">
            <v>0.5</v>
          </cell>
          <cell r="JW7">
            <v>55.600000000000009</v>
          </cell>
          <cell r="JX7">
            <v>0</v>
          </cell>
          <cell r="JY7">
            <v>0</v>
          </cell>
          <cell r="JZ7">
            <v>0</v>
          </cell>
          <cell r="KA7">
            <v>0</v>
          </cell>
          <cell r="KB7">
            <v>0.2</v>
          </cell>
          <cell r="KC7">
            <v>10.7</v>
          </cell>
          <cell r="KD7">
            <v>56.599999999999994</v>
          </cell>
          <cell r="KE7">
            <v>10.9</v>
          </cell>
          <cell r="KF7">
            <v>4.3999999999999995</v>
          </cell>
          <cell r="KG7">
            <v>5.8000000000000007</v>
          </cell>
          <cell r="KH7">
            <v>22.1</v>
          </cell>
          <cell r="KI7">
            <v>0.1</v>
          </cell>
          <cell r="KJ7">
            <v>54.6</v>
          </cell>
          <cell r="KK7">
            <v>10.8</v>
          </cell>
          <cell r="KL7">
            <v>4.3999999999999995</v>
          </cell>
          <cell r="KM7">
            <v>6.4</v>
          </cell>
          <cell r="KN7">
            <v>23.5</v>
          </cell>
          <cell r="KO7">
            <v>0.2</v>
          </cell>
        </row>
        <row r="8">
          <cell r="A8" t="str">
            <v>6Ens</v>
          </cell>
          <cell r="B8" t="str">
            <v>8</v>
          </cell>
          <cell r="C8" t="str">
            <v>Ensemble</v>
          </cell>
          <cell r="D8" t="str">
            <v/>
          </cell>
          <cell r="E8" t="str">
            <v>6</v>
          </cell>
          <cell r="F8">
            <v>0.5</v>
          </cell>
          <cell r="G8">
            <v>9</v>
          </cell>
          <cell r="H8">
            <v>31.4</v>
          </cell>
          <cell r="I8">
            <v>48.1</v>
          </cell>
          <cell r="J8">
            <v>11</v>
          </cell>
          <cell r="K8">
            <v>79.400000000000006</v>
          </cell>
          <cell r="L8">
            <v>9.3000000000000007</v>
          </cell>
          <cell r="M8">
            <v>5</v>
          </cell>
          <cell r="N8">
            <v>6.3</v>
          </cell>
          <cell r="O8">
            <v>30.7</v>
          </cell>
          <cell r="P8">
            <v>42.8</v>
          </cell>
          <cell r="Q8">
            <v>13.600000000000001</v>
          </cell>
          <cell r="R8">
            <v>4.1000000000000005</v>
          </cell>
          <cell r="S8">
            <v>13.900000000000002</v>
          </cell>
          <cell r="T8">
            <v>30.099999999999998</v>
          </cell>
          <cell r="U8">
            <v>3.5999999999999996</v>
          </cell>
          <cell r="V8">
            <v>21.8</v>
          </cell>
          <cell r="W8">
            <v>13.200000000000001</v>
          </cell>
          <cell r="X8">
            <v>82.1</v>
          </cell>
          <cell r="Y8">
            <v>4.7</v>
          </cell>
          <cell r="Z8">
            <v>6.2</v>
          </cell>
          <cell r="AA8">
            <v>53.1</v>
          </cell>
          <cell r="AB8">
            <v>12.3</v>
          </cell>
          <cell r="AC8">
            <v>70</v>
          </cell>
          <cell r="AD8">
            <v>16.2</v>
          </cell>
          <cell r="AE8">
            <v>22.3</v>
          </cell>
          <cell r="AF8">
            <v>21.3</v>
          </cell>
          <cell r="AG8">
            <v>12.8</v>
          </cell>
          <cell r="AH8">
            <v>0</v>
          </cell>
          <cell r="AI8">
            <v>43.6</v>
          </cell>
          <cell r="AJ8">
            <v>61</v>
          </cell>
          <cell r="AK8">
            <v>6.3</v>
          </cell>
          <cell r="AL8">
            <v>32.700000000000003</v>
          </cell>
          <cell r="AM8">
            <v>47.4</v>
          </cell>
          <cell r="AN8">
            <v>52.6</v>
          </cell>
          <cell r="AO8">
            <v>76</v>
          </cell>
          <cell r="AP8">
            <v>24</v>
          </cell>
          <cell r="AQ8">
            <v>32.4</v>
          </cell>
          <cell r="AR8">
            <v>8.6999999999999993</v>
          </cell>
          <cell r="AS8">
            <v>2.8000000000000003</v>
          </cell>
          <cell r="AT8">
            <v>51.1</v>
          </cell>
          <cell r="AU8">
            <v>5.0999999999999996</v>
          </cell>
          <cell r="AV8">
            <v>8.9</v>
          </cell>
          <cell r="AW8">
            <v>2.6</v>
          </cell>
          <cell r="AX8">
            <v>5.5</v>
          </cell>
          <cell r="AY8">
            <v>54</v>
          </cell>
          <cell r="AZ8">
            <v>28.9</v>
          </cell>
          <cell r="BA8">
            <v>48.4</v>
          </cell>
          <cell r="BB8">
            <v>21.2</v>
          </cell>
          <cell r="BC8">
            <v>15.1</v>
          </cell>
          <cell r="BD8">
            <v>8.2000000000000011</v>
          </cell>
          <cell r="BE8">
            <v>5.0999999999999996</v>
          </cell>
          <cell r="BF8">
            <v>2</v>
          </cell>
          <cell r="BG8">
            <v>3.6999999999999997</v>
          </cell>
          <cell r="BH8">
            <v>7.0000000000000009</v>
          </cell>
          <cell r="BI8">
            <v>12</v>
          </cell>
          <cell r="BJ8">
            <v>19.7</v>
          </cell>
          <cell r="BK8">
            <v>37.799999999999997</v>
          </cell>
          <cell r="BL8">
            <v>19.8</v>
          </cell>
          <cell r="BM8">
            <v>0.5</v>
          </cell>
          <cell r="BN8">
            <v>1.6</v>
          </cell>
          <cell r="BO8">
            <v>1.0999999999999999</v>
          </cell>
          <cell r="BP8">
            <v>3.9</v>
          </cell>
          <cell r="BQ8">
            <v>39.800000000000004</v>
          </cell>
          <cell r="BR8">
            <v>53.2</v>
          </cell>
          <cell r="BS8" t="str">
            <v>nd</v>
          </cell>
          <cell r="BT8">
            <v>0</v>
          </cell>
          <cell r="BU8">
            <v>0.5</v>
          </cell>
          <cell r="BV8">
            <v>14.499999999999998</v>
          </cell>
          <cell r="BW8">
            <v>79.900000000000006</v>
          </cell>
          <cell r="BX8">
            <v>5</v>
          </cell>
          <cell r="BY8">
            <v>1.9</v>
          </cell>
          <cell r="BZ8">
            <v>2</v>
          </cell>
          <cell r="CA8">
            <v>23.599999999999998</v>
          </cell>
          <cell r="CB8">
            <v>48</v>
          </cell>
          <cell r="CC8">
            <v>22.7</v>
          </cell>
          <cell r="CD8">
            <v>1.7999999999999998</v>
          </cell>
          <cell r="CE8">
            <v>0</v>
          </cell>
          <cell r="CF8" t="str">
            <v>nd</v>
          </cell>
          <cell r="CG8">
            <v>0.1</v>
          </cell>
          <cell r="CH8">
            <v>0.1</v>
          </cell>
          <cell r="CI8">
            <v>7.3999999999999995</v>
          </cell>
          <cell r="CJ8">
            <v>92.300000000000011</v>
          </cell>
          <cell r="CK8">
            <v>87.1</v>
          </cell>
          <cell r="CL8">
            <v>49.9</v>
          </cell>
          <cell r="CM8">
            <v>86.8</v>
          </cell>
          <cell r="CN8">
            <v>44.5</v>
          </cell>
          <cell r="CO8">
            <v>8.2000000000000011</v>
          </cell>
          <cell r="CP8">
            <v>29.7</v>
          </cell>
          <cell r="CQ8">
            <v>85.8</v>
          </cell>
          <cell r="CR8">
            <v>11.4</v>
          </cell>
          <cell r="CS8">
            <v>19.3</v>
          </cell>
          <cell r="CT8">
            <v>27.900000000000002</v>
          </cell>
          <cell r="CU8">
            <v>16.400000000000002</v>
          </cell>
          <cell r="CV8">
            <v>36.5</v>
          </cell>
          <cell r="CW8">
            <v>18.399999999999999</v>
          </cell>
          <cell r="CX8">
            <v>7.3</v>
          </cell>
          <cell r="CY8">
            <v>12.6</v>
          </cell>
          <cell r="CZ8">
            <v>11.600000000000001</v>
          </cell>
          <cell r="DA8">
            <v>17.599999999999998</v>
          </cell>
          <cell r="DB8">
            <v>32.4</v>
          </cell>
          <cell r="DC8">
            <v>15.7</v>
          </cell>
          <cell r="DD8">
            <v>34.9</v>
          </cell>
          <cell r="DE8">
            <v>15.6</v>
          </cell>
          <cell r="DF8">
            <v>34.1</v>
          </cell>
          <cell r="DG8">
            <v>15.299999999999999</v>
          </cell>
          <cell r="DH8">
            <v>8.6</v>
          </cell>
          <cell r="DI8">
            <v>10.7</v>
          </cell>
          <cell r="DJ8">
            <v>25.1</v>
          </cell>
          <cell r="DK8">
            <v>14.7</v>
          </cell>
          <cell r="DL8">
            <v>0.2</v>
          </cell>
          <cell r="DM8">
            <v>0.1</v>
          </cell>
          <cell r="DN8">
            <v>0</v>
          </cell>
          <cell r="DO8">
            <v>0.1</v>
          </cell>
          <cell r="DP8">
            <v>0.1</v>
          </cell>
          <cell r="DQ8">
            <v>2.1</v>
          </cell>
          <cell r="DR8">
            <v>1.3</v>
          </cell>
          <cell r="DS8">
            <v>1.3</v>
          </cell>
          <cell r="DT8">
            <v>3.1</v>
          </cell>
          <cell r="DU8">
            <v>1.0999999999999999</v>
          </cell>
          <cell r="DV8">
            <v>0.2</v>
          </cell>
          <cell r="DW8">
            <v>9</v>
          </cell>
          <cell r="DX8">
            <v>10.8</v>
          </cell>
          <cell r="DY8">
            <v>6.9</v>
          </cell>
          <cell r="DZ8">
            <v>2.4</v>
          </cell>
          <cell r="EA8">
            <v>1.6</v>
          </cell>
          <cell r="EB8">
            <v>0.2</v>
          </cell>
          <cell r="EC8">
            <v>31.2</v>
          </cell>
          <cell r="ED8">
            <v>7.3</v>
          </cell>
          <cell r="EE8">
            <v>4.3999999999999995</v>
          </cell>
          <cell r="EF8">
            <v>2.1999999999999997</v>
          </cell>
          <cell r="EG8">
            <v>2.1999999999999997</v>
          </cell>
          <cell r="EH8">
            <v>1.4000000000000001</v>
          </cell>
          <cell r="EI8">
            <v>6</v>
          </cell>
          <cell r="EJ8">
            <v>2</v>
          </cell>
          <cell r="EK8">
            <v>2.4</v>
          </cell>
          <cell r="EL8">
            <v>0.3</v>
          </cell>
          <cell r="EM8">
            <v>0.1</v>
          </cell>
          <cell r="EN8">
            <v>0.1</v>
          </cell>
          <cell r="EO8" t="str">
            <v>nd</v>
          </cell>
          <cell r="EP8">
            <v>0.2</v>
          </cell>
          <cell r="EQ8" t="str">
            <v>nd</v>
          </cell>
          <cell r="ER8">
            <v>0</v>
          </cell>
          <cell r="ES8">
            <v>0.2</v>
          </cell>
          <cell r="ET8">
            <v>0.89999999999999991</v>
          </cell>
          <cell r="EU8">
            <v>1.4000000000000001</v>
          </cell>
          <cell r="EV8">
            <v>1</v>
          </cell>
          <cell r="EW8">
            <v>2.9000000000000004</v>
          </cell>
          <cell r="EX8">
            <v>2</v>
          </cell>
          <cell r="EY8">
            <v>0.8</v>
          </cell>
          <cell r="EZ8">
            <v>0.89999999999999991</v>
          </cell>
          <cell r="FA8">
            <v>2.1999999999999997</v>
          </cell>
          <cell r="FB8">
            <v>4.3</v>
          </cell>
          <cell r="FC8">
            <v>9.9</v>
          </cell>
          <cell r="FD8">
            <v>10.299999999999999</v>
          </cell>
          <cell r="FE8">
            <v>3.5999999999999996</v>
          </cell>
          <cell r="FF8">
            <v>1.7999999999999998</v>
          </cell>
          <cell r="FG8">
            <v>3</v>
          </cell>
          <cell r="FH8">
            <v>4.3999999999999995</v>
          </cell>
          <cell r="FI8">
            <v>5.3</v>
          </cell>
          <cell r="FJ8">
            <v>21.3</v>
          </cell>
          <cell r="FK8">
            <v>12.3</v>
          </cell>
          <cell r="FL8">
            <v>0.1</v>
          </cell>
          <cell r="FM8">
            <v>0.3</v>
          </cell>
          <cell r="FN8">
            <v>2.2999999999999998</v>
          </cell>
          <cell r="FO8">
            <v>1.6</v>
          </cell>
          <cell r="FP8">
            <v>4</v>
          </cell>
          <cell r="FQ8">
            <v>2.8000000000000003</v>
          </cell>
          <cell r="FR8">
            <v>0.1</v>
          </cell>
          <cell r="FS8">
            <v>0.1</v>
          </cell>
          <cell r="FT8" t="str">
            <v>nd</v>
          </cell>
          <cell r="FU8">
            <v>0</v>
          </cell>
          <cell r="FV8">
            <v>0.2</v>
          </cell>
          <cell r="FW8">
            <v>0.2</v>
          </cell>
          <cell r="FX8">
            <v>1.2</v>
          </cell>
          <cell r="FY8">
            <v>0.70000000000000007</v>
          </cell>
          <cell r="FZ8">
            <v>0.89999999999999991</v>
          </cell>
          <cell r="GA8">
            <v>3.3000000000000003</v>
          </cell>
          <cell r="GB8">
            <v>2.8000000000000003</v>
          </cell>
          <cell r="GC8" t="str">
            <v>nd</v>
          </cell>
          <cell r="GD8">
            <v>0.3</v>
          </cell>
          <cell r="GE8">
            <v>0.2</v>
          </cell>
          <cell r="GF8">
            <v>2.1</v>
          </cell>
          <cell r="GG8">
            <v>14.099999999999998</v>
          </cell>
          <cell r="GH8">
            <v>14.499999999999998</v>
          </cell>
          <cell r="GI8">
            <v>0.2</v>
          </cell>
          <cell r="GJ8">
            <v>0.1</v>
          </cell>
          <cell r="GK8">
            <v>0.1</v>
          </cell>
          <cell r="GL8">
            <v>0.8</v>
          </cell>
          <cell r="GM8">
            <v>17.2</v>
          </cell>
          <cell r="GN8">
            <v>30.099999999999998</v>
          </cell>
          <cell r="GO8">
            <v>0</v>
          </cell>
          <cell r="GP8">
            <v>0</v>
          </cell>
          <cell r="GQ8" t="str">
            <v>nd</v>
          </cell>
          <cell r="GR8">
            <v>0.1</v>
          </cell>
          <cell r="GS8">
            <v>5.2</v>
          </cell>
          <cell r="GT8">
            <v>5.6000000000000005</v>
          </cell>
          <cell r="GU8">
            <v>0</v>
          </cell>
          <cell r="GV8">
            <v>0.3</v>
          </cell>
          <cell r="GW8">
            <v>0</v>
          </cell>
          <cell r="GX8">
            <v>0.1</v>
          </cell>
          <cell r="GY8">
            <v>0.1</v>
          </cell>
          <cell r="GZ8">
            <v>0</v>
          </cell>
          <cell r="HA8">
            <v>0</v>
          </cell>
          <cell r="HB8" t="str">
            <v>nd</v>
          </cell>
          <cell r="HC8">
            <v>1.3</v>
          </cell>
          <cell r="HD8">
            <v>7.3999999999999995</v>
          </cell>
          <cell r="HE8">
            <v>0.2</v>
          </cell>
          <cell r="HF8" t="str">
            <v>nd</v>
          </cell>
          <cell r="HG8" t="str">
            <v>nd</v>
          </cell>
          <cell r="HH8">
            <v>0.2</v>
          </cell>
          <cell r="HI8">
            <v>4</v>
          </cell>
          <cell r="HJ8">
            <v>26.1</v>
          </cell>
          <cell r="HK8">
            <v>1.0999999999999999</v>
          </cell>
          <cell r="HL8">
            <v>0</v>
          </cell>
          <cell r="HM8">
            <v>0</v>
          </cell>
          <cell r="HN8">
            <v>0.2</v>
          </cell>
          <cell r="HO8">
            <v>8.5</v>
          </cell>
          <cell r="HP8">
            <v>36.700000000000003</v>
          </cell>
          <cell r="HQ8">
            <v>3.1</v>
          </cell>
          <cell r="HR8">
            <v>0</v>
          </cell>
          <cell r="HS8" t="str">
            <v>nd</v>
          </cell>
          <cell r="HT8">
            <v>0</v>
          </cell>
          <cell r="HU8">
            <v>0.8</v>
          </cell>
          <cell r="HV8">
            <v>9.4</v>
          </cell>
          <cell r="HW8">
            <v>0.5</v>
          </cell>
          <cell r="HX8" t="str">
            <v>nd</v>
          </cell>
          <cell r="HY8">
            <v>0.1</v>
          </cell>
          <cell r="HZ8">
            <v>0.1</v>
          </cell>
          <cell r="IA8">
            <v>0.2</v>
          </cell>
          <cell r="IB8" t="str">
            <v>nd</v>
          </cell>
          <cell r="IC8">
            <v>0.1</v>
          </cell>
          <cell r="ID8">
            <v>0.2</v>
          </cell>
          <cell r="IE8">
            <v>2</v>
          </cell>
          <cell r="IF8">
            <v>5.4</v>
          </cell>
          <cell r="IG8">
            <v>1.3</v>
          </cell>
          <cell r="IH8">
            <v>0.1</v>
          </cell>
          <cell r="II8">
            <v>0.8</v>
          </cell>
          <cell r="IJ8">
            <v>0.8</v>
          </cell>
          <cell r="IK8">
            <v>6.7</v>
          </cell>
          <cell r="IL8">
            <v>13.600000000000001</v>
          </cell>
          <cell r="IM8">
            <v>8.6</v>
          </cell>
          <cell r="IN8">
            <v>0.4</v>
          </cell>
          <cell r="IO8">
            <v>0.8</v>
          </cell>
          <cell r="IP8">
            <v>1</v>
          </cell>
          <cell r="IQ8">
            <v>10.8</v>
          </cell>
          <cell r="IR8">
            <v>24</v>
          </cell>
          <cell r="IS8">
            <v>10.7</v>
          </cell>
          <cell r="IT8">
            <v>1.2</v>
          </cell>
          <cell r="IU8" t="str">
            <v>nd</v>
          </cell>
          <cell r="IV8">
            <v>0.1</v>
          </cell>
          <cell r="IW8">
            <v>4</v>
          </cell>
          <cell r="IX8">
            <v>4.9000000000000004</v>
          </cell>
          <cell r="IY8">
            <v>1.9</v>
          </cell>
          <cell r="IZ8">
            <v>0.1</v>
          </cell>
          <cell r="JA8">
            <v>0</v>
          </cell>
          <cell r="JB8">
            <v>0</v>
          </cell>
          <cell r="JC8">
            <v>0</v>
          </cell>
          <cell r="JD8">
            <v>0</v>
          </cell>
          <cell r="JE8">
            <v>0.5</v>
          </cell>
          <cell r="JF8">
            <v>0</v>
          </cell>
          <cell r="JG8">
            <v>0</v>
          </cell>
          <cell r="JH8" t="str">
            <v>nd</v>
          </cell>
          <cell r="JI8">
            <v>0</v>
          </cell>
          <cell r="JJ8" t="str">
            <v>nd</v>
          </cell>
          <cell r="JK8">
            <v>7.9</v>
          </cell>
          <cell r="JL8">
            <v>0</v>
          </cell>
          <cell r="JM8">
            <v>0</v>
          </cell>
          <cell r="JN8" t="str">
            <v>nd</v>
          </cell>
          <cell r="JO8">
            <v>0</v>
          </cell>
          <cell r="JP8">
            <v>6</v>
          </cell>
          <cell r="JQ8">
            <v>25.5</v>
          </cell>
          <cell r="JR8">
            <v>0</v>
          </cell>
          <cell r="JS8">
            <v>0</v>
          </cell>
          <cell r="JT8">
            <v>0.1</v>
          </cell>
          <cell r="JU8" t="str">
            <v>nd</v>
          </cell>
          <cell r="JV8">
            <v>0.3</v>
          </cell>
          <cell r="JW8">
            <v>47.599999999999994</v>
          </cell>
          <cell r="JX8">
            <v>0</v>
          </cell>
          <cell r="JY8" t="str">
            <v>nd</v>
          </cell>
          <cell r="JZ8">
            <v>0</v>
          </cell>
          <cell r="KA8" t="str">
            <v>nd</v>
          </cell>
          <cell r="KB8" t="str">
            <v>nd</v>
          </cell>
          <cell r="KC8">
            <v>10.9</v>
          </cell>
          <cell r="KD8">
            <v>54.500000000000007</v>
          </cell>
          <cell r="KE8">
            <v>15.4</v>
          </cell>
          <cell r="KF8">
            <v>4</v>
          </cell>
          <cell r="KG8">
            <v>6.2</v>
          </cell>
          <cell r="KH8">
            <v>19.400000000000002</v>
          </cell>
          <cell r="KI8">
            <v>0.4</v>
          </cell>
          <cell r="KJ8">
            <v>52</v>
          </cell>
          <cell r="KK8">
            <v>15.7</v>
          </cell>
          <cell r="KL8">
            <v>4</v>
          </cell>
          <cell r="KM8">
            <v>6.9</v>
          </cell>
          <cell r="KN8">
            <v>21</v>
          </cell>
          <cell r="KO8">
            <v>0.4</v>
          </cell>
        </row>
        <row r="9">
          <cell r="A9" t="str">
            <v>EnsC1</v>
          </cell>
          <cell r="B9" t="str">
            <v>9</v>
          </cell>
          <cell r="C9" t="str">
            <v>NAF 17</v>
          </cell>
          <cell r="D9" t="str">
            <v>C1</v>
          </cell>
          <cell r="E9" t="str">
            <v/>
          </cell>
          <cell r="F9">
            <v>0.6</v>
          </cell>
          <cell r="G9">
            <v>2.1</v>
          </cell>
          <cell r="H9">
            <v>21.4</v>
          </cell>
          <cell r="I9">
            <v>66.3</v>
          </cell>
          <cell r="J9">
            <v>9.6</v>
          </cell>
          <cell r="K9">
            <v>83.3</v>
          </cell>
          <cell r="L9">
            <v>10.4</v>
          </cell>
          <cell r="M9">
            <v>2.5</v>
          </cell>
          <cell r="N9">
            <v>3.8</v>
          </cell>
          <cell r="O9">
            <v>13.700000000000001</v>
          </cell>
          <cell r="P9">
            <v>33.200000000000003</v>
          </cell>
          <cell r="Q9">
            <v>12.1</v>
          </cell>
          <cell r="R9">
            <v>3.3000000000000003</v>
          </cell>
          <cell r="S9">
            <v>13.4</v>
          </cell>
          <cell r="T9">
            <v>28.999999999999996</v>
          </cell>
          <cell r="U9">
            <v>3</v>
          </cell>
          <cell r="V9">
            <v>24.5</v>
          </cell>
          <cell r="W9">
            <v>8.3000000000000007</v>
          </cell>
          <cell r="X9">
            <v>87.2</v>
          </cell>
          <cell r="Y9">
            <v>4.5999999999999996</v>
          </cell>
          <cell r="Z9" t="str">
            <v>nd</v>
          </cell>
          <cell r="AA9">
            <v>36.1</v>
          </cell>
          <cell r="AB9">
            <v>6</v>
          </cell>
          <cell r="AC9">
            <v>51.800000000000004</v>
          </cell>
          <cell r="AD9">
            <v>30.099999999999998</v>
          </cell>
          <cell r="AE9">
            <v>15.2</v>
          </cell>
          <cell r="AF9">
            <v>25.8</v>
          </cell>
          <cell r="AG9">
            <v>18.2</v>
          </cell>
          <cell r="AH9">
            <v>0</v>
          </cell>
          <cell r="AI9">
            <v>40.9</v>
          </cell>
          <cell r="AJ9">
            <v>65.600000000000009</v>
          </cell>
          <cell r="AK9">
            <v>2.6</v>
          </cell>
          <cell r="AL9">
            <v>31.8</v>
          </cell>
          <cell r="AM9">
            <v>35.099999999999994</v>
          </cell>
          <cell r="AN9">
            <v>64.900000000000006</v>
          </cell>
          <cell r="AO9">
            <v>76.900000000000006</v>
          </cell>
          <cell r="AP9">
            <v>23.1</v>
          </cell>
          <cell r="AQ9">
            <v>30.2</v>
          </cell>
          <cell r="AR9" t="str">
            <v>nd</v>
          </cell>
          <cell r="AS9">
            <v>1.7000000000000002</v>
          </cell>
          <cell r="AT9">
            <v>65.5</v>
          </cell>
          <cell r="AU9">
            <v>2.2999999999999998</v>
          </cell>
          <cell r="AV9">
            <v>1.7000000000000002</v>
          </cell>
          <cell r="AW9" t="str">
            <v>nd</v>
          </cell>
          <cell r="AX9">
            <v>1.4000000000000001</v>
          </cell>
          <cell r="AY9">
            <v>88</v>
          </cell>
          <cell r="AZ9">
            <v>8.5</v>
          </cell>
          <cell r="BA9">
            <v>67.800000000000011</v>
          </cell>
          <cell r="BB9">
            <v>19.2</v>
          </cell>
          <cell r="BC9">
            <v>5.5</v>
          </cell>
          <cell r="BD9">
            <v>1.9</v>
          </cell>
          <cell r="BE9">
            <v>1.3</v>
          </cell>
          <cell r="BF9">
            <v>4.3</v>
          </cell>
          <cell r="BG9">
            <v>0.6</v>
          </cell>
          <cell r="BH9">
            <v>1.0999999999999999</v>
          </cell>
          <cell r="BI9">
            <v>2.5</v>
          </cell>
          <cell r="BJ9">
            <v>4.3</v>
          </cell>
          <cell r="BK9">
            <v>32.4</v>
          </cell>
          <cell r="BL9">
            <v>59.099999999999994</v>
          </cell>
          <cell r="BM9">
            <v>0</v>
          </cell>
          <cell r="BN9" t="str">
            <v>nd</v>
          </cell>
          <cell r="BO9">
            <v>0.89999999999999991</v>
          </cell>
          <cell r="BP9">
            <v>0.70000000000000007</v>
          </cell>
          <cell r="BQ9">
            <v>31.8</v>
          </cell>
          <cell r="BR9">
            <v>66.2</v>
          </cell>
          <cell r="BS9">
            <v>0</v>
          </cell>
          <cell r="BT9">
            <v>0</v>
          </cell>
          <cell r="BU9" t="str">
            <v>nd</v>
          </cell>
          <cell r="BV9">
            <v>8.2000000000000011</v>
          </cell>
          <cell r="BW9">
            <v>75.599999999999994</v>
          </cell>
          <cell r="BX9">
            <v>16</v>
          </cell>
          <cell r="BY9">
            <v>1.7000000000000002</v>
          </cell>
          <cell r="BZ9">
            <v>2.6</v>
          </cell>
          <cell r="CA9">
            <v>12.5</v>
          </cell>
          <cell r="CB9">
            <v>53</v>
          </cell>
          <cell r="CC9">
            <v>24.099999999999998</v>
          </cell>
          <cell r="CD9">
            <v>6</v>
          </cell>
          <cell r="CE9">
            <v>0</v>
          </cell>
          <cell r="CF9">
            <v>0</v>
          </cell>
          <cell r="CG9">
            <v>0</v>
          </cell>
          <cell r="CH9" t="str">
            <v>nd</v>
          </cell>
          <cell r="CI9">
            <v>0.70000000000000007</v>
          </cell>
          <cell r="CJ9">
            <v>99.2</v>
          </cell>
          <cell r="CK9">
            <v>73.8</v>
          </cell>
          <cell r="CL9">
            <v>26.5</v>
          </cell>
          <cell r="CM9">
            <v>90.4</v>
          </cell>
          <cell r="CN9">
            <v>43</v>
          </cell>
          <cell r="CO9">
            <v>8</v>
          </cell>
          <cell r="CP9">
            <v>33.300000000000004</v>
          </cell>
          <cell r="CQ9">
            <v>82.899999999999991</v>
          </cell>
          <cell r="CR9">
            <v>8.2000000000000011</v>
          </cell>
          <cell r="CS9">
            <v>27.400000000000002</v>
          </cell>
          <cell r="CT9">
            <v>33.6</v>
          </cell>
          <cell r="CU9">
            <v>7.0000000000000009</v>
          </cell>
          <cell r="CV9">
            <v>32</v>
          </cell>
          <cell r="CW9">
            <v>43</v>
          </cell>
          <cell r="CX9">
            <v>4.2</v>
          </cell>
          <cell r="CY9">
            <v>10.6</v>
          </cell>
          <cell r="CZ9">
            <v>5.8000000000000007</v>
          </cell>
          <cell r="DA9">
            <v>10.299999999999999</v>
          </cell>
          <cell r="DB9">
            <v>26.1</v>
          </cell>
          <cell r="DC9">
            <v>35.6</v>
          </cell>
          <cell r="DD9">
            <v>30.099999999999998</v>
          </cell>
          <cell r="DE9">
            <v>12.7</v>
          </cell>
          <cell r="DF9">
            <v>17.899999999999999</v>
          </cell>
          <cell r="DG9">
            <v>6.1</v>
          </cell>
          <cell r="DH9">
            <v>1.3</v>
          </cell>
          <cell r="DI9">
            <v>5.6000000000000005</v>
          </cell>
          <cell r="DJ9">
            <v>13.8</v>
          </cell>
          <cell r="DK9">
            <v>13.4</v>
          </cell>
          <cell r="DL9" t="str">
            <v>nd</v>
          </cell>
          <cell r="DM9" t="str">
            <v>nd</v>
          </cell>
          <cell r="DN9">
            <v>0</v>
          </cell>
          <cell r="DO9">
            <v>0</v>
          </cell>
          <cell r="DP9">
            <v>0</v>
          </cell>
          <cell r="DQ9">
            <v>0.6</v>
          </cell>
          <cell r="DR9">
            <v>0.89999999999999991</v>
          </cell>
          <cell r="DS9" t="str">
            <v>nd</v>
          </cell>
          <cell r="DT9" t="str">
            <v>nd</v>
          </cell>
          <cell r="DU9" t="str">
            <v>nd</v>
          </cell>
          <cell r="DV9">
            <v>0</v>
          </cell>
          <cell r="DW9">
            <v>11.200000000000001</v>
          </cell>
          <cell r="DX9">
            <v>4.9000000000000004</v>
          </cell>
          <cell r="DY9">
            <v>2.2999999999999998</v>
          </cell>
          <cell r="DZ9" t="str">
            <v>nd</v>
          </cell>
          <cell r="EA9">
            <v>0.5</v>
          </cell>
          <cell r="EB9">
            <v>1.7999999999999998</v>
          </cell>
          <cell r="EC9">
            <v>48.199999999999996</v>
          </cell>
          <cell r="ED9">
            <v>11.899999999999999</v>
          </cell>
          <cell r="EE9">
            <v>2.8000000000000003</v>
          </cell>
          <cell r="EF9">
            <v>1.3</v>
          </cell>
          <cell r="EG9">
            <v>0.5</v>
          </cell>
          <cell r="EH9">
            <v>1.7000000000000002</v>
          </cell>
          <cell r="EI9">
            <v>7.6</v>
          </cell>
          <cell r="EJ9">
            <v>1.5</v>
          </cell>
          <cell r="EK9">
            <v>0</v>
          </cell>
          <cell r="EL9">
            <v>0</v>
          </cell>
          <cell r="EM9">
            <v>0</v>
          </cell>
          <cell r="EN9">
            <v>0.5</v>
          </cell>
          <cell r="EO9">
            <v>0</v>
          </cell>
          <cell r="EP9">
            <v>0</v>
          </cell>
          <cell r="EQ9">
            <v>0</v>
          </cell>
          <cell r="ER9">
            <v>0</v>
          </cell>
          <cell r="ES9">
            <v>0.8</v>
          </cell>
          <cell r="ET9">
            <v>0</v>
          </cell>
          <cell r="EU9">
            <v>0</v>
          </cell>
          <cell r="EV9">
            <v>0</v>
          </cell>
          <cell r="EW9" t="str">
            <v>nd</v>
          </cell>
          <cell r="EX9">
            <v>1.0999999999999999</v>
          </cell>
          <cell r="EY9">
            <v>1</v>
          </cell>
          <cell r="EZ9" t="str">
            <v>nd</v>
          </cell>
          <cell r="FA9">
            <v>0.89999999999999991</v>
          </cell>
          <cell r="FB9" t="str">
            <v>nd</v>
          </cell>
          <cell r="FC9">
            <v>0.8</v>
          </cell>
          <cell r="FD9">
            <v>5.8000000000000007</v>
          </cell>
          <cell r="FE9">
            <v>12.5</v>
          </cell>
          <cell r="FF9" t="str">
            <v>nd</v>
          </cell>
          <cell r="FG9" t="str">
            <v>nd</v>
          </cell>
          <cell r="FH9">
            <v>1.7000000000000002</v>
          </cell>
          <cell r="FI9">
            <v>3.4000000000000004</v>
          </cell>
          <cell r="FJ9">
            <v>23.1</v>
          </cell>
          <cell r="FK9">
            <v>37.700000000000003</v>
          </cell>
          <cell r="FL9">
            <v>0</v>
          </cell>
          <cell r="FM9">
            <v>0</v>
          </cell>
          <cell r="FN9" t="str">
            <v>nd</v>
          </cell>
          <cell r="FO9" t="str">
            <v>nd</v>
          </cell>
          <cell r="FP9">
            <v>2.6</v>
          </cell>
          <cell r="FQ9">
            <v>6.9</v>
          </cell>
          <cell r="FR9">
            <v>0</v>
          </cell>
          <cell r="FS9">
            <v>0</v>
          </cell>
          <cell r="FT9">
            <v>0</v>
          </cell>
          <cell r="FU9">
            <v>0</v>
          </cell>
          <cell r="FV9" t="str">
            <v>nd</v>
          </cell>
          <cell r="FW9">
            <v>0</v>
          </cell>
          <cell r="FX9">
            <v>0</v>
          </cell>
          <cell r="FY9" t="str">
            <v>nd</v>
          </cell>
          <cell r="FZ9">
            <v>0</v>
          </cell>
          <cell r="GA9">
            <v>1</v>
          </cell>
          <cell r="GB9">
            <v>0.89999999999999991</v>
          </cell>
          <cell r="GC9">
            <v>0</v>
          </cell>
          <cell r="GD9" t="str">
            <v>nd</v>
          </cell>
          <cell r="GE9" t="str">
            <v>nd</v>
          </cell>
          <cell r="GF9">
            <v>0.70000000000000007</v>
          </cell>
          <cell r="GG9">
            <v>7.1999999999999993</v>
          </cell>
          <cell r="GH9">
            <v>12.1</v>
          </cell>
          <cell r="GI9">
            <v>0</v>
          </cell>
          <cell r="GJ9">
            <v>0</v>
          </cell>
          <cell r="GK9">
            <v>0</v>
          </cell>
          <cell r="GL9">
            <v>0</v>
          </cell>
          <cell r="GM9">
            <v>20.8</v>
          </cell>
          <cell r="GN9">
            <v>45.6</v>
          </cell>
          <cell r="GO9">
            <v>0</v>
          </cell>
          <cell r="GP9">
            <v>0</v>
          </cell>
          <cell r="GQ9">
            <v>0</v>
          </cell>
          <cell r="GR9">
            <v>0</v>
          </cell>
          <cell r="GS9">
            <v>2.8000000000000003</v>
          </cell>
          <cell r="GT9">
            <v>7.3</v>
          </cell>
          <cell r="GU9">
            <v>0</v>
          </cell>
          <cell r="GV9" t="str">
            <v>nd</v>
          </cell>
          <cell r="GW9">
            <v>0</v>
          </cell>
          <cell r="GX9">
            <v>0</v>
          </cell>
          <cell r="GY9" t="str">
            <v>nd</v>
          </cell>
          <cell r="GZ9">
            <v>0</v>
          </cell>
          <cell r="HA9">
            <v>0</v>
          </cell>
          <cell r="HB9">
            <v>0</v>
          </cell>
          <cell r="HC9">
            <v>0.5</v>
          </cell>
          <cell r="HD9">
            <v>1.2</v>
          </cell>
          <cell r="HE9">
            <v>0.5</v>
          </cell>
          <cell r="HF9">
            <v>0</v>
          </cell>
          <cell r="HG9">
            <v>0</v>
          </cell>
          <cell r="HH9">
            <v>0</v>
          </cell>
          <cell r="HI9">
            <v>2.8000000000000003</v>
          </cell>
          <cell r="HJ9">
            <v>13.900000000000002</v>
          </cell>
          <cell r="HK9">
            <v>3.9</v>
          </cell>
          <cell r="HL9">
            <v>0</v>
          </cell>
          <cell r="HM9">
            <v>0</v>
          </cell>
          <cell r="HN9">
            <v>0</v>
          </cell>
          <cell r="HO9">
            <v>4.7</v>
          </cell>
          <cell r="HP9">
            <v>53.5</v>
          </cell>
          <cell r="HQ9">
            <v>8.1</v>
          </cell>
          <cell r="HR9">
            <v>0</v>
          </cell>
          <cell r="HS9">
            <v>0</v>
          </cell>
          <cell r="HT9" t="str">
            <v>nd</v>
          </cell>
          <cell r="HU9" t="str">
            <v>nd</v>
          </cell>
          <cell r="HV9">
            <v>6.7</v>
          </cell>
          <cell r="HW9">
            <v>3</v>
          </cell>
          <cell r="HX9">
            <v>0</v>
          </cell>
          <cell r="HY9">
            <v>0</v>
          </cell>
          <cell r="HZ9">
            <v>0</v>
          </cell>
          <cell r="IA9" t="str">
            <v>nd</v>
          </cell>
          <cell r="IB9">
            <v>0</v>
          </cell>
          <cell r="IC9" t="str">
            <v>nd</v>
          </cell>
          <cell r="ID9">
            <v>0</v>
          </cell>
          <cell r="IE9" t="str">
            <v>nd</v>
          </cell>
          <cell r="IF9">
            <v>1</v>
          </cell>
          <cell r="IG9">
            <v>0.89999999999999991</v>
          </cell>
          <cell r="IH9">
            <v>0</v>
          </cell>
          <cell r="II9">
            <v>0.89999999999999991</v>
          </cell>
          <cell r="IJ9">
            <v>0.89999999999999991</v>
          </cell>
          <cell r="IK9">
            <v>4.2</v>
          </cell>
          <cell r="IL9">
            <v>9.9</v>
          </cell>
          <cell r="IM9">
            <v>3.3000000000000003</v>
          </cell>
          <cell r="IN9">
            <v>1.7999999999999998</v>
          </cell>
          <cell r="IO9">
            <v>0.70000000000000007</v>
          </cell>
          <cell r="IP9">
            <v>1.4000000000000001</v>
          </cell>
          <cell r="IQ9">
            <v>7.3</v>
          </cell>
          <cell r="IR9">
            <v>35.6</v>
          </cell>
          <cell r="IS9">
            <v>18.2</v>
          </cell>
          <cell r="IT9">
            <v>2.9000000000000004</v>
          </cell>
          <cell r="IU9">
            <v>0</v>
          </cell>
          <cell r="IV9">
            <v>0</v>
          </cell>
          <cell r="IW9">
            <v>0.8</v>
          </cell>
          <cell r="IX9">
            <v>6.1</v>
          </cell>
          <cell r="IY9">
            <v>1.7000000000000002</v>
          </cell>
          <cell r="IZ9">
            <v>1.3</v>
          </cell>
          <cell r="JA9">
            <v>0</v>
          </cell>
          <cell r="JB9">
            <v>0</v>
          </cell>
          <cell r="JC9">
            <v>0</v>
          </cell>
          <cell r="JD9">
            <v>0</v>
          </cell>
          <cell r="JE9">
            <v>0.70000000000000007</v>
          </cell>
          <cell r="JF9">
            <v>0</v>
          </cell>
          <cell r="JG9">
            <v>0</v>
          </cell>
          <cell r="JH9">
            <v>0</v>
          </cell>
          <cell r="JI9">
            <v>0</v>
          </cell>
          <cell r="JJ9">
            <v>0</v>
          </cell>
          <cell r="JK9">
            <v>2.1999999999999997</v>
          </cell>
          <cell r="JL9">
            <v>0</v>
          </cell>
          <cell r="JM9">
            <v>0</v>
          </cell>
          <cell r="JN9">
            <v>0</v>
          </cell>
          <cell r="JO9">
            <v>0</v>
          </cell>
          <cell r="JP9" t="str">
            <v>nd</v>
          </cell>
          <cell r="JQ9">
            <v>20.200000000000003</v>
          </cell>
          <cell r="JR9">
            <v>0</v>
          </cell>
          <cell r="JS9">
            <v>0</v>
          </cell>
          <cell r="JT9">
            <v>0</v>
          </cell>
          <cell r="JU9" t="str">
            <v>nd</v>
          </cell>
          <cell r="JV9">
            <v>0.5</v>
          </cell>
          <cell r="JW9">
            <v>65.900000000000006</v>
          </cell>
          <cell r="JX9">
            <v>0</v>
          </cell>
          <cell r="JY9">
            <v>0</v>
          </cell>
          <cell r="JZ9">
            <v>0</v>
          </cell>
          <cell r="KA9">
            <v>0</v>
          </cell>
          <cell r="KB9">
            <v>0</v>
          </cell>
          <cell r="KC9">
            <v>10.199999999999999</v>
          </cell>
          <cell r="KD9">
            <v>69.5</v>
          </cell>
          <cell r="KE9">
            <v>4</v>
          </cell>
          <cell r="KF9">
            <v>2.2999999999999998</v>
          </cell>
          <cell r="KG9">
            <v>5.3</v>
          </cell>
          <cell r="KH9">
            <v>18.8</v>
          </cell>
          <cell r="KI9">
            <v>0.1</v>
          </cell>
          <cell r="KJ9">
            <v>66.5</v>
          </cell>
          <cell r="KK9">
            <v>4.1000000000000005</v>
          </cell>
          <cell r="KL9">
            <v>2.2999999999999998</v>
          </cell>
          <cell r="KM9">
            <v>5.6000000000000005</v>
          </cell>
          <cell r="KN9">
            <v>21.5</v>
          </cell>
          <cell r="KO9">
            <v>0.1</v>
          </cell>
        </row>
        <row r="10">
          <cell r="A10" t="str">
            <v>1C1</v>
          </cell>
          <cell r="B10" t="str">
            <v>10</v>
          </cell>
          <cell r="C10" t="str">
            <v>NAF 17</v>
          </cell>
          <cell r="D10" t="str">
            <v>C1</v>
          </cell>
          <cell r="E10" t="str">
            <v>1</v>
          </cell>
          <cell r="F10" t="str">
            <v>nd</v>
          </cell>
          <cell r="G10" t="str">
            <v>nd</v>
          </cell>
          <cell r="H10">
            <v>23.9</v>
          </cell>
          <cell r="I10">
            <v>45.4</v>
          </cell>
          <cell r="J10">
            <v>28.000000000000004</v>
          </cell>
          <cell r="K10">
            <v>47.599999999999994</v>
          </cell>
          <cell r="L10">
            <v>25.8</v>
          </cell>
          <cell r="M10" t="str">
            <v>nd</v>
          </cell>
          <cell r="N10" t="str">
            <v>nd</v>
          </cell>
          <cell r="O10">
            <v>15.6</v>
          </cell>
          <cell r="P10">
            <v>28.599999999999998</v>
          </cell>
          <cell r="Q10">
            <v>10.8</v>
          </cell>
          <cell r="R10">
            <v>5.8999999999999995</v>
          </cell>
          <cell r="S10">
            <v>16.100000000000001</v>
          </cell>
          <cell r="T10">
            <v>24.7</v>
          </cell>
          <cell r="U10">
            <v>9.3000000000000007</v>
          </cell>
          <cell r="V10">
            <v>24.6</v>
          </cell>
          <cell r="W10">
            <v>10.199999999999999</v>
          </cell>
          <cell r="X10">
            <v>79.900000000000006</v>
          </cell>
          <cell r="Y10">
            <v>9.9</v>
          </cell>
          <cell r="Z10" t="str">
            <v>nd</v>
          </cell>
          <cell r="AA10" t="str">
            <v>nd</v>
          </cell>
          <cell r="AB10">
            <v>0</v>
          </cell>
          <cell r="AC10" t="str">
            <v>nd</v>
          </cell>
          <cell r="AD10">
            <v>61.8</v>
          </cell>
          <cell r="AE10">
            <v>0</v>
          </cell>
          <cell r="AF10" t="str">
            <v>nd</v>
          </cell>
          <cell r="AG10" t="str">
            <v>nd</v>
          </cell>
          <cell r="AH10">
            <v>0</v>
          </cell>
          <cell r="AI10">
            <v>87.1</v>
          </cell>
          <cell r="AJ10">
            <v>57.8</v>
          </cell>
          <cell r="AK10" t="str">
            <v>nd</v>
          </cell>
          <cell r="AL10">
            <v>39.6</v>
          </cell>
          <cell r="AM10">
            <v>12.1</v>
          </cell>
          <cell r="AN10">
            <v>87.9</v>
          </cell>
          <cell r="AO10">
            <v>0</v>
          </cell>
          <cell r="AP10">
            <v>100</v>
          </cell>
          <cell r="AQ10">
            <v>65.600000000000009</v>
          </cell>
          <cell r="AR10">
            <v>0</v>
          </cell>
          <cell r="AS10">
            <v>0</v>
          </cell>
          <cell r="AT10">
            <v>0</v>
          </cell>
          <cell r="AU10" t="str">
            <v>nd</v>
          </cell>
          <cell r="AV10">
            <v>0</v>
          </cell>
          <cell r="AW10">
            <v>0</v>
          </cell>
          <cell r="AX10">
            <v>0</v>
          </cell>
          <cell r="AY10">
            <v>100</v>
          </cell>
          <cell r="AZ10">
            <v>0</v>
          </cell>
          <cell r="BA10">
            <v>82.8</v>
          </cell>
          <cell r="BB10" t="str">
            <v>nd</v>
          </cell>
          <cell r="BC10">
            <v>0</v>
          </cell>
          <cell r="BD10">
            <v>0</v>
          </cell>
          <cell r="BE10" t="str">
            <v>nd</v>
          </cell>
          <cell r="BF10">
            <v>11.200000000000001</v>
          </cell>
          <cell r="BG10" t="str">
            <v>nd</v>
          </cell>
          <cell r="BH10">
            <v>0</v>
          </cell>
          <cell r="BI10">
            <v>0</v>
          </cell>
          <cell r="BJ10">
            <v>0</v>
          </cell>
          <cell r="BK10">
            <v>5.6000000000000005</v>
          </cell>
          <cell r="BL10">
            <v>90.600000000000009</v>
          </cell>
          <cell r="BM10">
            <v>0</v>
          </cell>
          <cell r="BN10">
            <v>0</v>
          </cell>
          <cell r="BO10">
            <v>0</v>
          </cell>
          <cell r="BP10">
            <v>0</v>
          </cell>
          <cell r="BQ10" t="str">
            <v>nd</v>
          </cell>
          <cell r="BR10">
            <v>96.8</v>
          </cell>
          <cell r="BS10">
            <v>0</v>
          </cell>
          <cell r="BT10">
            <v>0</v>
          </cell>
          <cell r="BU10">
            <v>0</v>
          </cell>
          <cell r="BV10">
            <v>0</v>
          </cell>
          <cell r="BW10">
            <v>47.199999999999996</v>
          </cell>
          <cell r="BX10">
            <v>52.800000000000004</v>
          </cell>
          <cell r="BY10" t="str">
            <v>nd</v>
          </cell>
          <cell r="BZ10" t="str">
            <v>nd</v>
          </cell>
          <cell r="CA10">
            <v>5.8999999999999995</v>
          </cell>
          <cell r="CB10">
            <v>28.000000000000004</v>
          </cell>
          <cell r="CC10">
            <v>29.4</v>
          </cell>
          <cell r="CD10">
            <v>28.799999999999997</v>
          </cell>
          <cell r="CE10">
            <v>0</v>
          </cell>
          <cell r="CF10">
            <v>0</v>
          </cell>
          <cell r="CG10">
            <v>0</v>
          </cell>
          <cell r="CH10">
            <v>0</v>
          </cell>
          <cell r="CI10">
            <v>0</v>
          </cell>
          <cell r="CJ10">
            <v>100</v>
          </cell>
          <cell r="CK10">
            <v>70.199999999999989</v>
          </cell>
          <cell r="CL10">
            <v>33.700000000000003</v>
          </cell>
          <cell r="CM10">
            <v>94.3</v>
          </cell>
          <cell r="CN10">
            <v>45</v>
          </cell>
          <cell r="CO10" t="str">
            <v>nd</v>
          </cell>
          <cell r="CP10">
            <v>19.7</v>
          </cell>
          <cell r="CQ10">
            <v>74</v>
          </cell>
          <cell r="CR10" t="str">
            <v>nd</v>
          </cell>
          <cell r="CS10">
            <v>27.900000000000002</v>
          </cell>
          <cell r="CT10">
            <v>20.8</v>
          </cell>
          <cell r="CU10">
            <v>8.9</v>
          </cell>
          <cell r="CV10">
            <v>42.4</v>
          </cell>
          <cell r="CW10">
            <v>35.299999999999997</v>
          </cell>
          <cell r="CX10">
            <v>5.3</v>
          </cell>
          <cell r="CY10">
            <v>16</v>
          </cell>
          <cell r="CZ10">
            <v>7.5</v>
          </cell>
          <cell r="DA10">
            <v>7.7</v>
          </cell>
          <cell r="DB10">
            <v>28.1</v>
          </cell>
          <cell r="DC10">
            <v>47.699999999999996</v>
          </cell>
          <cell r="DD10">
            <v>22.6</v>
          </cell>
          <cell r="DE10">
            <v>8.7999999999999989</v>
          </cell>
          <cell r="DF10">
            <v>9.9</v>
          </cell>
          <cell r="DG10">
            <v>5.7</v>
          </cell>
          <cell r="DH10">
            <v>0</v>
          </cell>
          <cell r="DI10">
            <v>9.6</v>
          </cell>
          <cell r="DJ10">
            <v>10.6</v>
          </cell>
          <cell r="DK10">
            <v>16.5</v>
          </cell>
          <cell r="DL10" t="str">
            <v>nd</v>
          </cell>
          <cell r="DM10">
            <v>0</v>
          </cell>
          <cell r="DN10">
            <v>0</v>
          </cell>
          <cell r="DO10">
            <v>0</v>
          </cell>
          <cell r="DP10">
            <v>0</v>
          </cell>
          <cell r="DQ10">
            <v>0</v>
          </cell>
          <cell r="DR10">
            <v>0</v>
          </cell>
          <cell r="DS10">
            <v>0</v>
          </cell>
          <cell r="DT10">
            <v>0</v>
          </cell>
          <cell r="DU10" t="str">
            <v>nd</v>
          </cell>
          <cell r="DV10">
            <v>0</v>
          </cell>
          <cell r="DW10">
            <v>12.5</v>
          </cell>
          <cell r="DX10" t="str">
            <v>nd</v>
          </cell>
          <cell r="DY10">
            <v>0</v>
          </cell>
          <cell r="DZ10">
            <v>0</v>
          </cell>
          <cell r="EA10" t="str">
            <v>nd</v>
          </cell>
          <cell r="EB10" t="str">
            <v>nd</v>
          </cell>
          <cell r="EC10">
            <v>43.3</v>
          </cell>
          <cell r="ED10">
            <v>0</v>
          </cell>
          <cell r="EE10">
            <v>0</v>
          </cell>
          <cell r="EF10">
            <v>0</v>
          </cell>
          <cell r="EG10">
            <v>0</v>
          </cell>
          <cell r="EH10" t="str">
            <v>nd</v>
          </cell>
          <cell r="EI10">
            <v>24.7</v>
          </cell>
          <cell r="EJ10" t="str">
            <v>nd</v>
          </cell>
          <cell r="EK10">
            <v>0</v>
          </cell>
          <cell r="EL10">
            <v>0</v>
          </cell>
          <cell r="EM10">
            <v>0</v>
          </cell>
          <cell r="EN10" t="str">
            <v>nd</v>
          </cell>
          <cell r="EO10">
            <v>0</v>
          </cell>
          <cell r="EP10">
            <v>0</v>
          </cell>
          <cell r="EQ10">
            <v>0</v>
          </cell>
          <cell r="ER10">
            <v>0</v>
          </cell>
          <cell r="ES10" t="str">
            <v>nd</v>
          </cell>
          <cell r="ET10">
            <v>0</v>
          </cell>
          <cell r="EU10">
            <v>0</v>
          </cell>
          <cell r="EV10">
            <v>0</v>
          </cell>
          <cell r="EW10">
            <v>0</v>
          </cell>
          <cell r="EX10">
            <v>0</v>
          </cell>
          <cell r="EY10" t="str">
            <v>nd</v>
          </cell>
          <cell r="EZ10" t="str">
            <v>nd</v>
          </cell>
          <cell r="FA10">
            <v>0</v>
          </cell>
          <cell r="FB10">
            <v>0</v>
          </cell>
          <cell r="FC10">
            <v>0</v>
          </cell>
          <cell r="FD10" t="str">
            <v>nd</v>
          </cell>
          <cell r="FE10">
            <v>12.5</v>
          </cell>
          <cell r="FF10" t="str">
            <v>nd</v>
          </cell>
          <cell r="FG10">
            <v>0</v>
          </cell>
          <cell r="FH10">
            <v>0</v>
          </cell>
          <cell r="FI10">
            <v>0</v>
          </cell>
          <cell r="FJ10">
            <v>0</v>
          </cell>
          <cell r="FK10">
            <v>47.8</v>
          </cell>
          <cell r="FL10">
            <v>0</v>
          </cell>
          <cell r="FM10">
            <v>0</v>
          </cell>
          <cell r="FN10">
            <v>0</v>
          </cell>
          <cell r="FO10">
            <v>0</v>
          </cell>
          <cell r="FP10" t="str">
            <v>nd</v>
          </cell>
          <cell r="FQ10">
            <v>26.700000000000003</v>
          </cell>
          <cell r="FR10">
            <v>0</v>
          </cell>
          <cell r="FS10">
            <v>0</v>
          </cell>
          <cell r="FT10">
            <v>0</v>
          </cell>
          <cell r="FU10">
            <v>0</v>
          </cell>
          <cell r="FV10" t="str">
            <v>nd</v>
          </cell>
          <cell r="FW10">
            <v>0</v>
          </cell>
          <cell r="FX10">
            <v>0</v>
          </cell>
          <cell r="FY10">
            <v>0</v>
          </cell>
          <cell r="FZ10">
            <v>0</v>
          </cell>
          <cell r="GA10">
            <v>0</v>
          </cell>
          <cell r="GB10" t="str">
            <v>nd</v>
          </cell>
          <cell r="GC10">
            <v>0</v>
          </cell>
          <cell r="GD10">
            <v>0</v>
          </cell>
          <cell r="GE10">
            <v>0</v>
          </cell>
          <cell r="GF10">
            <v>0</v>
          </cell>
          <cell r="GG10" t="str">
            <v>nd</v>
          </cell>
          <cell r="GH10">
            <v>10.5</v>
          </cell>
          <cell r="GI10">
            <v>0</v>
          </cell>
          <cell r="GJ10">
            <v>0</v>
          </cell>
          <cell r="GK10">
            <v>0</v>
          </cell>
          <cell r="GL10">
            <v>0</v>
          </cell>
          <cell r="GM10" t="str">
            <v>nd</v>
          </cell>
          <cell r="GN10">
            <v>52.400000000000006</v>
          </cell>
          <cell r="GO10">
            <v>0</v>
          </cell>
          <cell r="GP10">
            <v>0</v>
          </cell>
          <cell r="GQ10">
            <v>0</v>
          </cell>
          <cell r="GR10">
            <v>0</v>
          </cell>
          <cell r="GS10">
            <v>0</v>
          </cell>
          <cell r="GT10">
            <v>30.4</v>
          </cell>
          <cell r="GU10">
            <v>0</v>
          </cell>
          <cell r="GV10" t="str">
            <v>nd</v>
          </cell>
          <cell r="GW10">
            <v>0</v>
          </cell>
          <cell r="GX10">
            <v>0</v>
          </cell>
          <cell r="GY10">
            <v>0</v>
          </cell>
          <cell r="GZ10">
            <v>0</v>
          </cell>
          <cell r="HA10">
            <v>0</v>
          </cell>
          <cell r="HB10">
            <v>0</v>
          </cell>
          <cell r="HC10">
            <v>0</v>
          </cell>
          <cell r="HD10">
            <v>0</v>
          </cell>
          <cell r="HE10" t="str">
            <v>nd</v>
          </cell>
          <cell r="HF10">
            <v>0</v>
          </cell>
          <cell r="HG10">
            <v>0</v>
          </cell>
          <cell r="HH10">
            <v>0</v>
          </cell>
          <cell r="HI10">
            <v>0</v>
          </cell>
          <cell r="HJ10">
            <v>3.5000000000000004</v>
          </cell>
          <cell r="HK10">
            <v>10.100000000000001</v>
          </cell>
          <cell r="HL10">
            <v>0</v>
          </cell>
          <cell r="HM10">
            <v>0</v>
          </cell>
          <cell r="HN10">
            <v>0</v>
          </cell>
          <cell r="HO10">
            <v>0</v>
          </cell>
          <cell r="HP10">
            <v>25.3</v>
          </cell>
          <cell r="HQ10">
            <v>25.1</v>
          </cell>
          <cell r="HR10">
            <v>0</v>
          </cell>
          <cell r="HS10">
            <v>0</v>
          </cell>
          <cell r="HT10">
            <v>0</v>
          </cell>
          <cell r="HU10">
            <v>0</v>
          </cell>
          <cell r="HV10">
            <v>15.6</v>
          </cell>
          <cell r="HW10">
            <v>17.100000000000001</v>
          </cell>
          <cell r="HX10">
            <v>0</v>
          </cell>
          <cell r="HY10">
            <v>0</v>
          </cell>
          <cell r="HZ10">
            <v>0</v>
          </cell>
          <cell r="IA10" t="str">
            <v>nd</v>
          </cell>
          <cell r="IB10">
            <v>0</v>
          </cell>
          <cell r="IC10">
            <v>0</v>
          </cell>
          <cell r="ID10">
            <v>0</v>
          </cell>
          <cell r="IE10">
            <v>0</v>
          </cell>
          <cell r="IF10">
            <v>0</v>
          </cell>
          <cell r="IG10" t="str">
            <v>nd</v>
          </cell>
          <cell r="IH10">
            <v>0</v>
          </cell>
          <cell r="II10" t="str">
            <v>nd</v>
          </cell>
          <cell r="IJ10" t="str">
            <v>nd</v>
          </cell>
          <cell r="IK10" t="str">
            <v>nd</v>
          </cell>
          <cell r="IL10">
            <v>5.6000000000000005</v>
          </cell>
          <cell r="IM10" t="str">
            <v>nd</v>
          </cell>
          <cell r="IN10">
            <v>6.9</v>
          </cell>
          <cell r="IO10">
            <v>0</v>
          </cell>
          <cell r="IP10">
            <v>0</v>
          </cell>
          <cell r="IQ10" t="str">
            <v>nd</v>
          </cell>
          <cell r="IR10">
            <v>7.0000000000000009</v>
          </cell>
          <cell r="IS10">
            <v>21.3</v>
          </cell>
          <cell r="IT10">
            <v>12.9</v>
          </cell>
          <cell r="IU10">
            <v>0</v>
          </cell>
          <cell r="IV10">
            <v>0</v>
          </cell>
          <cell r="IW10" t="str">
            <v>nd</v>
          </cell>
          <cell r="IX10">
            <v>13.100000000000001</v>
          </cell>
          <cell r="IY10">
            <v>7.3</v>
          </cell>
          <cell r="IZ10">
            <v>9.1</v>
          </cell>
          <cell r="JA10">
            <v>0</v>
          </cell>
          <cell r="JB10">
            <v>0</v>
          </cell>
          <cell r="JC10">
            <v>0</v>
          </cell>
          <cell r="JD10">
            <v>0</v>
          </cell>
          <cell r="JE10" t="str">
            <v>nd</v>
          </cell>
          <cell r="JF10">
            <v>0</v>
          </cell>
          <cell r="JG10">
            <v>0</v>
          </cell>
          <cell r="JH10">
            <v>0</v>
          </cell>
          <cell r="JI10">
            <v>0</v>
          </cell>
          <cell r="JJ10">
            <v>0</v>
          </cell>
          <cell r="JK10" t="str">
            <v>nd</v>
          </cell>
          <cell r="JL10">
            <v>0</v>
          </cell>
          <cell r="JM10">
            <v>0</v>
          </cell>
          <cell r="JN10">
            <v>0</v>
          </cell>
          <cell r="JO10">
            <v>0</v>
          </cell>
          <cell r="JP10">
            <v>0</v>
          </cell>
          <cell r="JQ10">
            <v>14.299999999999999</v>
          </cell>
          <cell r="JR10">
            <v>0</v>
          </cell>
          <cell r="JS10">
            <v>0</v>
          </cell>
          <cell r="JT10">
            <v>0</v>
          </cell>
          <cell r="JU10">
            <v>0</v>
          </cell>
          <cell r="JV10">
            <v>0</v>
          </cell>
          <cell r="JW10">
            <v>51.4</v>
          </cell>
          <cell r="JX10">
            <v>0</v>
          </cell>
          <cell r="JY10">
            <v>0</v>
          </cell>
          <cell r="JZ10">
            <v>0</v>
          </cell>
          <cell r="KA10">
            <v>0</v>
          </cell>
          <cell r="KB10">
            <v>0</v>
          </cell>
          <cell r="KC10">
            <v>30.8</v>
          </cell>
          <cell r="KD10">
            <v>78.3</v>
          </cell>
          <cell r="KE10">
            <v>1.5</v>
          </cell>
          <cell r="KF10">
            <v>0.1</v>
          </cell>
          <cell r="KG10">
            <v>2.2999999999999998</v>
          </cell>
          <cell r="KH10">
            <v>17.8</v>
          </cell>
          <cell r="KI10">
            <v>0</v>
          </cell>
          <cell r="KJ10">
            <v>76.599999999999994</v>
          </cell>
          <cell r="KK10">
            <v>1.6</v>
          </cell>
          <cell r="KL10">
            <v>0.1</v>
          </cell>
          <cell r="KM10">
            <v>2.1999999999999997</v>
          </cell>
          <cell r="KN10">
            <v>19.5</v>
          </cell>
          <cell r="KO10">
            <v>0</v>
          </cell>
        </row>
        <row r="11">
          <cell r="A11" t="str">
            <v>2C1</v>
          </cell>
          <cell r="B11" t="str">
            <v>11</v>
          </cell>
          <cell r="C11" t="str">
            <v>NAF 17</v>
          </cell>
          <cell r="D11" t="str">
            <v>C1</v>
          </cell>
          <cell r="E11" t="str">
            <v>2</v>
          </cell>
          <cell r="F11" t="str">
            <v>nd</v>
          </cell>
          <cell r="G11" t="str">
            <v>nd</v>
          </cell>
          <cell r="H11">
            <v>31.7</v>
          </cell>
          <cell r="I11">
            <v>51.4</v>
          </cell>
          <cell r="J11">
            <v>12</v>
          </cell>
          <cell r="K11">
            <v>86.5</v>
          </cell>
          <cell r="L11" t="str">
            <v>nd</v>
          </cell>
          <cell r="M11" t="str">
            <v>nd</v>
          </cell>
          <cell r="N11">
            <v>0</v>
          </cell>
          <cell r="O11">
            <v>20.100000000000001</v>
          </cell>
          <cell r="P11">
            <v>27.3</v>
          </cell>
          <cell r="Q11">
            <v>13.4</v>
          </cell>
          <cell r="R11" t="str">
            <v>nd</v>
          </cell>
          <cell r="S11">
            <v>14.299999999999999</v>
          </cell>
          <cell r="T11">
            <v>41.699999999999996</v>
          </cell>
          <cell r="U11" t="str">
            <v>nd</v>
          </cell>
          <cell r="V11">
            <v>25.3</v>
          </cell>
          <cell r="W11">
            <v>10.9</v>
          </cell>
          <cell r="X11">
            <v>84.399999999999991</v>
          </cell>
          <cell r="Y11">
            <v>4.7</v>
          </cell>
          <cell r="Z11">
            <v>0</v>
          </cell>
          <cell r="AA11" t="str">
            <v>nd</v>
          </cell>
          <cell r="AB11" t="str">
            <v>nd</v>
          </cell>
          <cell r="AC11">
            <v>46.800000000000004</v>
          </cell>
          <cell r="AD11">
            <v>57.8</v>
          </cell>
          <cell r="AE11" t="str">
            <v>nd</v>
          </cell>
          <cell r="AF11" t="str">
            <v>nd</v>
          </cell>
          <cell r="AG11">
            <v>47.599999999999994</v>
          </cell>
          <cell r="AH11">
            <v>0</v>
          </cell>
          <cell r="AI11">
            <v>0</v>
          </cell>
          <cell r="AJ11">
            <v>53.7</v>
          </cell>
          <cell r="AK11">
            <v>8.2000000000000011</v>
          </cell>
          <cell r="AL11">
            <v>38.1</v>
          </cell>
          <cell r="AM11">
            <v>28.1</v>
          </cell>
          <cell r="AN11">
            <v>71.899999999999991</v>
          </cell>
          <cell r="AO11">
            <v>66.3</v>
          </cell>
          <cell r="AP11">
            <v>33.700000000000003</v>
          </cell>
          <cell r="AQ11">
            <v>48.6</v>
          </cell>
          <cell r="AR11">
            <v>0</v>
          </cell>
          <cell r="AS11" t="str">
            <v>nd</v>
          </cell>
          <cell r="AT11">
            <v>42.9</v>
          </cell>
          <cell r="AU11">
            <v>0</v>
          </cell>
          <cell r="AV11">
            <v>0</v>
          </cell>
          <cell r="AW11" t="str">
            <v>nd</v>
          </cell>
          <cell r="AX11">
            <v>0</v>
          </cell>
          <cell r="AY11">
            <v>92.9</v>
          </cell>
          <cell r="AZ11" t="str">
            <v>nd</v>
          </cell>
          <cell r="BA11">
            <v>68.899999999999991</v>
          </cell>
          <cell r="BB11">
            <v>14.2</v>
          </cell>
          <cell r="BC11">
            <v>7.8</v>
          </cell>
          <cell r="BD11">
            <v>0</v>
          </cell>
          <cell r="BE11" t="str">
            <v>nd</v>
          </cell>
          <cell r="BF11">
            <v>7.0000000000000009</v>
          </cell>
          <cell r="BG11">
            <v>0</v>
          </cell>
          <cell r="BH11">
            <v>0</v>
          </cell>
          <cell r="BI11" t="str">
            <v>nd</v>
          </cell>
          <cell r="BJ11" t="str">
            <v>nd</v>
          </cell>
          <cell r="BK11">
            <v>9.1999999999999993</v>
          </cell>
          <cell r="BL11">
            <v>89.1</v>
          </cell>
          <cell r="BM11">
            <v>0</v>
          </cell>
          <cell r="BN11" t="str">
            <v>nd</v>
          </cell>
          <cell r="BO11" t="str">
            <v>nd</v>
          </cell>
          <cell r="BP11">
            <v>0</v>
          </cell>
          <cell r="BQ11">
            <v>18</v>
          </cell>
          <cell r="BR11">
            <v>74.8</v>
          </cell>
          <cell r="BS11">
            <v>0</v>
          </cell>
          <cell r="BT11">
            <v>0</v>
          </cell>
          <cell r="BU11">
            <v>0</v>
          </cell>
          <cell r="BV11">
            <v>5.0999999999999996</v>
          </cell>
          <cell r="BW11">
            <v>60.6</v>
          </cell>
          <cell r="BX11">
            <v>34.4</v>
          </cell>
          <cell r="BY11">
            <v>0</v>
          </cell>
          <cell r="BZ11" t="str">
            <v>nd</v>
          </cell>
          <cell r="CA11">
            <v>18.399999999999999</v>
          </cell>
          <cell r="CB11">
            <v>39.5</v>
          </cell>
          <cell r="CC11">
            <v>30.9</v>
          </cell>
          <cell r="CD11">
            <v>5.6000000000000005</v>
          </cell>
          <cell r="CE11">
            <v>0</v>
          </cell>
          <cell r="CF11">
            <v>0</v>
          </cell>
          <cell r="CG11">
            <v>0</v>
          </cell>
          <cell r="CH11">
            <v>0</v>
          </cell>
          <cell r="CI11" t="str">
            <v>nd</v>
          </cell>
          <cell r="CJ11">
            <v>99.5</v>
          </cell>
          <cell r="CK11">
            <v>54.1</v>
          </cell>
          <cell r="CL11">
            <v>27</v>
          </cell>
          <cell r="CM11">
            <v>86.7</v>
          </cell>
          <cell r="CN11">
            <v>31.900000000000002</v>
          </cell>
          <cell r="CO11">
            <v>0</v>
          </cell>
          <cell r="CP11">
            <v>22.900000000000002</v>
          </cell>
          <cell r="CQ11">
            <v>73.2</v>
          </cell>
          <cell r="CR11">
            <v>4.3</v>
          </cell>
          <cell r="CS11">
            <v>22.8</v>
          </cell>
          <cell r="CT11">
            <v>24.7</v>
          </cell>
          <cell r="CU11">
            <v>10.299999999999999</v>
          </cell>
          <cell r="CV11">
            <v>42.199999999999996</v>
          </cell>
          <cell r="CW11">
            <v>23.1</v>
          </cell>
          <cell r="CX11">
            <v>5.3</v>
          </cell>
          <cell r="CY11">
            <v>12.7</v>
          </cell>
          <cell r="CZ11">
            <v>9.6</v>
          </cell>
          <cell r="DA11">
            <v>13.900000000000002</v>
          </cell>
          <cell r="DB11">
            <v>35.4</v>
          </cell>
          <cell r="DC11">
            <v>26.3</v>
          </cell>
          <cell r="DD11">
            <v>47.599999999999994</v>
          </cell>
          <cell r="DE11">
            <v>15.1</v>
          </cell>
          <cell r="DF11">
            <v>16</v>
          </cell>
          <cell r="DG11" t="str">
            <v>nd</v>
          </cell>
          <cell r="DH11">
            <v>0</v>
          </cell>
          <cell r="DI11">
            <v>8.4</v>
          </cell>
          <cell r="DJ11">
            <v>9.4</v>
          </cell>
          <cell r="DK11">
            <v>9.8000000000000007</v>
          </cell>
          <cell r="DL11">
            <v>0</v>
          </cell>
          <cell r="DM11" t="str">
            <v>nd</v>
          </cell>
          <cell r="DN11">
            <v>0</v>
          </cell>
          <cell r="DO11">
            <v>0</v>
          </cell>
          <cell r="DP11">
            <v>0</v>
          </cell>
          <cell r="DQ11">
            <v>0</v>
          </cell>
          <cell r="DR11" t="str">
            <v>nd</v>
          </cell>
          <cell r="DS11" t="str">
            <v>nd</v>
          </cell>
          <cell r="DT11">
            <v>0</v>
          </cell>
          <cell r="DU11">
            <v>0</v>
          </cell>
          <cell r="DV11">
            <v>0</v>
          </cell>
          <cell r="DW11">
            <v>20.100000000000001</v>
          </cell>
          <cell r="DX11">
            <v>5</v>
          </cell>
          <cell r="DY11" t="str">
            <v>nd</v>
          </cell>
          <cell r="DZ11">
            <v>0</v>
          </cell>
          <cell r="EA11">
            <v>0</v>
          </cell>
          <cell r="EB11" t="str">
            <v>nd</v>
          </cell>
          <cell r="EC11">
            <v>38.9</v>
          </cell>
          <cell r="ED11">
            <v>7.1</v>
          </cell>
          <cell r="EE11" t="str">
            <v>nd</v>
          </cell>
          <cell r="EF11">
            <v>0</v>
          </cell>
          <cell r="EG11">
            <v>0</v>
          </cell>
          <cell r="EH11" t="str">
            <v>nd</v>
          </cell>
          <cell r="EI11">
            <v>9.8000000000000007</v>
          </cell>
          <cell r="EJ11" t="str">
            <v>nd</v>
          </cell>
          <cell r="EK11">
            <v>0</v>
          </cell>
          <cell r="EL11">
            <v>0</v>
          </cell>
          <cell r="EM11">
            <v>0</v>
          </cell>
          <cell r="EN11">
            <v>0</v>
          </cell>
          <cell r="EO11">
            <v>0</v>
          </cell>
          <cell r="EP11">
            <v>0</v>
          </cell>
          <cell r="EQ11">
            <v>0</v>
          </cell>
          <cell r="ER11">
            <v>0</v>
          </cell>
          <cell r="ES11" t="str">
            <v>nd</v>
          </cell>
          <cell r="ET11">
            <v>0</v>
          </cell>
          <cell r="EU11">
            <v>0</v>
          </cell>
          <cell r="EV11">
            <v>0</v>
          </cell>
          <cell r="EW11">
            <v>0</v>
          </cell>
          <cell r="EX11">
            <v>0</v>
          </cell>
          <cell r="EY11" t="str">
            <v>nd</v>
          </cell>
          <cell r="EZ11">
            <v>0</v>
          </cell>
          <cell r="FA11">
            <v>0</v>
          </cell>
          <cell r="FB11">
            <v>0</v>
          </cell>
          <cell r="FC11" t="str">
            <v>nd</v>
          </cell>
          <cell r="FD11" t="str">
            <v>nd</v>
          </cell>
          <cell r="FE11">
            <v>30.8</v>
          </cell>
          <cell r="FF11">
            <v>0</v>
          </cell>
          <cell r="FG11">
            <v>0</v>
          </cell>
          <cell r="FH11" t="str">
            <v>nd</v>
          </cell>
          <cell r="FI11">
            <v>0</v>
          </cell>
          <cell r="FJ11">
            <v>8.2000000000000011</v>
          </cell>
          <cell r="FK11">
            <v>41.5</v>
          </cell>
          <cell r="FL11">
            <v>0</v>
          </cell>
          <cell r="FM11">
            <v>0</v>
          </cell>
          <cell r="FN11">
            <v>0</v>
          </cell>
          <cell r="FO11" t="str">
            <v>nd</v>
          </cell>
          <cell r="FP11">
            <v>0</v>
          </cell>
          <cell r="FQ11">
            <v>11.600000000000001</v>
          </cell>
          <cell r="FR11">
            <v>0</v>
          </cell>
          <cell r="FS11">
            <v>0</v>
          </cell>
          <cell r="FT11">
            <v>0</v>
          </cell>
          <cell r="FU11">
            <v>0</v>
          </cell>
          <cell r="FV11">
            <v>0</v>
          </cell>
          <cell r="FW11">
            <v>0</v>
          </cell>
          <cell r="FX11">
            <v>0</v>
          </cell>
          <cell r="FY11" t="str">
            <v>nd</v>
          </cell>
          <cell r="FZ11">
            <v>0</v>
          </cell>
          <cell r="GA11">
            <v>0</v>
          </cell>
          <cell r="GB11" t="str">
            <v>nd</v>
          </cell>
          <cell r="GC11">
            <v>0</v>
          </cell>
          <cell r="GD11">
            <v>0</v>
          </cell>
          <cell r="GE11" t="str">
            <v>nd</v>
          </cell>
          <cell r="GF11">
            <v>0</v>
          </cell>
          <cell r="GG11">
            <v>7.7</v>
          </cell>
          <cell r="GH11">
            <v>21.4</v>
          </cell>
          <cell r="GI11">
            <v>0</v>
          </cell>
          <cell r="GJ11">
            <v>0</v>
          </cell>
          <cell r="GK11">
            <v>0</v>
          </cell>
          <cell r="GL11">
            <v>0</v>
          </cell>
          <cell r="GM11">
            <v>5.2</v>
          </cell>
          <cell r="GN11">
            <v>44.9</v>
          </cell>
          <cell r="GO11">
            <v>0</v>
          </cell>
          <cell r="GP11">
            <v>0</v>
          </cell>
          <cell r="GQ11">
            <v>0</v>
          </cell>
          <cell r="GR11">
            <v>0</v>
          </cell>
          <cell r="GS11" t="str">
            <v>nd</v>
          </cell>
          <cell r="GT11">
            <v>7.1</v>
          </cell>
          <cell r="GU11">
            <v>0</v>
          </cell>
          <cell r="GV11">
            <v>0</v>
          </cell>
          <cell r="GW11">
            <v>0</v>
          </cell>
          <cell r="GX11">
            <v>0</v>
          </cell>
          <cell r="GY11" t="str">
            <v>nd</v>
          </cell>
          <cell r="GZ11">
            <v>0</v>
          </cell>
          <cell r="HA11">
            <v>0</v>
          </cell>
          <cell r="HB11">
            <v>0</v>
          </cell>
          <cell r="HC11">
            <v>0</v>
          </cell>
          <cell r="HD11" t="str">
            <v>nd</v>
          </cell>
          <cell r="HE11" t="str">
            <v>nd</v>
          </cell>
          <cell r="HF11">
            <v>0</v>
          </cell>
          <cell r="HG11">
            <v>0</v>
          </cell>
          <cell r="HH11">
            <v>0</v>
          </cell>
          <cell r="HI11" t="str">
            <v>nd</v>
          </cell>
          <cell r="HJ11">
            <v>20.9</v>
          </cell>
          <cell r="HK11">
            <v>10.100000000000001</v>
          </cell>
          <cell r="HL11">
            <v>0</v>
          </cell>
          <cell r="HM11">
            <v>0</v>
          </cell>
          <cell r="HN11">
            <v>0</v>
          </cell>
          <cell r="HO11" t="str">
            <v>nd</v>
          </cell>
          <cell r="HP11">
            <v>33</v>
          </cell>
          <cell r="HQ11">
            <v>15.5</v>
          </cell>
          <cell r="HR11">
            <v>0</v>
          </cell>
          <cell r="HS11">
            <v>0</v>
          </cell>
          <cell r="HT11">
            <v>0</v>
          </cell>
          <cell r="HU11" t="str">
            <v>nd</v>
          </cell>
          <cell r="HV11" t="str">
            <v>nd</v>
          </cell>
          <cell r="HW11">
            <v>5.0999999999999996</v>
          </cell>
          <cell r="HX11">
            <v>0</v>
          </cell>
          <cell r="HY11">
            <v>0</v>
          </cell>
          <cell r="HZ11">
            <v>0</v>
          </cell>
          <cell r="IA11">
            <v>0</v>
          </cell>
          <cell r="IB11">
            <v>0</v>
          </cell>
          <cell r="IC11">
            <v>0</v>
          </cell>
          <cell r="ID11">
            <v>0</v>
          </cell>
          <cell r="IE11">
            <v>0</v>
          </cell>
          <cell r="IF11" t="str">
            <v>nd</v>
          </cell>
          <cell r="IG11" t="str">
            <v>nd</v>
          </cell>
          <cell r="IH11">
            <v>0</v>
          </cell>
          <cell r="II11">
            <v>0</v>
          </cell>
          <cell r="IJ11">
            <v>0</v>
          </cell>
          <cell r="IK11">
            <v>11.3</v>
          </cell>
          <cell r="IL11">
            <v>7.8</v>
          </cell>
          <cell r="IM11">
            <v>10.6</v>
          </cell>
          <cell r="IN11" t="str">
            <v>nd</v>
          </cell>
          <cell r="IO11">
            <v>0</v>
          </cell>
          <cell r="IP11" t="str">
            <v>nd</v>
          </cell>
          <cell r="IQ11">
            <v>5.8999999999999995</v>
          </cell>
          <cell r="IR11">
            <v>19.5</v>
          </cell>
          <cell r="IS11">
            <v>18.2</v>
          </cell>
          <cell r="IT11" t="str">
            <v>nd</v>
          </cell>
          <cell r="IU11">
            <v>0</v>
          </cell>
          <cell r="IV11">
            <v>0</v>
          </cell>
          <cell r="IW11" t="str">
            <v>nd</v>
          </cell>
          <cell r="IX11">
            <v>10.8</v>
          </cell>
          <cell r="IY11">
            <v>0</v>
          </cell>
          <cell r="IZ11">
            <v>0</v>
          </cell>
          <cell r="JA11">
            <v>0</v>
          </cell>
          <cell r="JB11">
            <v>0</v>
          </cell>
          <cell r="JC11">
            <v>0</v>
          </cell>
          <cell r="JD11">
            <v>0</v>
          </cell>
          <cell r="JE11" t="str">
            <v>nd</v>
          </cell>
          <cell r="JF11">
            <v>0</v>
          </cell>
          <cell r="JG11">
            <v>0</v>
          </cell>
          <cell r="JH11">
            <v>0</v>
          </cell>
          <cell r="JI11">
            <v>0</v>
          </cell>
          <cell r="JJ11">
            <v>0</v>
          </cell>
          <cell r="JK11" t="str">
            <v>nd</v>
          </cell>
          <cell r="JL11">
            <v>0</v>
          </cell>
          <cell r="JM11">
            <v>0</v>
          </cell>
          <cell r="JN11">
            <v>0</v>
          </cell>
          <cell r="JO11">
            <v>0</v>
          </cell>
          <cell r="JP11">
            <v>0</v>
          </cell>
          <cell r="JQ11">
            <v>30.4</v>
          </cell>
          <cell r="JR11">
            <v>0</v>
          </cell>
          <cell r="JS11">
            <v>0</v>
          </cell>
          <cell r="JT11">
            <v>0</v>
          </cell>
          <cell r="JU11">
            <v>0</v>
          </cell>
          <cell r="JV11" t="str">
            <v>nd</v>
          </cell>
          <cell r="JW11">
            <v>50.7</v>
          </cell>
          <cell r="JX11">
            <v>0</v>
          </cell>
          <cell r="JY11">
            <v>0</v>
          </cell>
          <cell r="JZ11">
            <v>0</v>
          </cell>
          <cell r="KA11">
            <v>0</v>
          </cell>
          <cell r="KB11">
            <v>0</v>
          </cell>
          <cell r="KC11">
            <v>13</v>
          </cell>
          <cell r="KD11">
            <v>70.199999999999989</v>
          </cell>
          <cell r="KE11">
            <v>0.8</v>
          </cell>
          <cell r="KF11">
            <v>4.3</v>
          </cell>
          <cell r="KG11">
            <v>4.3</v>
          </cell>
          <cell r="KH11">
            <v>20.3</v>
          </cell>
          <cell r="KI11">
            <v>0</v>
          </cell>
          <cell r="KJ11">
            <v>68.100000000000009</v>
          </cell>
          <cell r="KK11">
            <v>0.8</v>
          </cell>
          <cell r="KL11">
            <v>4.2</v>
          </cell>
          <cell r="KM11">
            <v>4.5999999999999996</v>
          </cell>
          <cell r="KN11">
            <v>22.3</v>
          </cell>
          <cell r="KO11">
            <v>0</v>
          </cell>
        </row>
        <row r="12">
          <cell r="A12" t="str">
            <v>3C1</v>
          </cell>
          <cell r="B12" t="str">
            <v>12</v>
          </cell>
          <cell r="C12" t="str">
            <v>NAF 17</v>
          </cell>
          <cell r="D12" t="str">
            <v>C1</v>
          </cell>
          <cell r="E12" t="str">
            <v>3</v>
          </cell>
          <cell r="F12">
            <v>0</v>
          </cell>
          <cell r="G12">
            <v>5.8999999999999995</v>
          </cell>
          <cell r="H12">
            <v>17.299999999999997</v>
          </cell>
          <cell r="I12">
            <v>66.100000000000009</v>
          </cell>
          <cell r="J12">
            <v>10.7</v>
          </cell>
          <cell r="K12">
            <v>90.100000000000009</v>
          </cell>
          <cell r="L12" t="str">
            <v>nd</v>
          </cell>
          <cell r="M12">
            <v>0</v>
          </cell>
          <cell r="N12">
            <v>0</v>
          </cell>
          <cell r="O12">
            <v>16.5</v>
          </cell>
          <cell r="P12">
            <v>24.8</v>
          </cell>
          <cell r="Q12" t="str">
            <v>nd</v>
          </cell>
          <cell r="R12" t="str">
            <v>nd</v>
          </cell>
          <cell r="S12">
            <v>16.900000000000002</v>
          </cell>
          <cell r="T12">
            <v>35.199999999999996</v>
          </cell>
          <cell r="U12" t="str">
            <v>nd</v>
          </cell>
          <cell r="V12">
            <v>23.799999999999997</v>
          </cell>
          <cell r="W12">
            <v>4.5999999999999996</v>
          </cell>
          <cell r="X12">
            <v>90.8</v>
          </cell>
          <cell r="Y12">
            <v>4.5999999999999996</v>
          </cell>
          <cell r="Z12">
            <v>0</v>
          </cell>
          <cell r="AA12">
            <v>89.1</v>
          </cell>
          <cell r="AB12">
            <v>0</v>
          </cell>
          <cell r="AC12">
            <v>50</v>
          </cell>
          <cell r="AD12">
            <v>0</v>
          </cell>
          <cell r="AE12" t="str">
            <v>nd</v>
          </cell>
          <cell r="AF12" t="str">
            <v>nd</v>
          </cell>
          <cell r="AG12">
            <v>0</v>
          </cell>
          <cell r="AH12">
            <v>0</v>
          </cell>
          <cell r="AI12" t="str">
            <v>nd</v>
          </cell>
          <cell r="AJ12">
            <v>76.599999999999994</v>
          </cell>
          <cell r="AK12" t="str">
            <v>nd</v>
          </cell>
          <cell r="AL12">
            <v>21.7</v>
          </cell>
          <cell r="AM12">
            <v>32.4</v>
          </cell>
          <cell r="AN12">
            <v>67.600000000000009</v>
          </cell>
          <cell r="AO12">
            <v>65.400000000000006</v>
          </cell>
          <cell r="AP12">
            <v>34.599999999999994</v>
          </cell>
          <cell r="AQ12">
            <v>34.300000000000004</v>
          </cell>
          <cell r="AR12">
            <v>0</v>
          </cell>
          <cell r="AS12">
            <v>0</v>
          </cell>
          <cell r="AT12">
            <v>62.7</v>
          </cell>
          <cell r="AU12" t="str">
            <v>nd</v>
          </cell>
          <cell r="AV12">
            <v>0</v>
          </cell>
          <cell r="AW12">
            <v>0</v>
          </cell>
          <cell r="AX12">
            <v>0</v>
          </cell>
          <cell r="AY12">
            <v>97.8</v>
          </cell>
          <cell r="AZ12" t="str">
            <v>nd</v>
          </cell>
          <cell r="BA12">
            <v>73.900000000000006</v>
          </cell>
          <cell r="BB12">
            <v>23.400000000000002</v>
          </cell>
          <cell r="BC12" t="str">
            <v>nd</v>
          </cell>
          <cell r="BD12">
            <v>0</v>
          </cell>
          <cell r="BE12" t="str">
            <v>nd</v>
          </cell>
          <cell r="BF12" t="str">
            <v>nd</v>
          </cell>
          <cell r="BG12">
            <v>0</v>
          </cell>
          <cell r="BH12">
            <v>0</v>
          </cell>
          <cell r="BI12" t="str">
            <v>nd</v>
          </cell>
          <cell r="BJ12">
            <v>5.8000000000000007</v>
          </cell>
          <cell r="BK12">
            <v>28.199999999999996</v>
          </cell>
          <cell r="BL12">
            <v>64.600000000000009</v>
          </cell>
          <cell r="BM12">
            <v>0</v>
          </cell>
          <cell r="BN12">
            <v>0</v>
          </cell>
          <cell r="BO12">
            <v>0</v>
          </cell>
          <cell r="BP12" t="str">
            <v>nd</v>
          </cell>
          <cell r="BQ12">
            <v>25.8</v>
          </cell>
          <cell r="BR12">
            <v>70.599999999999994</v>
          </cell>
          <cell r="BS12">
            <v>0</v>
          </cell>
          <cell r="BT12">
            <v>0</v>
          </cell>
          <cell r="BU12">
            <v>0</v>
          </cell>
          <cell r="BV12" t="str">
            <v>nd</v>
          </cell>
          <cell r="BW12">
            <v>82.899999999999991</v>
          </cell>
          <cell r="BX12">
            <v>16.2</v>
          </cell>
          <cell r="BY12" t="str">
            <v>nd</v>
          </cell>
          <cell r="BZ12">
            <v>0</v>
          </cell>
          <cell r="CA12">
            <v>13.700000000000001</v>
          </cell>
          <cell r="CB12">
            <v>43.8</v>
          </cell>
          <cell r="CC12">
            <v>37.1</v>
          </cell>
          <cell r="CD12">
            <v>2.9000000000000004</v>
          </cell>
          <cell r="CE12">
            <v>0</v>
          </cell>
          <cell r="CF12">
            <v>0</v>
          </cell>
          <cell r="CG12">
            <v>0</v>
          </cell>
          <cell r="CH12">
            <v>0</v>
          </cell>
          <cell r="CI12">
            <v>0</v>
          </cell>
          <cell r="CJ12">
            <v>100</v>
          </cell>
          <cell r="CK12">
            <v>64.900000000000006</v>
          </cell>
          <cell r="CL12">
            <v>27.700000000000003</v>
          </cell>
          <cell r="CM12">
            <v>92.2</v>
          </cell>
          <cell r="CN12">
            <v>44.5</v>
          </cell>
          <cell r="CO12" t="str">
            <v>nd</v>
          </cell>
          <cell r="CP12">
            <v>25.900000000000002</v>
          </cell>
          <cell r="CQ12">
            <v>70.599999999999994</v>
          </cell>
          <cell r="CR12">
            <v>1.9</v>
          </cell>
          <cell r="CS12">
            <v>35.9</v>
          </cell>
          <cell r="CT12">
            <v>34.799999999999997</v>
          </cell>
          <cell r="CU12">
            <v>9.1</v>
          </cell>
          <cell r="CV12">
            <v>20.200000000000003</v>
          </cell>
          <cell r="CW12">
            <v>53.7</v>
          </cell>
          <cell r="CX12" t="str">
            <v>nd</v>
          </cell>
          <cell r="CY12">
            <v>5.4</v>
          </cell>
          <cell r="CZ12">
            <v>11</v>
          </cell>
          <cell r="DA12">
            <v>9.1</v>
          </cell>
          <cell r="DB12">
            <v>16.2</v>
          </cell>
          <cell r="DC12">
            <v>52.1</v>
          </cell>
          <cell r="DD12">
            <v>34.5</v>
          </cell>
          <cell r="DE12">
            <v>11</v>
          </cell>
          <cell r="DF12">
            <v>14.399999999999999</v>
          </cell>
          <cell r="DG12" t="str">
            <v>nd</v>
          </cell>
          <cell r="DH12" t="str">
            <v>nd</v>
          </cell>
          <cell r="DI12" t="str">
            <v>nd</v>
          </cell>
          <cell r="DJ12">
            <v>6.4</v>
          </cell>
          <cell r="DK12">
            <v>4.8</v>
          </cell>
          <cell r="DL12">
            <v>0</v>
          </cell>
          <cell r="DM12">
            <v>0</v>
          </cell>
          <cell r="DN12">
            <v>0</v>
          </cell>
          <cell r="DO12">
            <v>0</v>
          </cell>
          <cell r="DP12">
            <v>0</v>
          </cell>
          <cell r="DQ12" t="str">
            <v>nd</v>
          </cell>
          <cell r="DR12" t="str">
            <v>nd</v>
          </cell>
          <cell r="DS12">
            <v>0</v>
          </cell>
          <cell r="DT12">
            <v>0</v>
          </cell>
          <cell r="DU12">
            <v>0</v>
          </cell>
          <cell r="DV12">
            <v>0</v>
          </cell>
          <cell r="DW12">
            <v>9</v>
          </cell>
          <cell r="DX12">
            <v>7.9</v>
          </cell>
          <cell r="DY12">
            <v>0</v>
          </cell>
          <cell r="DZ12">
            <v>0</v>
          </cell>
          <cell r="EA12" t="str">
            <v>nd</v>
          </cell>
          <cell r="EB12">
            <v>0</v>
          </cell>
          <cell r="EC12">
            <v>55.400000000000006</v>
          </cell>
          <cell r="ED12">
            <v>8.3000000000000007</v>
          </cell>
          <cell r="EE12" t="str">
            <v>nd</v>
          </cell>
          <cell r="EF12">
            <v>0</v>
          </cell>
          <cell r="EG12">
            <v>0</v>
          </cell>
          <cell r="EH12" t="str">
            <v>nd</v>
          </cell>
          <cell r="EI12">
            <v>6.2</v>
          </cell>
          <cell r="EJ12" t="str">
            <v>nd</v>
          </cell>
          <cell r="EK12">
            <v>0</v>
          </cell>
          <cell r="EL12">
            <v>0</v>
          </cell>
          <cell r="EM12">
            <v>0</v>
          </cell>
          <cell r="EN12">
            <v>0</v>
          </cell>
          <cell r="EO12">
            <v>0</v>
          </cell>
          <cell r="EP12">
            <v>0</v>
          </cell>
          <cell r="EQ12">
            <v>0</v>
          </cell>
          <cell r="ER12">
            <v>0</v>
          </cell>
          <cell r="ES12">
            <v>0</v>
          </cell>
          <cell r="ET12">
            <v>0</v>
          </cell>
          <cell r="EU12">
            <v>0</v>
          </cell>
          <cell r="EV12">
            <v>0</v>
          </cell>
          <cell r="EW12" t="str">
            <v>nd</v>
          </cell>
          <cell r="EX12" t="str">
            <v>nd</v>
          </cell>
          <cell r="EY12" t="str">
            <v>nd</v>
          </cell>
          <cell r="EZ12">
            <v>0</v>
          </cell>
          <cell r="FA12">
            <v>0</v>
          </cell>
          <cell r="FB12">
            <v>0</v>
          </cell>
          <cell r="FC12">
            <v>0</v>
          </cell>
          <cell r="FD12">
            <v>4.8</v>
          </cell>
          <cell r="FE12">
            <v>11.899999999999999</v>
          </cell>
          <cell r="FF12">
            <v>0</v>
          </cell>
          <cell r="FG12">
            <v>0</v>
          </cell>
          <cell r="FH12" t="str">
            <v>nd</v>
          </cell>
          <cell r="FI12" t="str">
            <v>nd</v>
          </cell>
          <cell r="FJ12">
            <v>16</v>
          </cell>
          <cell r="FK12">
            <v>44.1</v>
          </cell>
          <cell r="FL12">
            <v>0</v>
          </cell>
          <cell r="FM12">
            <v>0</v>
          </cell>
          <cell r="FN12">
            <v>0</v>
          </cell>
          <cell r="FO12">
            <v>0</v>
          </cell>
          <cell r="FP12" t="str">
            <v>nd</v>
          </cell>
          <cell r="FQ12">
            <v>7.5</v>
          </cell>
          <cell r="FR12">
            <v>0</v>
          </cell>
          <cell r="FS12">
            <v>0</v>
          </cell>
          <cell r="FT12">
            <v>0</v>
          </cell>
          <cell r="FU12">
            <v>0</v>
          </cell>
          <cell r="FV12">
            <v>0</v>
          </cell>
          <cell r="FW12">
            <v>0</v>
          </cell>
          <cell r="FX12">
            <v>0</v>
          </cell>
          <cell r="FY12">
            <v>0</v>
          </cell>
          <cell r="FZ12">
            <v>0</v>
          </cell>
          <cell r="GA12">
            <v>3.6999999999999997</v>
          </cell>
          <cell r="GB12" t="str">
            <v>nd</v>
          </cell>
          <cell r="GC12">
            <v>0</v>
          </cell>
          <cell r="GD12">
            <v>0</v>
          </cell>
          <cell r="GE12">
            <v>0</v>
          </cell>
          <cell r="GF12" t="str">
            <v>nd</v>
          </cell>
          <cell r="GG12">
            <v>5</v>
          </cell>
          <cell r="GH12">
            <v>8.6</v>
          </cell>
          <cell r="GI12">
            <v>0</v>
          </cell>
          <cell r="GJ12">
            <v>0</v>
          </cell>
          <cell r="GK12">
            <v>0</v>
          </cell>
          <cell r="GL12">
            <v>0</v>
          </cell>
          <cell r="GM12">
            <v>10.6</v>
          </cell>
          <cell r="GN12">
            <v>54.900000000000006</v>
          </cell>
          <cell r="GO12">
            <v>0</v>
          </cell>
          <cell r="GP12">
            <v>0</v>
          </cell>
          <cell r="GQ12">
            <v>0</v>
          </cell>
          <cell r="GR12">
            <v>0</v>
          </cell>
          <cell r="GS12" t="str">
            <v>nd</v>
          </cell>
          <cell r="GT12">
            <v>4.2</v>
          </cell>
          <cell r="GU12">
            <v>0</v>
          </cell>
          <cell r="GV12">
            <v>0</v>
          </cell>
          <cell r="GW12">
            <v>0</v>
          </cell>
          <cell r="GX12">
            <v>0</v>
          </cell>
          <cell r="GY12">
            <v>0</v>
          </cell>
          <cell r="GZ12">
            <v>0</v>
          </cell>
          <cell r="HA12">
            <v>0</v>
          </cell>
          <cell r="HB12">
            <v>0</v>
          </cell>
          <cell r="HC12">
            <v>0</v>
          </cell>
          <cell r="HD12" t="str">
            <v>nd</v>
          </cell>
          <cell r="HE12" t="str">
            <v>nd</v>
          </cell>
          <cell r="HF12">
            <v>0</v>
          </cell>
          <cell r="HG12">
            <v>0</v>
          </cell>
          <cell r="HH12">
            <v>0</v>
          </cell>
          <cell r="HI12">
            <v>0</v>
          </cell>
          <cell r="HJ12">
            <v>16.2</v>
          </cell>
          <cell r="HK12" t="str">
            <v>nd</v>
          </cell>
          <cell r="HL12">
            <v>0</v>
          </cell>
          <cell r="HM12">
            <v>0</v>
          </cell>
          <cell r="HN12">
            <v>0</v>
          </cell>
          <cell r="HO12" t="str">
            <v>nd</v>
          </cell>
          <cell r="HP12">
            <v>54.400000000000006</v>
          </cell>
          <cell r="HQ12">
            <v>10.9</v>
          </cell>
          <cell r="HR12">
            <v>0</v>
          </cell>
          <cell r="HS12">
            <v>0</v>
          </cell>
          <cell r="HT12">
            <v>0</v>
          </cell>
          <cell r="HU12">
            <v>0</v>
          </cell>
          <cell r="HV12">
            <v>9.1999999999999993</v>
          </cell>
          <cell r="HW12" t="str">
            <v>nd</v>
          </cell>
          <cell r="HX12">
            <v>0</v>
          </cell>
          <cell r="HY12">
            <v>0</v>
          </cell>
          <cell r="HZ12">
            <v>0</v>
          </cell>
          <cell r="IA12">
            <v>0</v>
          </cell>
          <cell r="IB12">
            <v>0</v>
          </cell>
          <cell r="IC12" t="str">
            <v>nd</v>
          </cell>
          <cell r="ID12">
            <v>0</v>
          </cell>
          <cell r="IE12" t="str">
            <v>nd</v>
          </cell>
          <cell r="IF12">
            <v>0</v>
          </cell>
          <cell r="IG12" t="str">
            <v>nd</v>
          </cell>
          <cell r="IH12">
            <v>0</v>
          </cell>
          <cell r="II12">
            <v>0</v>
          </cell>
          <cell r="IJ12">
            <v>0</v>
          </cell>
          <cell r="IK12" t="str">
            <v>nd</v>
          </cell>
          <cell r="IL12">
            <v>10.5</v>
          </cell>
          <cell r="IM12">
            <v>6</v>
          </cell>
          <cell r="IN12">
            <v>0</v>
          </cell>
          <cell r="IO12" t="str">
            <v>nd</v>
          </cell>
          <cell r="IP12">
            <v>0</v>
          </cell>
          <cell r="IQ12">
            <v>11.3</v>
          </cell>
          <cell r="IR12">
            <v>25.3</v>
          </cell>
          <cell r="IS12">
            <v>26.700000000000003</v>
          </cell>
          <cell r="IT12" t="str">
            <v>nd</v>
          </cell>
          <cell r="IU12">
            <v>0</v>
          </cell>
          <cell r="IV12">
            <v>0</v>
          </cell>
          <cell r="IW12">
            <v>0</v>
          </cell>
          <cell r="IX12">
            <v>8</v>
          </cell>
          <cell r="IY12" t="str">
            <v>nd</v>
          </cell>
          <cell r="IZ12" t="str">
            <v>nd</v>
          </cell>
          <cell r="JA12">
            <v>0</v>
          </cell>
          <cell r="JB12">
            <v>0</v>
          </cell>
          <cell r="JC12">
            <v>0</v>
          </cell>
          <cell r="JD12">
            <v>0</v>
          </cell>
          <cell r="JE12">
            <v>0</v>
          </cell>
          <cell r="JF12">
            <v>0</v>
          </cell>
          <cell r="JG12">
            <v>0</v>
          </cell>
          <cell r="JH12">
            <v>0</v>
          </cell>
          <cell r="JI12">
            <v>0</v>
          </cell>
          <cell r="JJ12">
            <v>0</v>
          </cell>
          <cell r="JK12">
            <v>6.4</v>
          </cell>
          <cell r="JL12">
            <v>0</v>
          </cell>
          <cell r="JM12">
            <v>0</v>
          </cell>
          <cell r="JN12">
            <v>0</v>
          </cell>
          <cell r="JO12">
            <v>0</v>
          </cell>
          <cell r="JP12">
            <v>0</v>
          </cell>
          <cell r="JQ12">
            <v>17</v>
          </cell>
          <cell r="JR12">
            <v>0</v>
          </cell>
          <cell r="JS12">
            <v>0</v>
          </cell>
          <cell r="JT12">
            <v>0</v>
          </cell>
          <cell r="JU12">
            <v>0</v>
          </cell>
          <cell r="JV12">
            <v>0</v>
          </cell>
          <cell r="JW12">
            <v>65.8</v>
          </cell>
          <cell r="JX12">
            <v>0</v>
          </cell>
          <cell r="JY12">
            <v>0</v>
          </cell>
          <cell r="JZ12">
            <v>0</v>
          </cell>
          <cell r="KA12">
            <v>0</v>
          </cell>
          <cell r="KB12">
            <v>0</v>
          </cell>
          <cell r="KC12">
            <v>10.8</v>
          </cell>
          <cell r="KD12">
            <v>75.5</v>
          </cell>
          <cell r="KE12">
            <v>2.8000000000000003</v>
          </cell>
          <cell r="KF12">
            <v>1.7999999999999998</v>
          </cell>
          <cell r="KG12">
            <v>4.1000000000000005</v>
          </cell>
          <cell r="KH12">
            <v>15.9</v>
          </cell>
          <cell r="KI12">
            <v>0</v>
          </cell>
          <cell r="KJ12">
            <v>73</v>
          </cell>
          <cell r="KK12">
            <v>3</v>
          </cell>
          <cell r="KL12">
            <v>2</v>
          </cell>
          <cell r="KM12">
            <v>4</v>
          </cell>
          <cell r="KN12">
            <v>18</v>
          </cell>
          <cell r="KO12">
            <v>0</v>
          </cell>
        </row>
        <row r="13">
          <cell r="A13" t="str">
            <v>4C1</v>
          </cell>
          <cell r="B13" t="str">
            <v>13</v>
          </cell>
          <cell r="C13" t="str">
            <v>NAF 17</v>
          </cell>
          <cell r="D13" t="str">
            <v>C1</v>
          </cell>
          <cell r="E13" t="str">
            <v>4</v>
          </cell>
          <cell r="F13" t="str">
            <v>nd</v>
          </cell>
          <cell r="G13" t="str">
            <v>nd</v>
          </cell>
          <cell r="H13">
            <v>25.7</v>
          </cell>
          <cell r="I13">
            <v>67.900000000000006</v>
          </cell>
          <cell r="J13">
            <v>5.5</v>
          </cell>
          <cell r="K13">
            <v>95</v>
          </cell>
          <cell r="L13" t="str">
            <v>nd</v>
          </cell>
          <cell r="M13">
            <v>0</v>
          </cell>
          <cell r="N13" t="str">
            <v>nd</v>
          </cell>
          <cell r="O13">
            <v>11.3</v>
          </cell>
          <cell r="P13">
            <v>38.1</v>
          </cell>
          <cell r="Q13">
            <v>6.6000000000000005</v>
          </cell>
          <cell r="R13">
            <v>4.9000000000000004</v>
          </cell>
          <cell r="S13">
            <v>14.899999999999999</v>
          </cell>
          <cell r="T13">
            <v>29.299999999999997</v>
          </cell>
          <cell r="U13" t="str">
            <v>nd</v>
          </cell>
          <cell r="V13">
            <v>21.4</v>
          </cell>
          <cell r="W13">
            <v>8.5</v>
          </cell>
          <cell r="X13">
            <v>84.7</v>
          </cell>
          <cell r="Y13">
            <v>6.7</v>
          </cell>
          <cell r="Z13">
            <v>0</v>
          </cell>
          <cell r="AA13">
            <v>42.4</v>
          </cell>
          <cell r="AB13" t="str">
            <v>nd</v>
          </cell>
          <cell r="AC13">
            <v>70.599999999999994</v>
          </cell>
          <cell r="AD13" t="str">
            <v>nd</v>
          </cell>
          <cell r="AE13" t="str">
            <v>nd</v>
          </cell>
          <cell r="AF13">
            <v>42.4</v>
          </cell>
          <cell r="AG13">
            <v>21.2</v>
          </cell>
          <cell r="AH13">
            <v>0</v>
          </cell>
          <cell r="AI13">
            <v>31.8</v>
          </cell>
          <cell r="AJ13">
            <v>63.4</v>
          </cell>
          <cell r="AK13">
            <v>2.1</v>
          </cell>
          <cell r="AL13">
            <v>34.5</v>
          </cell>
          <cell r="AM13">
            <v>30.4</v>
          </cell>
          <cell r="AN13">
            <v>69.599999999999994</v>
          </cell>
          <cell r="AO13">
            <v>68.600000000000009</v>
          </cell>
          <cell r="AP13">
            <v>31.4</v>
          </cell>
          <cell r="AQ13">
            <v>45.9</v>
          </cell>
          <cell r="AR13">
            <v>0</v>
          </cell>
          <cell r="AS13">
            <v>0</v>
          </cell>
          <cell r="AT13">
            <v>50.8</v>
          </cell>
          <cell r="AU13" t="str">
            <v>nd</v>
          </cell>
          <cell r="AV13" t="str">
            <v>nd</v>
          </cell>
          <cell r="AW13">
            <v>0</v>
          </cell>
          <cell r="AX13" t="str">
            <v>nd</v>
          </cell>
          <cell r="AY13">
            <v>87.8</v>
          </cell>
          <cell r="AZ13" t="str">
            <v>nd</v>
          </cell>
          <cell r="BA13">
            <v>67.7</v>
          </cell>
          <cell r="BB13">
            <v>21.9</v>
          </cell>
          <cell r="BC13">
            <v>4.7</v>
          </cell>
          <cell r="BD13" t="str">
            <v>nd</v>
          </cell>
          <cell r="BE13" t="str">
            <v>nd</v>
          </cell>
          <cell r="BF13">
            <v>4</v>
          </cell>
          <cell r="BG13" t="str">
            <v>nd</v>
          </cell>
          <cell r="BH13" t="str">
            <v>nd</v>
          </cell>
          <cell r="BI13">
            <v>4.2</v>
          </cell>
          <cell r="BJ13">
            <v>3.4000000000000004</v>
          </cell>
          <cell r="BK13">
            <v>34.599999999999994</v>
          </cell>
          <cell r="BL13">
            <v>56.3</v>
          </cell>
          <cell r="BM13">
            <v>0</v>
          </cell>
          <cell r="BN13" t="str">
            <v>nd</v>
          </cell>
          <cell r="BO13">
            <v>0</v>
          </cell>
          <cell r="BP13" t="str">
            <v>nd</v>
          </cell>
          <cell r="BQ13">
            <v>22.8</v>
          </cell>
          <cell r="BR13">
            <v>75.400000000000006</v>
          </cell>
          <cell r="BS13">
            <v>0</v>
          </cell>
          <cell r="BT13">
            <v>0</v>
          </cell>
          <cell r="BU13" t="str">
            <v>nd</v>
          </cell>
          <cell r="BV13">
            <v>10.7</v>
          </cell>
          <cell r="BW13">
            <v>80</v>
          </cell>
          <cell r="BX13">
            <v>8</v>
          </cell>
          <cell r="BY13" t="str">
            <v>nd</v>
          </cell>
          <cell r="BZ13">
            <v>1.9</v>
          </cell>
          <cell r="CA13">
            <v>11.600000000000001</v>
          </cell>
          <cell r="CB13">
            <v>68</v>
          </cell>
          <cell r="CC13">
            <v>13.8</v>
          </cell>
          <cell r="CD13">
            <v>3.4000000000000004</v>
          </cell>
          <cell r="CE13">
            <v>0</v>
          </cell>
          <cell r="CF13">
            <v>0</v>
          </cell>
          <cell r="CG13">
            <v>0</v>
          </cell>
          <cell r="CH13">
            <v>0</v>
          </cell>
          <cell r="CI13">
            <v>3.5000000000000004</v>
          </cell>
          <cell r="CJ13">
            <v>96.5</v>
          </cell>
          <cell r="CK13">
            <v>79.400000000000006</v>
          </cell>
          <cell r="CL13">
            <v>25.7</v>
          </cell>
          <cell r="CM13">
            <v>88.6</v>
          </cell>
          <cell r="CN13">
            <v>37</v>
          </cell>
          <cell r="CO13">
            <v>2.1</v>
          </cell>
          <cell r="CP13">
            <v>41.099999999999994</v>
          </cell>
          <cell r="CQ13">
            <v>84.8</v>
          </cell>
          <cell r="CR13">
            <v>12.7</v>
          </cell>
          <cell r="CS13">
            <v>29.4</v>
          </cell>
          <cell r="CT13">
            <v>34</v>
          </cell>
          <cell r="CU13">
            <v>7.9</v>
          </cell>
          <cell r="CV13">
            <v>28.599999999999998</v>
          </cell>
          <cell r="CW13">
            <v>44.1</v>
          </cell>
          <cell r="CX13">
            <v>3.5000000000000004</v>
          </cell>
          <cell r="CY13">
            <v>7.1</v>
          </cell>
          <cell r="CZ13">
            <v>7.3</v>
          </cell>
          <cell r="DA13">
            <v>11.5</v>
          </cell>
          <cell r="DB13">
            <v>26.5</v>
          </cell>
          <cell r="DC13">
            <v>24.9</v>
          </cell>
          <cell r="DD13">
            <v>35.699999999999996</v>
          </cell>
          <cell r="DE13">
            <v>15.4</v>
          </cell>
          <cell r="DF13">
            <v>17</v>
          </cell>
          <cell r="DG13">
            <v>8.9</v>
          </cell>
          <cell r="DH13" t="str">
            <v>nd</v>
          </cell>
          <cell r="DI13">
            <v>6.2</v>
          </cell>
          <cell r="DJ13">
            <v>15.299999999999999</v>
          </cell>
          <cell r="DK13">
            <v>14.499999999999998</v>
          </cell>
          <cell r="DL13" t="str">
            <v>nd</v>
          </cell>
          <cell r="DM13">
            <v>0</v>
          </cell>
          <cell r="DN13">
            <v>0</v>
          </cell>
          <cell r="DO13">
            <v>0</v>
          </cell>
          <cell r="DP13">
            <v>0</v>
          </cell>
          <cell r="DQ13" t="str">
            <v>nd</v>
          </cell>
          <cell r="DR13">
            <v>0</v>
          </cell>
          <cell r="DS13">
            <v>0</v>
          </cell>
          <cell r="DT13">
            <v>0</v>
          </cell>
          <cell r="DU13">
            <v>0</v>
          </cell>
          <cell r="DV13">
            <v>0</v>
          </cell>
          <cell r="DW13">
            <v>15.6</v>
          </cell>
          <cell r="DX13">
            <v>9.1</v>
          </cell>
          <cell r="DY13" t="str">
            <v>nd</v>
          </cell>
          <cell r="DZ13" t="str">
            <v>nd</v>
          </cell>
          <cell r="EA13">
            <v>0</v>
          </cell>
          <cell r="EB13">
            <v>0</v>
          </cell>
          <cell r="EC13">
            <v>48.699999999999996</v>
          </cell>
          <cell r="ED13">
            <v>10.5</v>
          </cell>
          <cell r="EE13">
            <v>4.1000000000000005</v>
          </cell>
          <cell r="EF13">
            <v>0</v>
          </cell>
          <cell r="EG13" t="str">
            <v>nd</v>
          </cell>
          <cell r="EH13">
            <v>3.3000000000000003</v>
          </cell>
          <cell r="EI13">
            <v>2.5</v>
          </cell>
          <cell r="EJ13" t="str">
            <v>nd</v>
          </cell>
          <cell r="EK13">
            <v>0</v>
          </cell>
          <cell r="EL13">
            <v>0</v>
          </cell>
          <cell r="EM13">
            <v>0</v>
          </cell>
          <cell r="EN13" t="str">
            <v>nd</v>
          </cell>
          <cell r="EO13">
            <v>0</v>
          </cell>
          <cell r="EP13">
            <v>0</v>
          </cell>
          <cell r="EQ13">
            <v>0</v>
          </cell>
          <cell r="ER13">
            <v>0</v>
          </cell>
          <cell r="ES13" t="str">
            <v>nd</v>
          </cell>
          <cell r="ET13">
            <v>0</v>
          </cell>
          <cell r="EU13">
            <v>0</v>
          </cell>
          <cell r="EV13">
            <v>0</v>
          </cell>
          <cell r="EW13">
            <v>0</v>
          </cell>
          <cell r="EX13">
            <v>0</v>
          </cell>
          <cell r="EY13">
            <v>0</v>
          </cell>
          <cell r="EZ13" t="str">
            <v>nd</v>
          </cell>
          <cell r="FA13" t="str">
            <v>nd</v>
          </cell>
          <cell r="FB13">
            <v>0</v>
          </cell>
          <cell r="FC13">
            <v>2.6</v>
          </cell>
          <cell r="FD13">
            <v>9</v>
          </cell>
          <cell r="FE13">
            <v>14.399999999999999</v>
          </cell>
          <cell r="FF13">
            <v>0</v>
          </cell>
          <cell r="FG13">
            <v>0</v>
          </cell>
          <cell r="FH13">
            <v>3</v>
          </cell>
          <cell r="FI13" t="str">
            <v>nd</v>
          </cell>
          <cell r="FJ13">
            <v>24.8</v>
          </cell>
          <cell r="FK13">
            <v>39.200000000000003</v>
          </cell>
          <cell r="FL13">
            <v>0</v>
          </cell>
          <cell r="FM13">
            <v>0</v>
          </cell>
          <cell r="FN13" t="str">
            <v>nd</v>
          </cell>
          <cell r="FO13">
            <v>0</v>
          </cell>
          <cell r="FP13" t="str">
            <v>nd</v>
          </cell>
          <cell r="FQ13">
            <v>2.1999999999999997</v>
          </cell>
          <cell r="FR13">
            <v>0</v>
          </cell>
          <cell r="FS13">
            <v>0</v>
          </cell>
          <cell r="FT13">
            <v>0</v>
          </cell>
          <cell r="FU13">
            <v>0</v>
          </cell>
          <cell r="FV13" t="str">
            <v>nd</v>
          </cell>
          <cell r="FW13">
            <v>0</v>
          </cell>
          <cell r="FX13">
            <v>0</v>
          </cell>
          <cell r="FY13">
            <v>0</v>
          </cell>
          <cell r="FZ13">
            <v>0</v>
          </cell>
          <cell r="GA13" t="str">
            <v>nd</v>
          </cell>
          <cell r="GB13">
            <v>0</v>
          </cell>
          <cell r="GC13">
            <v>0</v>
          </cell>
          <cell r="GD13" t="str">
            <v>nd</v>
          </cell>
          <cell r="GE13">
            <v>0</v>
          </cell>
          <cell r="GF13" t="str">
            <v>nd</v>
          </cell>
          <cell r="GG13">
            <v>6.4</v>
          </cell>
          <cell r="GH13">
            <v>18.7</v>
          </cell>
          <cell r="GI13">
            <v>0</v>
          </cell>
          <cell r="GJ13">
            <v>0</v>
          </cell>
          <cell r="GK13">
            <v>0</v>
          </cell>
          <cell r="GL13">
            <v>0</v>
          </cell>
          <cell r="GM13">
            <v>14.7</v>
          </cell>
          <cell r="GN13">
            <v>52.1</v>
          </cell>
          <cell r="GO13">
            <v>0</v>
          </cell>
          <cell r="GP13">
            <v>0</v>
          </cell>
          <cell r="GQ13">
            <v>0</v>
          </cell>
          <cell r="GR13">
            <v>0</v>
          </cell>
          <cell r="GS13" t="str">
            <v>nd</v>
          </cell>
          <cell r="GT13">
            <v>4</v>
          </cell>
          <cell r="GU13">
            <v>0</v>
          </cell>
          <cell r="GV13">
            <v>0</v>
          </cell>
          <cell r="GW13">
            <v>0</v>
          </cell>
          <cell r="GX13">
            <v>0</v>
          </cell>
          <cell r="GY13" t="str">
            <v>nd</v>
          </cell>
          <cell r="GZ13">
            <v>0</v>
          </cell>
          <cell r="HA13">
            <v>0</v>
          </cell>
          <cell r="HB13">
            <v>0</v>
          </cell>
          <cell r="HC13">
            <v>0</v>
          </cell>
          <cell r="HD13" t="str">
            <v>nd</v>
          </cell>
          <cell r="HE13">
            <v>0</v>
          </cell>
          <cell r="HF13">
            <v>0</v>
          </cell>
          <cell r="HG13">
            <v>0</v>
          </cell>
          <cell r="HH13">
            <v>0</v>
          </cell>
          <cell r="HI13">
            <v>2.1999999999999997</v>
          </cell>
          <cell r="HJ13">
            <v>20.9</v>
          </cell>
          <cell r="HK13">
            <v>2.7</v>
          </cell>
          <cell r="HL13">
            <v>0</v>
          </cell>
          <cell r="HM13">
            <v>0</v>
          </cell>
          <cell r="HN13">
            <v>0</v>
          </cell>
          <cell r="HO13">
            <v>8.5</v>
          </cell>
          <cell r="HP13">
            <v>54.6</v>
          </cell>
          <cell r="HQ13">
            <v>4.8</v>
          </cell>
          <cell r="HR13">
            <v>0</v>
          </cell>
          <cell r="HS13">
            <v>0</v>
          </cell>
          <cell r="HT13" t="str">
            <v>nd</v>
          </cell>
          <cell r="HU13">
            <v>0</v>
          </cell>
          <cell r="HV13">
            <v>4.1000000000000005</v>
          </cell>
          <cell r="HW13">
            <v>0</v>
          </cell>
          <cell r="HX13">
            <v>0</v>
          </cell>
          <cell r="HY13">
            <v>0</v>
          </cell>
          <cell r="HZ13">
            <v>0</v>
          </cell>
          <cell r="IA13" t="str">
            <v>nd</v>
          </cell>
          <cell r="IB13">
            <v>0</v>
          </cell>
          <cell r="IC13">
            <v>0</v>
          </cell>
          <cell r="ID13">
            <v>0</v>
          </cell>
          <cell r="IE13">
            <v>0</v>
          </cell>
          <cell r="IF13">
            <v>0</v>
          </cell>
          <cell r="IG13" t="str">
            <v>nd</v>
          </cell>
          <cell r="IH13">
            <v>0</v>
          </cell>
          <cell r="II13">
            <v>0</v>
          </cell>
          <cell r="IJ13" t="str">
            <v>nd</v>
          </cell>
          <cell r="IK13">
            <v>3.5000000000000004</v>
          </cell>
          <cell r="IL13">
            <v>16.3</v>
          </cell>
          <cell r="IM13">
            <v>2.8000000000000003</v>
          </cell>
          <cell r="IN13" t="str">
            <v>nd</v>
          </cell>
          <cell r="IO13" t="str">
            <v>nd</v>
          </cell>
          <cell r="IP13" t="str">
            <v>nd</v>
          </cell>
          <cell r="IQ13">
            <v>8</v>
          </cell>
          <cell r="IR13">
            <v>47.4</v>
          </cell>
          <cell r="IS13">
            <v>9.4</v>
          </cell>
          <cell r="IT13" t="str">
            <v>nd</v>
          </cell>
          <cell r="IU13">
            <v>0</v>
          </cell>
          <cell r="IV13">
            <v>0</v>
          </cell>
          <cell r="IW13">
            <v>0</v>
          </cell>
          <cell r="IX13">
            <v>3.6999999999999997</v>
          </cell>
          <cell r="IY13" t="str">
            <v>nd</v>
          </cell>
          <cell r="IZ13" t="str">
            <v>nd</v>
          </cell>
          <cell r="JA13">
            <v>0</v>
          </cell>
          <cell r="JB13">
            <v>0</v>
          </cell>
          <cell r="JC13">
            <v>0</v>
          </cell>
          <cell r="JD13">
            <v>0</v>
          </cell>
          <cell r="JE13" t="str">
            <v>nd</v>
          </cell>
          <cell r="JF13">
            <v>0</v>
          </cell>
          <cell r="JG13">
            <v>0</v>
          </cell>
          <cell r="JH13">
            <v>0</v>
          </cell>
          <cell r="JI13">
            <v>0</v>
          </cell>
          <cell r="JJ13">
            <v>0</v>
          </cell>
          <cell r="JK13">
            <v>0</v>
          </cell>
          <cell r="JL13">
            <v>0</v>
          </cell>
          <cell r="JM13">
            <v>0</v>
          </cell>
          <cell r="JN13">
            <v>0</v>
          </cell>
          <cell r="JO13">
            <v>0</v>
          </cell>
          <cell r="JP13" t="str">
            <v>nd</v>
          </cell>
          <cell r="JQ13">
            <v>25.7</v>
          </cell>
          <cell r="JR13">
            <v>0</v>
          </cell>
          <cell r="JS13">
            <v>0</v>
          </cell>
          <cell r="JT13">
            <v>0</v>
          </cell>
          <cell r="JU13">
            <v>0</v>
          </cell>
          <cell r="JV13">
            <v>2.1999999999999997</v>
          </cell>
          <cell r="JW13">
            <v>65</v>
          </cell>
          <cell r="JX13">
            <v>0</v>
          </cell>
          <cell r="JY13">
            <v>0</v>
          </cell>
          <cell r="JZ13">
            <v>0</v>
          </cell>
          <cell r="KA13">
            <v>0</v>
          </cell>
          <cell r="KB13">
            <v>0</v>
          </cell>
          <cell r="KC13">
            <v>5.3</v>
          </cell>
          <cell r="KD13">
            <v>67.100000000000009</v>
          </cell>
          <cell r="KE13">
            <v>4.2</v>
          </cell>
          <cell r="KF13">
            <v>1.3</v>
          </cell>
          <cell r="KG13">
            <v>6.6000000000000005</v>
          </cell>
          <cell r="KH13">
            <v>20.7</v>
          </cell>
          <cell r="KI13">
            <v>0.1</v>
          </cell>
          <cell r="KJ13">
            <v>63.4</v>
          </cell>
          <cell r="KK13">
            <v>4</v>
          </cell>
          <cell r="KL13">
            <v>1.3</v>
          </cell>
          <cell r="KM13">
            <v>6.7</v>
          </cell>
          <cell r="KN13">
            <v>24.4</v>
          </cell>
          <cell r="KO13">
            <v>0.1</v>
          </cell>
        </row>
        <row r="14">
          <cell r="A14" t="str">
            <v>5C1</v>
          </cell>
          <cell r="B14" t="str">
            <v>14</v>
          </cell>
          <cell r="C14" t="str">
            <v>NAF 17</v>
          </cell>
          <cell r="D14" t="str">
            <v>C1</v>
          </cell>
          <cell r="E14" t="str">
            <v>5</v>
          </cell>
          <cell r="F14">
            <v>0</v>
          </cell>
          <cell r="G14">
            <v>5.5</v>
          </cell>
          <cell r="H14">
            <v>20.5</v>
          </cell>
          <cell r="I14">
            <v>67</v>
          </cell>
          <cell r="J14">
            <v>7.1</v>
          </cell>
          <cell r="K14">
            <v>94.199999999999989</v>
          </cell>
          <cell r="L14" t="str">
            <v>nd</v>
          </cell>
          <cell r="M14">
            <v>0</v>
          </cell>
          <cell r="N14">
            <v>0</v>
          </cell>
          <cell r="O14">
            <v>16.8</v>
          </cell>
          <cell r="P14">
            <v>37.1</v>
          </cell>
          <cell r="Q14">
            <v>9.3000000000000007</v>
          </cell>
          <cell r="R14">
            <v>3.9</v>
          </cell>
          <cell r="S14">
            <v>9.5</v>
          </cell>
          <cell r="T14">
            <v>39</v>
          </cell>
          <cell r="U14" t="str">
            <v>nd</v>
          </cell>
          <cell r="V14">
            <v>16.8</v>
          </cell>
          <cell r="W14">
            <v>12.7</v>
          </cell>
          <cell r="X14">
            <v>86</v>
          </cell>
          <cell r="Y14" t="str">
            <v>nd</v>
          </cell>
          <cell r="Z14">
            <v>0</v>
          </cell>
          <cell r="AA14">
            <v>70.099999999999994</v>
          </cell>
          <cell r="AB14" t="str">
            <v>nd</v>
          </cell>
          <cell r="AC14">
            <v>46.5</v>
          </cell>
          <cell r="AD14" t="str">
            <v>nd</v>
          </cell>
          <cell r="AE14">
            <v>42.1</v>
          </cell>
          <cell r="AF14">
            <v>42.1</v>
          </cell>
          <cell r="AG14" t="str">
            <v>nd</v>
          </cell>
          <cell r="AH14">
            <v>0</v>
          </cell>
          <cell r="AI14" t="str">
            <v>nd</v>
          </cell>
          <cell r="AJ14">
            <v>72.8</v>
          </cell>
          <cell r="AK14" t="str">
            <v>nd</v>
          </cell>
          <cell r="AL14">
            <v>25.1</v>
          </cell>
          <cell r="AM14">
            <v>44.5</v>
          </cell>
          <cell r="AN14">
            <v>55.500000000000007</v>
          </cell>
          <cell r="AO14">
            <v>74.400000000000006</v>
          </cell>
          <cell r="AP14">
            <v>25.6</v>
          </cell>
          <cell r="AQ14">
            <v>46.300000000000004</v>
          </cell>
          <cell r="AR14">
            <v>0</v>
          </cell>
          <cell r="AS14" t="str">
            <v>nd</v>
          </cell>
          <cell r="AT14">
            <v>50.1</v>
          </cell>
          <cell r="AU14">
            <v>0</v>
          </cell>
          <cell r="AV14" t="str">
            <v>nd</v>
          </cell>
          <cell r="AW14">
            <v>0</v>
          </cell>
          <cell r="AX14">
            <v>0</v>
          </cell>
          <cell r="AY14">
            <v>87.7</v>
          </cell>
          <cell r="AZ14">
            <v>8.6999999999999993</v>
          </cell>
          <cell r="BA14">
            <v>64.600000000000009</v>
          </cell>
          <cell r="BB14">
            <v>19.5</v>
          </cell>
          <cell r="BC14">
            <v>5.2</v>
          </cell>
          <cell r="BD14">
            <v>4</v>
          </cell>
          <cell r="BE14" t="str">
            <v>nd</v>
          </cell>
          <cell r="BF14">
            <v>5</v>
          </cell>
          <cell r="BG14">
            <v>0</v>
          </cell>
          <cell r="BH14">
            <v>0</v>
          </cell>
          <cell r="BI14">
            <v>2.8000000000000003</v>
          </cell>
          <cell r="BJ14">
            <v>3.4000000000000004</v>
          </cell>
          <cell r="BK14">
            <v>47.3</v>
          </cell>
          <cell r="BL14">
            <v>46.6</v>
          </cell>
          <cell r="BM14">
            <v>0</v>
          </cell>
          <cell r="BN14">
            <v>0</v>
          </cell>
          <cell r="BO14">
            <v>0</v>
          </cell>
          <cell r="BP14" t="str">
            <v>nd</v>
          </cell>
          <cell r="BQ14">
            <v>37.9</v>
          </cell>
          <cell r="BR14">
            <v>60.6</v>
          </cell>
          <cell r="BS14">
            <v>0</v>
          </cell>
          <cell r="BT14">
            <v>0</v>
          </cell>
          <cell r="BU14">
            <v>0</v>
          </cell>
          <cell r="BV14">
            <v>21.6</v>
          </cell>
          <cell r="BW14">
            <v>72.099999999999994</v>
          </cell>
          <cell r="BX14">
            <v>6.3</v>
          </cell>
          <cell r="BY14" t="str">
            <v>nd</v>
          </cell>
          <cell r="BZ14">
            <v>5.4</v>
          </cell>
          <cell r="CA14">
            <v>14.2</v>
          </cell>
          <cell r="CB14">
            <v>63.2</v>
          </cell>
          <cell r="CC14">
            <v>15</v>
          </cell>
          <cell r="CD14">
            <v>0</v>
          </cell>
          <cell r="CE14">
            <v>0</v>
          </cell>
          <cell r="CF14">
            <v>0</v>
          </cell>
          <cell r="CG14">
            <v>0</v>
          </cell>
          <cell r="CH14" t="str">
            <v>nd</v>
          </cell>
          <cell r="CI14">
            <v>0</v>
          </cell>
          <cell r="CJ14">
            <v>99</v>
          </cell>
          <cell r="CK14">
            <v>88.6</v>
          </cell>
          <cell r="CL14">
            <v>34.4</v>
          </cell>
          <cell r="CM14">
            <v>85.399999999999991</v>
          </cell>
          <cell r="CN14">
            <v>36.299999999999997</v>
          </cell>
          <cell r="CO14">
            <v>3.6999999999999997</v>
          </cell>
          <cell r="CP14">
            <v>33</v>
          </cell>
          <cell r="CQ14">
            <v>83.1</v>
          </cell>
          <cell r="CR14">
            <v>19.2</v>
          </cell>
          <cell r="CS14">
            <v>28.299999999999997</v>
          </cell>
          <cell r="CT14">
            <v>34.699999999999996</v>
          </cell>
          <cell r="CU14">
            <v>2.7</v>
          </cell>
          <cell r="CV14">
            <v>34.4</v>
          </cell>
          <cell r="CW14">
            <v>41.699999999999996</v>
          </cell>
          <cell r="CX14">
            <v>6.3</v>
          </cell>
          <cell r="CY14">
            <v>8.9</v>
          </cell>
          <cell r="CZ14" t="str">
            <v>nd</v>
          </cell>
          <cell r="DA14">
            <v>19.400000000000002</v>
          </cell>
          <cell r="DB14">
            <v>21.9</v>
          </cell>
          <cell r="DC14">
            <v>33.300000000000004</v>
          </cell>
          <cell r="DD14">
            <v>35.9</v>
          </cell>
          <cell r="DE14">
            <v>16.900000000000002</v>
          </cell>
          <cell r="DF14">
            <v>15.8</v>
          </cell>
          <cell r="DG14">
            <v>7.5</v>
          </cell>
          <cell r="DH14">
            <v>5.4</v>
          </cell>
          <cell r="DI14">
            <v>3.6999999999999997</v>
          </cell>
          <cell r="DJ14">
            <v>10.9</v>
          </cell>
          <cell r="DK14">
            <v>11.799999999999999</v>
          </cell>
          <cell r="DL14">
            <v>0</v>
          </cell>
          <cell r="DM14">
            <v>0</v>
          </cell>
          <cell r="DN14">
            <v>0</v>
          </cell>
          <cell r="DO14">
            <v>0</v>
          </cell>
          <cell r="DP14">
            <v>0</v>
          </cell>
          <cell r="DQ14" t="str">
            <v>nd</v>
          </cell>
          <cell r="DR14" t="str">
            <v>nd</v>
          </cell>
          <cell r="DS14" t="str">
            <v>nd</v>
          </cell>
          <cell r="DT14">
            <v>0</v>
          </cell>
          <cell r="DU14">
            <v>0</v>
          </cell>
          <cell r="DV14">
            <v>0</v>
          </cell>
          <cell r="DW14">
            <v>10.6</v>
          </cell>
          <cell r="DX14">
            <v>5.8999999999999995</v>
          </cell>
          <cell r="DY14" t="str">
            <v>nd</v>
          </cell>
          <cell r="DZ14">
            <v>0</v>
          </cell>
          <cell r="EA14">
            <v>0</v>
          </cell>
          <cell r="EB14" t="str">
            <v>nd</v>
          </cell>
          <cell r="EC14">
            <v>46.6</v>
          </cell>
          <cell r="ED14">
            <v>9.9</v>
          </cell>
          <cell r="EE14">
            <v>3.2</v>
          </cell>
          <cell r="EF14">
            <v>4</v>
          </cell>
          <cell r="EG14" t="str">
            <v>nd</v>
          </cell>
          <cell r="EH14" t="str">
            <v>nd</v>
          </cell>
          <cell r="EI14">
            <v>5.6000000000000005</v>
          </cell>
          <cell r="EJ14" t="str">
            <v>nd</v>
          </cell>
          <cell r="EK14">
            <v>0</v>
          </cell>
          <cell r="EL14">
            <v>0</v>
          </cell>
          <cell r="EM14">
            <v>0</v>
          </cell>
          <cell r="EN14" t="str">
            <v>nd</v>
          </cell>
          <cell r="EO14">
            <v>0</v>
          </cell>
          <cell r="EP14">
            <v>0</v>
          </cell>
          <cell r="EQ14">
            <v>0</v>
          </cell>
          <cell r="ER14">
            <v>0</v>
          </cell>
          <cell r="ES14">
            <v>0</v>
          </cell>
          <cell r="ET14">
            <v>0</v>
          </cell>
          <cell r="EU14">
            <v>0</v>
          </cell>
          <cell r="EV14">
            <v>0</v>
          </cell>
          <cell r="EW14">
            <v>0</v>
          </cell>
          <cell r="EX14">
            <v>3.6999999999999997</v>
          </cell>
          <cell r="EY14" t="str">
            <v>nd</v>
          </cell>
          <cell r="EZ14">
            <v>0</v>
          </cell>
          <cell r="FA14">
            <v>0</v>
          </cell>
          <cell r="FB14">
            <v>0</v>
          </cell>
          <cell r="FC14">
            <v>0</v>
          </cell>
          <cell r="FD14">
            <v>11.5</v>
          </cell>
          <cell r="FE14">
            <v>10.100000000000001</v>
          </cell>
          <cell r="FF14">
            <v>0</v>
          </cell>
          <cell r="FG14">
            <v>0</v>
          </cell>
          <cell r="FH14">
            <v>2.8000000000000003</v>
          </cell>
          <cell r="FI14">
            <v>3.4000000000000004</v>
          </cell>
          <cell r="FJ14">
            <v>28.7</v>
          </cell>
          <cell r="FK14">
            <v>31.1</v>
          </cell>
          <cell r="FL14">
            <v>0</v>
          </cell>
          <cell r="FM14">
            <v>0</v>
          </cell>
          <cell r="FN14">
            <v>0</v>
          </cell>
          <cell r="FO14">
            <v>0</v>
          </cell>
          <cell r="FP14">
            <v>3.4000000000000004</v>
          </cell>
          <cell r="FQ14">
            <v>3.4000000000000004</v>
          </cell>
          <cell r="FR14">
            <v>0</v>
          </cell>
          <cell r="FS14">
            <v>0</v>
          </cell>
          <cell r="FT14">
            <v>0</v>
          </cell>
          <cell r="FU14">
            <v>0</v>
          </cell>
          <cell r="FV14">
            <v>0</v>
          </cell>
          <cell r="FW14">
            <v>0</v>
          </cell>
          <cell r="FX14">
            <v>0</v>
          </cell>
          <cell r="FY14">
            <v>0</v>
          </cell>
          <cell r="FZ14">
            <v>0</v>
          </cell>
          <cell r="GA14">
            <v>4.1000000000000005</v>
          </cell>
          <cell r="GB14" t="str">
            <v>nd</v>
          </cell>
          <cell r="GC14">
            <v>0</v>
          </cell>
          <cell r="GD14">
            <v>0</v>
          </cell>
          <cell r="GE14">
            <v>0</v>
          </cell>
          <cell r="GF14" t="str">
            <v>nd</v>
          </cell>
          <cell r="GG14">
            <v>11.3</v>
          </cell>
          <cell r="GH14">
            <v>8.7999999999999989</v>
          </cell>
          <cell r="GI14">
            <v>0</v>
          </cell>
          <cell r="GJ14">
            <v>0</v>
          </cell>
          <cell r="GK14">
            <v>0</v>
          </cell>
          <cell r="GL14">
            <v>0</v>
          </cell>
          <cell r="GM14">
            <v>19.400000000000002</v>
          </cell>
          <cell r="GN14">
            <v>45.7</v>
          </cell>
          <cell r="GO14">
            <v>0</v>
          </cell>
          <cell r="GP14">
            <v>0</v>
          </cell>
          <cell r="GQ14">
            <v>0</v>
          </cell>
          <cell r="GR14">
            <v>0</v>
          </cell>
          <cell r="GS14">
            <v>3.1</v>
          </cell>
          <cell r="GT14">
            <v>4.3999999999999995</v>
          </cell>
          <cell r="GU14">
            <v>0</v>
          </cell>
          <cell r="GV14">
            <v>0</v>
          </cell>
          <cell r="GW14">
            <v>0</v>
          </cell>
          <cell r="GX14">
            <v>0</v>
          </cell>
          <cell r="GY14">
            <v>0</v>
          </cell>
          <cell r="GZ14">
            <v>0</v>
          </cell>
          <cell r="HA14">
            <v>0</v>
          </cell>
          <cell r="HB14">
            <v>0</v>
          </cell>
          <cell r="HC14">
            <v>3.5999999999999996</v>
          </cell>
          <cell r="HD14" t="str">
            <v>nd</v>
          </cell>
          <cell r="HE14">
            <v>0</v>
          </cell>
          <cell r="HF14">
            <v>0</v>
          </cell>
          <cell r="HG14">
            <v>0</v>
          </cell>
          <cell r="HH14">
            <v>0</v>
          </cell>
          <cell r="HI14">
            <v>8.4</v>
          </cell>
          <cell r="HJ14">
            <v>12.1</v>
          </cell>
          <cell r="HK14" t="str">
            <v>nd</v>
          </cell>
          <cell r="HL14">
            <v>0</v>
          </cell>
          <cell r="HM14">
            <v>0</v>
          </cell>
          <cell r="HN14">
            <v>0</v>
          </cell>
          <cell r="HO14">
            <v>9.6</v>
          </cell>
          <cell r="HP14">
            <v>51.6</v>
          </cell>
          <cell r="HQ14">
            <v>4.2</v>
          </cell>
          <cell r="HR14">
            <v>0</v>
          </cell>
          <cell r="HS14">
            <v>0</v>
          </cell>
          <cell r="HT14">
            <v>0</v>
          </cell>
          <cell r="HU14">
            <v>0</v>
          </cell>
          <cell r="HV14">
            <v>6.2</v>
          </cell>
          <cell r="HW14" t="str">
            <v>nd</v>
          </cell>
          <cell r="HX14">
            <v>0</v>
          </cell>
          <cell r="HY14">
            <v>0</v>
          </cell>
          <cell r="HZ14">
            <v>0</v>
          </cell>
          <cell r="IA14">
            <v>0</v>
          </cell>
          <cell r="IB14">
            <v>0</v>
          </cell>
          <cell r="IC14">
            <v>0</v>
          </cell>
          <cell r="ID14">
            <v>0</v>
          </cell>
          <cell r="IE14" t="str">
            <v>nd</v>
          </cell>
          <cell r="IF14">
            <v>4.8</v>
          </cell>
          <cell r="IG14">
            <v>0</v>
          </cell>
          <cell r="IH14">
            <v>0</v>
          </cell>
          <cell r="II14" t="str">
            <v>nd</v>
          </cell>
          <cell r="IJ14" t="str">
            <v>nd</v>
          </cell>
          <cell r="IK14" t="str">
            <v>nd</v>
          </cell>
          <cell r="IL14">
            <v>15.6</v>
          </cell>
          <cell r="IM14" t="str">
            <v>nd</v>
          </cell>
          <cell r="IN14">
            <v>0</v>
          </cell>
          <cell r="IO14" t="str">
            <v>nd</v>
          </cell>
          <cell r="IP14" t="str">
            <v>nd</v>
          </cell>
          <cell r="IQ14">
            <v>11.700000000000001</v>
          </cell>
          <cell r="IR14">
            <v>37.799999999999997</v>
          </cell>
          <cell r="IS14">
            <v>11</v>
          </cell>
          <cell r="IT14">
            <v>0</v>
          </cell>
          <cell r="IU14">
            <v>0</v>
          </cell>
          <cell r="IV14">
            <v>0</v>
          </cell>
          <cell r="IW14" t="str">
            <v>nd</v>
          </cell>
          <cell r="IX14">
            <v>5</v>
          </cell>
          <cell r="IY14" t="str">
            <v>nd</v>
          </cell>
          <cell r="IZ14">
            <v>0</v>
          </cell>
          <cell r="JA14">
            <v>0</v>
          </cell>
          <cell r="JB14">
            <v>0</v>
          </cell>
          <cell r="JC14">
            <v>0</v>
          </cell>
          <cell r="JD14">
            <v>0</v>
          </cell>
          <cell r="JE14">
            <v>0</v>
          </cell>
          <cell r="JF14">
            <v>0</v>
          </cell>
          <cell r="JG14">
            <v>0</v>
          </cell>
          <cell r="JH14">
            <v>0</v>
          </cell>
          <cell r="JI14">
            <v>0</v>
          </cell>
          <cell r="JJ14">
            <v>0</v>
          </cell>
          <cell r="JK14">
            <v>5.8000000000000007</v>
          </cell>
          <cell r="JL14">
            <v>0</v>
          </cell>
          <cell r="JM14">
            <v>0</v>
          </cell>
          <cell r="JN14">
            <v>0</v>
          </cell>
          <cell r="JO14">
            <v>0</v>
          </cell>
          <cell r="JP14">
            <v>0</v>
          </cell>
          <cell r="JQ14">
            <v>21.099999999999998</v>
          </cell>
          <cell r="JR14">
            <v>0</v>
          </cell>
          <cell r="JS14">
            <v>0</v>
          </cell>
          <cell r="JT14">
            <v>0</v>
          </cell>
          <cell r="JU14" t="str">
            <v>nd</v>
          </cell>
          <cell r="JV14">
            <v>0</v>
          </cell>
          <cell r="JW14">
            <v>64.5</v>
          </cell>
          <cell r="JX14">
            <v>0</v>
          </cell>
          <cell r="JY14">
            <v>0</v>
          </cell>
          <cell r="JZ14">
            <v>0</v>
          </cell>
          <cell r="KA14">
            <v>0</v>
          </cell>
          <cell r="KB14">
            <v>0</v>
          </cell>
          <cell r="KC14">
            <v>7.6</v>
          </cell>
          <cell r="KD14">
            <v>63.800000000000004</v>
          </cell>
          <cell r="KE14">
            <v>4.1000000000000005</v>
          </cell>
          <cell r="KF14">
            <v>2.2999999999999998</v>
          </cell>
          <cell r="KG14">
            <v>7.3</v>
          </cell>
          <cell r="KH14">
            <v>22.3</v>
          </cell>
          <cell r="KI14">
            <v>0.2</v>
          </cell>
          <cell r="KJ14">
            <v>60.099999999999994</v>
          </cell>
          <cell r="KK14">
            <v>4.1000000000000005</v>
          </cell>
          <cell r="KL14">
            <v>2.2999999999999998</v>
          </cell>
          <cell r="KM14">
            <v>8.2000000000000011</v>
          </cell>
          <cell r="KN14">
            <v>25.1</v>
          </cell>
          <cell r="KO14">
            <v>0.2</v>
          </cell>
        </row>
        <row r="15">
          <cell r="A15" t="str">
            <v>6C1</v>
          </cell>
          <cell r="B15" t="str">
            <v>15</v>
          </cell>
          <cell r="C15" t="str">
            <v>NAF 17</v>
          </cell>
          <cell r="D15" t="str">
            <v>C1</v>
          </cell>
          <cell r="E15" t="str">
            <v>6</v>
          </cell>
          <cell r="F15">
            <v>0</v>
          </cell>
          <cell r="G15" t="str">
            <v>nd</v>
          </cell>
          <cell r="H15">
            <v>15.299999999999999</v>
          </cell>
          <cell r="I15">
            <v>79.100000000000009</v>
          </cell>
          <cell r="J15">
            <v>4.8</v>
          </cell>
          <cell r="K15">
            <v>82.1</v>
          </cell>
          <cell r="L15">
            <v>13</v>
          </cell>
          <cell r="M15">
            <v>0</v>
          </cell>
          <cell r="N15" t="str">
            <v>nd</v>
          </cell>
          <cell r="O15">
            <v>9.4</v>
          </cell>
          <cell r="P15">
            <v>35.299999999999997</v>
          </cell>
          <cell r="Q15">
            <v>17.899999999999999</v>
          </cell>
          <cell r="R15" t="str">
            <v>nd</v>
          </cell>
          <cell r="S15">
            <v>12.1</v>
          </cell>
          <cell r="T15">
            <v>19.3</v>
          </cell>
          <cell r="U15">
            <v>2.5</v>
          </cell>
          <cell r="V15">
            <v>29.4</v>
          </cell>
          <cell r="W15">
            <v>5.4</v>
          </cell>
          <cell r="X15">
            <v>91.8</v>
          </cell>
          <cell r="Y15">
            <v>2.8000000000000003</v>
          </cell>
          <cell r="Z15">
            <v>0</v>
          </cell>
          <cell r="AA15" t="str">
            <v>nd</v>
          </cell>
          <cell r="AB15">
            <v>0</v>
          </cell>
          <cell r="AC15">
            <v>72.2</v>
          </cell>
          <cell r="AD15" t="str">
            <v>nd</v>
          </cell>
          <cell r="AE15" t="str">
            <v>nd</v>
          </cell>
          <cell r="AF15">
            <v>0</v>
          </cell>
          <cell r="AG15" t="str">
            <v>nd</v>
          </cell>
          <cell r="AH15">
            <v>0</v>
          </cell>
          <cell r="AI15">
            <v>70</v>
          </cell>
          <cell r="AJ15">
            <v>68.5</v>
          </cell>
          <cell r="AK15" t="str">
            <v>nd</v>
          </cell>
          <cell r="AL15">
            <v>30.3</v>
          </cell>
          <cell r="AM15">
            <v>45.2</v>
          </cell>
          <cell r="AN15">
            <v>54.800000000000004</v>
          </cell>
          <cell r="AO15">
            <v>93.300000000000011</v>
          </cell>
          <cell r="AP15">
            <v>6.7</v>
          </cell>
          <cell r="AQ15">
            <v>9.3000000000000007</v>
          </cell>
          <cell r="AR15" t="str">
            <v>nd</v>
          </cell>
          <cell r="AS15">
            <v>0</v>
          </cell>
          <cell r="AT15">
            <v>89.8</v>
          </cell>
          <cell r="AU15">
            <v>0</v>
          </cell>
          <cell r="AV15" t="str">
            <v>nd</v>
          </cell>
          <cell r="AW15">
            <v>0</v>
          </cell>
          <cell r="AX15" t="str">
            <v>nd</v>
          </cell>
          <cell r="AY15">
            <v>83.899999999999991</v>
          </cell>
          <cell r="AZ15">
            <v>12.4</v>
          </cell>
          <cell r="BA15">
            <v>61.7</v>
          </cell>
          <cell r="BB15">
            <v>24.5</v>
          </cell>
          <cell r="BC15">
            <v>8.1</v>
          </cell>
          <cell r="BD15">
            <v>3.8</v>
          </cell>
          <cell r="BE15" t="str">
            <v>nd</v>
          </cell>
          <cell r="BF15" t="str">
            <v>nd</v>
          </cell>
          <cell r="BG15">
            <v>0</v>
          </cell>
          <cell r="BH15">
            <v>3.1</v>
          </cell>
          <cell r="BI15">
            <v>3.4000000000000004</v>
          </cell>
          <cell r="BJ15">
            <v>7.5</v>
          </cell>
          <cell r="BK15">
            <v>45.5</v>
          </cell>
          <cell r="BL15">
            <v>40.5</v>
          </cell>
          <cell r="BM15">
            <v>0</v>
          </cell>
          <cell r="BN15">
            <v>0</v>
          </cell>
          <cell r="BO15" t="str">
            <v>nd</v>
          </cell>
          <cell r="BP15">
            <v>0</v>
          </cell>
          <cell r="BQ15">
            <v>51.800000000000004</v>
          </cell>
          <cell r="BR15">
            <v>47.699999999999996</v>
          </cell>
          <cell r="BS15">
            <v>0</v>
          </cell>
          <cell r="BT15">
            <v>0</v>
          </cell>
          <cell r="BU15">
            <v>0</v>
          </cell>
          <cell r="BV15">
            <v>7.6</v>
          </cell>
          <cell r="BW15">
            <v>89.4</v>
          </cell>
          <cell r="BX15">
            <v>3</v>
          </cell>
          <cell r="BY15" t="str">
            <v>nd</v>
          </cell>
          <cell r="BZ15">
            <v>1.9</v>
          </cell>
          <cell r="CA15">
            <v>12.1</v>
          </cell>
          <cell r="CB15">
            <v>57.9</v>
          </cell>
          <cell r="CC15">
            <v>25.2</v>
          </cell>
          <cell r="CD15">
            <v>2.6</v>
          </cell>
          <cell r="CE15">
            <v>0</v>
          </cell>
          <cell r="CF15">
            <v>0</v>
          </cell>
          <cell r="CG15">
            <v>0</v>
          </cell>
          <cell r="CH15">
            <v>0</v>
          </cell>
          <cell r="CI15">
            <v>0</v>
          </cell>
          <cell r="CJ15">
            <v>100</v>
          </cell>
          <cell r="CK15">
            <v>76.2</v>
          </cell>
          <cell r="CL15">
            <v>20.5</v>
          </cell>
          <cell r="CM15">
            <v>93.300000000000011</v>
          </cell>
          <cell r="CN15">
            <v>52.6</v>
          </cell>
          <cell r="CO15">
            <v>19</v>
          </cell>
          <cell r="CP15">
            <v>40.400000000000006</v>
          </cell>
          <cell r="CQ15">
            <v>92.100000000000009</v>
          </cell>
          <cell r="CR15">
            <v>7.1999999999999993</v>
          </cell>
          <cell r="CS15">
            <v>25.7</v>
          </cell>
          <cell r="CT15">
            <v>40.699999999999996</v>
          </cell>
          <cell r="CU15">
            <v>5.7</v>
          </cell>
          <cell r="CV15">
            <v>27.900000000000002</v>
          </cell>
          <cell r="CW15">
            <v>51.300000000000004</v>
          </cell>
          <cell r="CX15">
            <v>2.8000000000000003</v>
          </cell>
          <cell r="CY15">
            <v>11.600000000000001</v>
          </cell>
          <cell r="CZ15">
            <v>3</v>
          </cell>
          <cell r="DA15">
            <v>5.6000000000000005</v>
          </cell>
          <cell r="DB15">
            <v>25.6</v>
          </cell>
          <cell r="DC15">
            <v>37.4</v>
          </cell>
          <cell r="DD15">
            <v>19.100000000000001</v>
          </cell>
          <cell r="DE15">
            <v>10.4</v>
          </cell>
          <cell r="DF15">
            <v>23.799999999999997</v>
          </cell>
          <cell r="DG15">
            <v>6.6000000000000005</v>
          </cell>
          <cell r="DH15" t="str">
            <v>nd</v>
          </cell>
          <cell r="DI15">
            <v>4.5</v>
          </cell>
          <cell r="DJ15">
            <v>19</v>
          </cell>
          <cell r="DK15">
            <v>16.2</v>
          </cell>
          <cell r="DL15">
            <v>0</v>
          </cell>
          <cell r="DM15">
            <v>0</v>
          </cell>
          <cell r="DN15">
            <v>0</v>
          </cell>
          <cell r="DO15">
            <v>0</v>
          </cell>
          <cell r="DP15">
            <v>0</v>
          </cell>
          <cell r="DQ15">
            <v>0</v>
          </cell>
          <cell r="DR15" t="str">
            <v>nd</v>
          </cell>
          <cell r="DS15">
            <v>0</v>
          </cell>
          <cell r="DT15" t="str">
            <v>nd</v>
          </cell>
          <cell r="DU15">
            <v>0</v>
          </cell>
          <cell r="DV15">
            <v>0</v>
          </cell>
          <cell r="DW15">
            <v>5.4</v>
          </cell>
          <cell r="DX15">
            <v>3.1</v>
          </cell>
          <cell r="DY15">
            <v>5</v>
          </cell>
          <cell r="DZ15" t="str">
            <v>nd</v>
          </cell>
          <cell r="EA15" t="str">
            <v>nd</v>
          </cell>
          <cell r="EB15">
            <v>0</v>
          </cell>
          <cell r="EC15">
            <v>52.5</v>
          </cell>
          <cell r="ED15">
            <v>20.8</v>
          </cell>
          <cell r="EE15">
            <v>3.1</v>
          </cell>
          <cell r="EF15">
            <v>2.1</v>
          </cell>
          <cell r="EG15">
            <v>0</v>
          </cell>
          <cell r="EH15" t="str">
            <v>nd</v>
          </cell>
          <cell r="EI15">
            <v>4.3</v>
          </cell>
          <cell r="EJ15" t="str">
            <v>nd</v>
          </cell>
          <cell r="EK15">
            <v>0</v>
          </cell>
          <cell r="EL15">
            <v>0</v>
          </cell>
          <cell r="EM15">
            <v>0</v>
          </cell>
          <cell r="EN15">
            <v>0</v>
          </cell>
          <cell r="EO15">
            <v>0</v>
          </cell>
          <cell r="EP15">
            <v>0</v>
          </cell>
          <cell r="EQ15">
            <v>0</v>
          </cell>
          <cell r="ER15">
            <v>0</v>
          </cell>
          <cell r="ES15">
            <v>0</v>
          </cell>
          <cell r="ET15">
            <v>0</v>
          </cell>
          <cell r="EU15">
            <v>0</v>
          </cell>
          <cell r="EV15">
            <v>0</v>
          </cell>
          <cell r="EW15">
            <v>0</v>
          </cell>
          <cell r="EX15" t="str">
            <v>nd</v>
          </cell>
          <cell r="EY15" t="str">
            <v>nd</v>
          </cell>
          <cell r="EZ15">
            <v>0</v>
          </cell>
          <cell r="FA15">
            <v>2.1999999999999997</v>
          </cell>
          <cell r="FB15" t="str">
            <v>nd</v>
          </cell>
          <cell r="FC15" t="str">
            <v>nd</v>
          </cell>
          <cell r="FD15">
            <v>5.7</v>
          </cell>
          <cell r="FE15">
            <v>5.3</v>
          </cell>
          <cell r="FF15">
            <v>0</v>
          </cell>
          <cell r="FG15" t="str">
            <v>nd</v>
          </cell>
          <cell r="FH15">
            <v>1.7999999999999998</v>
          </cell>
          <cell r="FI15">
            <v>7.0000000000000009</v>
          </cell>
          <cell r="FJ15">
            <v>36.299999999999997</v>
          </cell>
          <cell r="FK15">
            <v>32.800000000000004</v>
          </cell>
          <cell r="FL15">
            <v>0</v>
          </cell>
          <cell r="FM15">
            <v>0</v>
          </cell>
          <cell r="FN15">
            <v>0</v>
          </cell>
          <cell r="FO15">
            <v>0</v>
          </cell>
          <cell r="FP15">
            <v>3.3000000000000003</v>
          </cell>
          <cell r="FQ15" t="str">
            <v>nd</v>
          </cell>
          <cell r="FR15">
            <v>0</v>
          </cell>
          <cell r="FS15">
            <v>0</v>
          </cell>
          <cell r="FT15">
            <v>0</v>
          </cell>
          <cell r="FU15">
            <v>0</v>
          </cell>
          <cell r="FV15">
            <v>0</v>
          </cell>
          <cell r="FW15">
            <v>0</v>
          </cell>
          <cell r="FX15">
            <v>0</v>
          </cell>
          <cell r="FY15" t="str">
            <v>nd</v>
          </cell>
          <cell r="FZ15">
            <v>0</v>
          </cell>
          <cell r="GA15">
            <v>0</v>
          </cell>
          <cell r="GB15" t="str">
            <v>nd</v>
          </cell>
          <cell r="GC15">
            <v>0</v>
          </cell>
          <cell r="GD15">
            <v>0</v>
          </cell>
          <cell r="GE15">
            <v>0</v>
          </cell>
          <cell r="GF15">
            <v>0</v>
          </cell>
          <cell r="GG15">
            <v>7.7</v>
          </cell>
          <cell r="GH15">
            <v>7.6</v>
          </cell>
          <cell r="GI15">
            <v>0</v>
          </cell>
          <cell r="GJ15">
            <v>0</v>
          </cell>
          <cell r="GK15">
            <v>0</v>
          </cell>
          <cell r="GL15">
            <v>0</v>
          </cell>
          <cell r="GM15">
            <v>41.199999999999996</v>
          </cell>
          <cell r="GN15">
            <v>37.5</v>
          </cell>
          <cell r="GO15">
            <v>0</v>
          </cell>
          <cell r="GP15">
            <v>0</v>
          </cell>
          <cell r="GQ15">
            <v>0</v>
          </cell>
          <cell r="GR15">
            <v>0</v>
          </cell>
          <cell r="GS15">
            <v>2.6</v>
          </cell>
          <cell r="GT15">
            <v>2.5</v>
          </cell>
          <cell r="GU15">
            <v>0</v>
          </cell>
          <cell r="GV15">
            <v>0</v>
          </cell>
          <cell r="GW15">
            <v>0</v>
          </cell>
          <cell r="GX15">
            <v>0</v>
          </cell>
          <cell r="GY15">
            <v>0</v>
          </cell>
          <cell r="GZ15">
            <v>0</v>
          </cell>
          <cell r="HA15">
            <v>0</v>
          </cell>
          <cell r="HB15">
            <v>0</v>
          </cell>
          <cell r="HC15">
            <v>0</v>
          </cell>
          <cell r="HD15" t="str">
            <v>nd</v>
          </cell>
          <cell r="HE15">
            <v>0</v>
          </cell>
          <cell r="HF15">
            <v>0</v>
          </cell>
          <cell r="HG15">
            <v>0</v>
          </cell>
          <cell r="HH15">
            <v>0</v>
          </cell>
          <cell r="HI15" t="str">
            <v>nd</v>
          </cell>
          <cell r="HJ15">
            <v>11.3</v>
          </cell>
          <cell r="HK15" t="str">
            <v>nd</v>
          </cell>
          <cell r="HL15">
            <v>0</v>
          </cell>
          <cell r="HM15">
            <v>0</v>
          </cell>
          <cell r="HN15">
            <v>0</v>
          </cell>
          <cell r="HO15">
            <v>4.9000000000000004</v>
          </cell>
          <cell r="HP15">
            <v>72.2</v>
          </cell>
          <cell r="HQ15">
            <v>1.6</v>
          </cell>
          <cell r="HR15">
            <v>0</v>
          </cell>
          <cell r="HS15">
            <v>0</v>
          </cell>
          <cell r="HT15">
            <v>0</v>
          </cell>
          <cell r="HU15">
            <v>0</v>
          </cell>
          <cell r="HV15">
            <v>5</v>
          </cell>
          <cell r="HW15">
            <v>0</v>
          </cell>
          <cell r="HX15">
            <v>0</v>
          </cell>
          <cell r="HY15">
            <v>0</v>
          </cell>
          <cell r="HZ15">
            <v>0</v>
          </cell>
          <cell r="IA15">
            <v>0</v>
          </cell>
          <cell r="IB15">
            <v>0</v>
          </cell>
          <cell r="IC15">
            <v>0</v>
          </cell>
          <cell r="ID15">
            <v>0</v>
          </cell>
          <cell r="IE15">
            <v>0</v>
          </cell>
          <cell r="IF15" t="str">
            <v>nd</v>
          </cell>
          <cell r="IG15" t="str">
            <v>nd</v>
          </cell>
          <cell r="IH15">
            <v>0</v>
          </cell>
          <cell r="II15">
            <v>0</v>
          </cell>
          <cell r="IJ15">
            <v>1.0999999999999999</v>
          </cell>
          <cell r="IK15">
            <v>5.3</v>
          </cell>
          <cell r="IL15">
            <v>6.5</v>
          </cell>
          <cell r="IM15" t="str">
            <v>nd</v>
          </cell>
          <cell r="IN15" t="str">
            <v>nd</v>
          </cell>
          <cell r="IO15" t="str">
            <v>nd</v>
          </cell>
          <cell r="IP15" t="str">
            <v>nd</v>
          </cell>
          <cell r="IQ15">
            <v>5.4</v>
          </cell>
          <cell r="IR15">
            <v>48.3</v>
          </cell>
          <cell r="IS15">
            <v>22.5</v>
          </cell>
          <cell r="IT15" t="str">
            <v>nd</v>
          </cell>
          <cell r="IU15">
            <v>0</v>
          </cell>
          <cell r="IV15">
            <v>0</v>
          </cell>
          <cell r="IW15" t="str">
            <v>nd</v>
          </cell>
          <cell r="IX15">
            <v>2.8000000000000003</v>
          </cell>
          <cell r="IY15" t="str">
            <v>nd</v>
          </cell>
          <cell r="IZ15">
            <v>0</v>
          </cell>
          <cell r="JA15">
            <v>0</v>
          </cell>
          <cell r="JB15">
            <v>0</v>
          </cell>
          <cell r="JC15">
            <v>0</v>
          </cell>
          <cell r="JD15">
            <v>0</v>
          </cell>
          <cell r="JE15">
            <v>0</v>
          </cell>
          <cell r="JF15">
            <v>0</v>
          </cell>
          <cell r="JG15">
            <v>0</v>
          </cell>
          <cell r="JH15">
            <v>0</v>
          </cell>
          <cell r="JI15">
            <v>0</v>
          </cell>
          <cell r="JJ15">
            <v>0</v>
          </cell>
          <cell r="JK15" t="str">
            <v>nd</v>
          </cell>
          <cell r="JL15">
            <v>0</v>
          </cell>
          <cell r="JM15">
            <v>0</v>
          </cell>
          <cell r="JN15">
            <v>0</v>
          </cell>
          <cell r="JO15">
            <v>0</v>
          </cell>
          <cell r="JP15">
            <v>0</v>
          </cell>
          <cell r="JQ15">
            <v>15.5</v>
          </cell>
          <cell r="JR15">
            <v>0</v>
          </cell>
          <cell r="JS15">
            <v>0</v>
          </cell>
          <cell r="JT15">
            <v>0</v>
          </cell>
          <cell r="JU15">
            <v>0</v>
          </cell>
          <cell r="JV15">
            <v>0</v>
          </cell>
          <cell r="JW15">
            <v>78.5</v>
          </cell>
          <cell r="JX15">
            <v>0</v>
          </cell>
          <cell r="JY15">
            <v>0</v>
          </cell>
          <cell r="JZ15">
            <v>0</v>
          </cell>
          <cell r="KA15">
            <v>0</v>
          </cell>
          <cell r="KB15">
            <v>0</v>
          </cell>
          <cell r="KC15">
            <v>5</v>
          </cell>
          <cell r="KD15">
            <v>68.2</v>
          </cell>
          <cell r="KE15">
            <v>6.5</v>
          </cell>
          <cell r="KF15">
            <v>2.9000000000000004</v>
          </cell>
          <cell r="KG15">
            <v>5.7</v>
          </cell>
          <cell r="KH15">
            <v>16.7</v>
          </cell>
          <cell r="KI15">
            <v>0</v>
          </cell>
          <cell r="KJ15">
            <v>64.900000000000006</v>
          </cell>
          <cell r="KK15">
            <v>6.6000000000000005</v>
          </cell>
          <cell r="KL15">
            <v>2.8000000000000003</v>
          </cell>
          <cell r="KM15">
            <v>6.1</v>
          </cell>
          <cell r="KN15">
            <v>19.7</v>
          </cell>
          <cell r="KO15">
            <v>0</v>
          </cell>
        </row>
        <row r="16">
          <cell r="A16" t="str">
            <v>EnsC2</v>
          </cell>
          <cell r="B16" t="str">
            <v>16</v>
          </cell>
          <cell r="C16" t="str">
            <v>NAF 17</v>
          </cell>
          <cell r="D16" t="str">
            <v>C2</v>
          </cell>
          <cell r="E16" t="str">
            <v/>
          </cell>
          <cell r="F16">
            <v>0</v>
          </cell>
          <cell r="G16">
            <v>0</v>
          </cell>
          <cell r="H16" t="str">
            <v>nd</v>
          </cell>
          <cell r="I16">
            <v>15.9</v>
          </cell>
          <cell r="J16" t="str">
            <v>nd</v>
          </cell>
          <cell r="K16" t="str">
            <v>nd</v>
          </cell>
          <cell r="L16">
            <v>0</v>
          </cell>
          <cell r="M16">
            <v>0</v>
          </cell>
          <cell r="N16">
            <v>0</v>
          </cell>
          <cell r="O16">
            <v>0</v>
          </cell>
          <cell r="P16">
            <v>0</v>
          </cell>
          <cell r="Q16" t="str">
            <v>nd</v>
          </cell>
          <cell r="R16" t="str">
            <v>nd</v>
          </cell>
          <cell r="S16" t="str">
            <v>nd</v>
          </cell>
          <cell r="T16" t="str">
            <v>nd</v>
          </cell>
          <cell r="U16">
            <v>0</v>
          </cell>
          <cell r="V16">
            <v>0</v>
          </cell>
          <cell r="W16">
            <v>0</v>
          </cell>
          <cell r="X16">
            <v>98.4</v>
          </cell>
          <cell r="Y16" t="str">
            <v>nd</v>
          </cell>
          <cell r="Z16">
            <v>0</v>
          </cell>
          <cell r="AA16">
            <v>0</v>
          </cell>
          <cell r="AB16">
            <v>0</v>
          </cell>
          <cell r="AC16">
            <v>0</v>
          </cell>
          <cell r="AD16">
            <v>0</v>
          </cell>
          <cell r="AE16">
            <v>0</v>
          </cell>
          <cell r="AF16">
            <v>0</v>
          </cell>
          <cell r="AG16">
            <v>0</v>
          </cell>
          <cell r="AH16">
            <v>0</v>
          </cell>
          <cell r="AI16">
            <v>0</v>
          </cell>
          <cell r="AJ16">
            <v>100</v>
          </cell>
          <cell r="AK16">
            <v>0</v>
          </cell>
          <cell r="AL16">
            <v>0</v>
          </cell>
          <cell r="AM16" t="str">
            <v>nd</v>
          </cell>
          <cell r="AN16">
            <v>88.3</v>
          </cell>
          <cell r="AO16" t="str">
            <v>nd</v>
          </cell>
          <cell r="AP16">
            <v>0</v>
          </cell>
          <cell r="AQ16">
            <v>0</v>
          </cell>
          <cell r="AR16">
            <v>0</v>
          </cell>
          <cell r="AS16">
            <v>0</v>
          </cell>
          <cell r="AT16" t="str">
            <v>nd</v>
          </cell>
          <cell r="AU16">
            <v>0</v>
          </cell>
          <cell r="AV16">
            <v>0</v>
          </cell>
          <cell r="AW16">
            <v>0</v>
          </cell>
          <cell r="AX16">
            <v>0</v>
          </cell>
          <cell r="AY16">
            <v>0</v>
          </cell>
          <cell r="AZ16" t="str">
            <v>nd</v>
          </cell>
          <cell r="BA16">
            <v>22</v>
          </cell>
          <cell r="BB16">
            <v>78</v>
          </cell>
          <cell r="BC16">
            <v>0</v>
          </cell>
          <cell r="BD16">
            <v>0</v>
          </cell>
          <cell r="BE16">
            <v>0</v>
          </cell>
          <cell r="BF16">
            <v>0</v>
          </cell>
          <cell r="BG16">
            <v>0</v>
          </cell>
          <cell r="BH16">
            <v>0</v>
          </cell>
          <cell r="BI16">
            <v>0</v>
          </cell>
          <cell r="BJ16" t="str">
            <v>nd</v>
          </cell>
          <cell r="BK16">
            <v>20.100000000000001</v>
          </cell>
          <cell r="BL16">
            <v>10.100000000000001</v>
          </cell>
          <cell r="BM16">
            <v>0</v>
          </cell>
          <cell r="BN16">
            <v>0</v>
          </cell>
          <cell r="BO16">
            <v>0</v>
          </cell>
          <cell r="BP16">
            <v>0</v>
          </cell>
          <cell r="BQ16" t="str">
            <v>nd</v>
          </cell>
          <cell r="BR16">
            <v>88.3</v>
          </cell>
          <cell r="BS16">
            <v>0</v>
          </cell>
          <cell r="BT16">
            <v>0</v>
          </cell>
          <cell r="BU16">
            <v>0</v>
          </cell>
          <cell r="BV16">
            <v>0</v>
          </cell>
          <cell r="BW16">
            <v>94.399999999999991</v>
          </cell>
          <cell r="BX16" t="str">
            <v>nd</v>
          </cell>
          <cell r="BY16">
            <v>0</v>
          </cell>
          <cell r="BZ16">
            <v>0</v>
          </cell>
          <cell r="CA16" t="str">
            <v>nd</v>
          </cell>
          <cell r="CB16">
            <v>21.5</v>
          </cell>
          <cell r="CC16" t="str">
            <v>nd</v>
          </cell>
          <cell r="CD16">
            <v>0</v>
          </cell>
          <cell r="CE16">
            <v>0</v>
          </cell>
          <cell r="CF16">
            <v>0</v>
          </cell>
          <cell r="CG16">
            <v>0</v>
          </cell>
          <cell r="CH16">
            <v>0</v>
          </cell>
          <cell r="CI16">
            <v>0</v>
          </cell>
          <cell r="CJ16">
            <v>100</v>
          </cell>
          <cell r="CK16">
            <v>96.2</v>
          </cell>
          <cell r="CL16" t="str">
            <v>nd</v>
          </cell>
          <cell r="CM16">
            <v>97.899999999999991</v>
          </cell>
          <cell r="CN16">
            <v>14.099999999999998</v>
          </cell>
          <cell r="CO16">
            <v>0</v>
          </cell>
          <cell r="CP16">
            <v>79.5</v>
          </cell>
          <cell r="CQ16">
            <v>90.7</v>
          </cell>
          <cell r="CR16">
            <v>0</v>
          </cell>
          <cell r="CS16" t="str">
            <v>nd</v>
          </cell>
          <cell r="CT16">
            <v>81.3</v>
          </cell>
          <cell r="CU16" t="str">
            <v>nd</v>
          </cell>
          <cell r="CV16" t="str">
            <v>nd</v>
          </cell>
          <cell r="CW16">
            <v>18.5</v>
          </cell>
          <cell r="CX16">
            <v>0</v>
          </cell>
          <cell r="CY16">
            <v>0</v>
          </cell>
          <cell r="CZ16" t="str">
            <v>nd</v>
          </cell>
          <cell r="DA16">
            <v>0</v>
          </cell>
          <cell r="DB16">
            <v>0</v>
          </cell>
          <cell r="DC16">
            <v>16.400000000000002</v>
          </cell>
          <cell r="DD16" t="str">
            <v>nd</v>
          </cell>
          <cell r="DE16">
            <v>0</v>
          </cell>
          <cell r="DF16">
            <v>0</v>
          </cell>
          <cell r="DG16" t="str">
            <v>nd</v>
          </cell>
          <cell r="DH16" t="str">
            <v>nd</v>
          </cell>
          <cell r="DI16">
            <v>0</v>
          </cell>
          <cell r="DJ16" t="str">
            <v>nd</v>
          </cell>
          <cell r="DK16">
            <v>0</v>
          </cell>
          <cell r="DL16">
            <v>0</v>
          </cell>
          <cell r="DM16">
            <v>0</v>
          </cell>
          <cell r="DN16">
            <v>0</v>
          </cell>
          <cell r="DO16">
            <v>0</v>
          </cell>
          <cell r="DP16">
            <v>0</v>
          </cell>
          <cell r="DQ16">
            <v>0</v>
          </cell>
          <cell r="DR16">
            <v>0</v>
          </cell>
          <cell r="DS16">
            <v>0</v>
          </cell>
          <cell r="DT16">
            <v>0</v>
          </cell>
          <cell r="DU16">
            <v>0</v>
          </cell>
          <cell r="DV16">
            <v>0</v>
          </cell>
          <cell r="DW16" t="str">
            <v>nd</v>
          </cell>
          <cell r="DX16" t="str">
            <v>nd</v>
          </cell>
          <cell r="DY16">
            <v>0</v>
          </cell>
          <cell r="DZ16">
            <v>0</v>
          </cell>
          <cell r="EA16">
            <v>0</v>
          </cell>
          <cell r="EB16">
            <v>0</v>
          </cell>
          <cell r="EC16">
            <v>9.3000000000000007</v>
          </cell>
          <cell r="ED16" t="str">
            <v>nd</v>
          </cell>
          <cell r="EE16">
            <v>0</v>
          </cell>
          <cell r="EF16">
            <v>0</v>
          </cell>
          <cell r="EG16">
            <v>0</v>
          </cell>
          <cell r="EH16">
            <v>0</v>
          </cell>
          <cell r="EI16" t="str">
            <v>nd</v>
          </cell>
          <cell r="EJ16" t="str">
            <v>nd</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t="str">
            <v>nd</v>
          </cell>
          <cell r="FD16" t="str">
            <v>nd</v>
          </cell>
          <cell r="FE16">
            <v>0</v>
          </cell>
          <cell r="FF16">
            <v>0</v>
          </cell>
          <cell r="FG16">
            <v>0</v>
          </cell>
          <cell r="FH16">
            <v>0</v>
          </cell>
          <cell r="FI16">
            <v>0</v>
          </cell>
          <cell r="FJ16" t="str">
            <v>nd</v>
          </cell>
          <cell r="FK16">
            <v>9.1</v>
          </cell>
          <cell r="FL16">
            <v>0</v>
          </cell>
          <cell r="FM16">
            <v>0</v>
          </cell>
          <cell r="FN16">
            <v>0</v>
          </cell>
          <cell r="FO16">
            <v>0</v>
          </cell>
          <cell r="FP16" t="str">
            <v>nd</v>
          </cell>
          <cell r="FQ16" t="str">
            <v>nd</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t="str">
            <v>nd</v>
          </cell>
          <cell r="GH16" t="str">
            <v>nd</v>
          </cell>
          <cell r="GI16">
            <v>0</v>
          </cell>
          <cell r="GJ16">
            <v>0</v>
          </cell>
          <cell r="GK16">
            <v>0</v>
          </cell>
          <cell r="GL16">
            <v>0</v>
          </cell>
          <cell r="GM16">
            <v>0</v>
          </cell>
          <cell r="GN16">
            <v>15.9</v>
          </cell>
          <cell r="GO16">
            <v>0</v>
          </cell>
          <cell r="GP16">
            <v>0</v>
          </cell>
          <cell r="GQ16">
            <v>0</v>
          </cell>
          <cell r="GR16">
            <v>0</v>
          </cell>
          <cell r="GS16">
            <v>0</v>
          </cell>
          <cell r="GT16" t="str">
            <v>nd</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t="str">
            <v>nd</v>
          </cell>
          <cell r="HK16">
            <v>0</v>
          </cell>
          <cell r="HL16">
            <v>0</v>
          </cell>
          <cell r="HM16">
            <v>0</v>
          </cell>
          <cell r="HN16">
            <v>0</v>
          </cell>
          <cell r="HO16">
            <v>0</v>
          </cell>
          <cell r="HP16">
            <v>10.4</v>
          </cell>
          <cell r="HQ16" t="str">
            <v>nd</v>
          </cell>
          <cell r="HR16">
            <v>0</v>
          </cell>
          <cell r="HS16">
            <v>0</v>
          </cell>
          <cell r="HT16">
            <v>0</v>
          </cell>
          <cell r="HU16">
            <v>0</v>
          </cell>
          <cell r="HV16" t="str">
            <v>nd</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t="str">
            <v>nd</v>
          </cell>
          <cell r="IL16" t="str">
            <v>nd</v>
          </cell>
          <cell r="IM16">
            <v>0</v>
          </cell>
          <cell r="IN16">
            <v>0</v>
          </cell>
          <cell r="IO16">
            <v>0</v>
          </cell>
          <cell r="IP16">
            <v>0</v>
          </cell>
          <cell r="IQ16" t="str">
            <v>nd</v>
          </cell>
          <cell r="IR16" t="str">
            <v>nd</v>
          </cell>
          <cell r="IS16" t="str">
            <v>nd</v>
          </cell>
          <cell r="IT16">
            <v>0</v>
          </cell>
          <cell r="IU16">
            <v>0</v>
          </cell>
          <cell r="IV16">
            <v>0</v>
          </cell>
          <cell r="IW16">
            <v>0</v>
          </cell>
          <cell r="IX16" t="str">
            <v>nd</v>
          </cell>
          <cell r="IY16" t="str">
            <v>nd</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t="str">
            <v>nd</v>
          </cell>
          <cell r="JR16">
            <v>0</v>
          </cell>
          <cell r="JS16">
            <v>0</v>
          </cell>
          <cell r="JT16">
            <v>0</v>
          </cell>
          <cell r="JU16">
            <v>0</v>
          </cell>
          <cell r="JV16">
            <v>0</v>
          </cell>
          <cell r="JW16">
            <v>15.9</v>
          </cell>
          <cell r="JX16">
            <v>0</v>
          </cell>
          <cell r="JY16">
            <v>0</v>
          </cell>
          <cell r="JZ16">
            <v>0</v>
          </cell>
          <cell r="KA16">
            <v>0</v>
          </cell>
          <cell r="KB16">
            <v>0</v>
          </cell>
          <cell r="KC16" t="str">
            <v>nd</v>
          </cell>
          <cell r="KD16">
            <v>56.999999999999993</v>
          </cell>
          <cell r="KE16">
            <v>11.5</v>
          </cell>
          <cell r="KF16">
            <v>0.5</v>
          </cell>
          <cell r="KG16">
            <v>3.9</v>
          </cell>
          <cell r="KH16">
            <v>27.1</v>
          </cell>
          <cell r="KI16">
            <v>0</v>
          </cell>
          <cell r="KJ16">
            <v>56.100000000000009</v>
          </cell>
          <cell r="KK16">
            <v>16.900000000000002</v>
          </cell>
          <cell r="KL16">
            <v>0.4</v>
          </cell>
          <cell r="KM16">
            <v>3.8</v>
          </cell>
          <cell r="KN16">
            <v>22.8</v>
          </cell>
          <cell r="KO16">
            <v>0</v>
          </cell>
        </row>
        <row r="17">
          <cell r="A17" t="str">
            <v>2C2</v>
          </cell>
          <cell r="B17" t="str">
            <v>17</v>
          </cell>
          <cell r="C17" t="str">
            <v>NAF 17</v>
          </cell>
          <cell r="D17" t="str">
            <v>C2</v>
          </cell>
          <cell r="E17" t="str">
            <v>2</v>
          </cell>
          <cell r="F17">
            <v>0</v>
          </cell>
          <cell r="G17">
            <v>0</v>
          </cell>
          <cell r="H17">
            <v>0</v>
          </cell>
          <cell r="I17" t="str">
            <v>nd</v>
          </cell>
          <cell r="J17">
            <v>0</v>
          </cell>
          <cell r="K17">
            <v>0</v>
          </cell>
          <cell r="L17">
            <v>0</v>
          </cell>
          <cell r="M17">
            <v>0</v>
          </cell>
          <cell r="N17">
            <v>0</v>
          </cell>
          <cell r="O17">
            <v>0</v>
          </cell>
          <cell r="P17">
            <v>0</v>
          </cell>
          <cell r="Q17">
            <v>0</v>
          </cell>
          <cell r="R17" t="str">
            <v>nd</v>
          </cell>
          <cell r="S17">
            <v>0</v>
          </cell>
          <cell r="T17">
            <v>0</v>
          </cell>
          <cell r="U17">
            <v>0</v>
          </cell>
          <cell r="V17">
            <v>0</v>
          </cell>
          <cell r="W17">
            <v>0</v>
          </cell>
          <cell r="X17" t="str">
            <v>nd</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t="str">
            <v>nd</v>
          </cell>
          <cell r="AO17">
            <v>0</v>
          </cell>
          <cell r="AP17">
            <v>0</v>
          </cell>
          <cell r="AQ17">
            <v>0</v>
          </cell>
          <cell r="AR17">
            <v>0</v>
          </cell>
          <cell r="AS17">
            <v>0</v>
          </cell>
          <cell r="AT17">
            <v>0</v>
          </cell>
          <cell r="AU17">
            <v>0</v>
          </cell>
          <cell r="AV17">
            <v>0</v>
          </cell>
          <cell r="AW17">
            <v>0</v>
          </cell>
          <cell r="AX17">
            <v>0</v>
          </cell>
          <cell r="AY17">
            <v>0</v>
          </cell>
          <cell r="AZ17">
            <v>0</v>
          </cell>
          <cell r="BA17" t="str">
            <v>nd</v>
          </cell>
          <cell r="BB17">
            <v>0</v>
          </cell>
          <cell r="BC17">
            <v>0</v>
          </cell>
          <cell r="BD17">
            <v>0</v>
          </cell>
          <cell r="BE17">
            <v>0</v>
          </cell>
          <cell r="BF17">
            <v>0</v>
          </cell>
          <cell r="BG17">
            <v>0</v>
          </cell>
          <cell r="BH17">
            <v>0</v>
          </cell>
          <cell r="BI17">
            <v>0</v>
          </cell>
          <cell r="BJ17">
            <v>0</v>
          </cell>
          <cell r="BK17">
            <v>0</v>
          </cell>
          <cell r="BL17" t="str">
            <v>nd</v>
          </cell>
          <cell r="BM17">
            <v>0</v>
          </cell>
          <cell r="BN17">
            <v>0</v>
          </cell>
          <cell r="BO17">
            <v>0</v>
          </cell>
          <cell r="BP17">
            <v>0</v>
          </cell>
          <cell r="BQ17">
            <v>0</v>
          </cell>
          <cell r="BR17" t="str">
            <v>nd</v>
          </cell>
          <cell r="BS17">
            <v>0</v>
          </cell>
          <cell r="BT17">
            <v>0</v>
          </cell>
          <cell r="BU17">
            <v>0</v>
          </cell>
          <cell r="BV17">
            <v>0</v>
          </cell>
          <cell r="BW17" t="str">
            <v>nd</v>
          </cell>
          <cell r="BX17">
            <v>0</v>
          </cell>
          <cell r="BY17">
            <v>0</v>
          </cell>
          <cell r="BZ17">
            <v>0</v>
          </cell>
          <cell r="CA17">
            <v>0</v>
          </cell>
          <cell r="CB17">
            <v>0</v>
          </cell>
          <cell r="CC17" t="str">
            <v>nd</v>
          </cell>
          <cell r="CD17">
            <v>0</v>
          </cell>
          <cell r="CE17">
            <v>0</v>
          </cell>
          <cell r="CF17">
            <v>0</v>
          </cell>
          <cell r="CG17">
            <v>0</v>
          </cell>
          <cell r="CH17">
            <v>0</v>
          </cell>
          <cell r="CI17">
            <v>0</v>
          </cell>
          <cell r="CJ17" t="str">
            <v>nd</v>
          </cell>
          <cell r="CK17">
            <v>0</v>
          </cell>
          <cell r="CL17" t="str">
            <v>nd</v>
          </cell>
          <cell r="CM17">
            <v>0</v>
          </cell>
          <cell r="CN17">
            <v>0</v>
          </cell>
          <cell r="CO17">
            <v>0</v>
          </cell>
          <cell r="CP17" t="str">
            <v>nd</v>
          </cell>
          <cell r="CQ17">
            <v>0</v>
          </cell>
          <cell r="CR17">
            <v>0</v>
          </cell>
          <cell r="CS17">
            <v>0</v>
          </cell>
          <cell r="CT17" t="str">
            <v>nd</v>
          </cell>
          <cell r="CU17">
            <v>0</v>
          </cell>
          <cell r="CV17">
            <v>0</v>
          </cell>
          <cell r="CW17" t="str">
            <v>nd</v>
          </cell>
          <cell r="CX17">
            <v>0</v>
          </cell>
          <cell r="CY17">
            <v>0</v>
          </cell>
          <cell r="CZ17">
            <v>0</v>
          </cell>
          <cell r="DA17">
            <v>0</v>
          </cell>
          <cell r="DB17">
            <v>0</v>
          </cell>
          <cell r="DC17">
            <v>0</v>
          </cell>
          <cell r="DD17" t="str">
            <v>nd</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t="str">
            <v>nd</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t="str">
            <v>nd</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t="str">
            <v>nd</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t="str">
            <v>nd</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t="str">
            <v>nd</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t="str">
            <v>nd</v>
          </cell>
          <cell r="JX17">
            <v>0</v>
          </cell>
          <cell r="JY17">
            <v>0</v>
          </cell>
          <cell r="JZ17">
            <v>0</v>
          </cell>
          <cell r="KA17">
            <v>0</v>
          </cell>
          <cell r="KB17">
            <v>0</v>
          </cell>
          <cell r="KC17">
            <v>0</v>
          </cell>
          <cell r="KD17" t="str">
            <v>nd</v>
          </cell>
          <cell r="KE17" t="str">
            <v>nd</v>
          </cell>
          <cell r="KF17" t="str">
            <v>nd</v>
          </cell>
          <cell r="KG17" t="str">
            <v>nd</v>
          </cell>
          <cell r="KH17" t="str">
            <v>nd</v>
          </cell>
          <cell r="KI17" t="str">
            <v>nd</v>
          </cell>
          <cell r="KJ17" t="str">
            <v>nd</v>
          </cell>
          <cell r="KK17" t="str">
            <v>nd</v>
          </cell>
          <cell r="KL17" t="str">
            <v>nd</v>
          </cell>
          <cell r="KM17" t="str">
            <v>nd</v>
          </cell>
          <cell r="KN17" t="str">
            <v>nd</v>
          </cell>
          <cell r="KO17" t="str">
            <v>nd</v>
          </cell>
        </row>
        <row r="18">
          <cell r="A18" t="str">
            <v>3C2</v>
          </cell>
          <cell r="B18" t="str">
            <v>18</v>
          </cell>
          <cell r="C18" t="str">
            <v>NAF 17</v>
          </cell>
          <cell r="D18" t="str">
            <v>C2</v>
          </cell>
          <cell r="E18" t="str">
            <v>3</v>
          </cell>
          <cell r="F18">
            <v>0</v>
          </cell>
          <cell r="G18">
            <v>0</v>
          </cell>
          <cell r="H18">
            <v>0</v>
          </cell>
          <cell r="I18" t="str">
            <v>nd</v>
          </cell>
          <cell r="J18" t="str">
            <v>nd</v>
          </cell>
          <cell r="K18">
            <v>0</v>
          </cell>
          <cell r="L18">
            <v>0</v>
          </cell>
          <cell r="M18">
            <v>0</v>
          </cell>
          <cell r="N18">
            <v>0</v>
          </cell>
          <cell r="O18">
            <v>0</v>
          </cell>
          <cell r="P18">
            <v>0</v>
          </cell>
          <cell r="Q18" t="str">
            <v>nd</v>
          </cell>
          <cell r="R18" t="str">
            <v>nd</v>
          </cell>
          <cell r="S18" t="str">
            <v>nd</v>
          </cell>
          <cell r="T18">
            <v>0</v>
          </cell>
          <cell r="U18">
            <v>0</v>
          </cell>
          <cell r="V18">
            <v>0</v>
          </cell>
          <cell r="W18">
            <v>0</v>
          </cell>
          <cell r="X18" t="str">
            <v>nd</v>
          </cell>
          <cell r="Y18" t="str">
            <v>nd</v>
          </cell>
          <cell r="Z18">
            <v>0</v>
          </cell>
          <cell r="AA18">
            <v>0</v>
          </cell>
          <cell r="AB18">
            <v>0</v>
          </cell>
          <cell r="AC18">
            <v>0</v>
          </cell>
          <cell r="AD18">
            <v>0</v>
          </cell>
          <cell r="AE18">
            <v>0</v>
          </cell>
          <cell r="AF18">
            <v>0</v>
          </cell>
          <cell r="AG18">
            <v>0</v>
          </cell>
          <cell r="AH18">
            <v>0</v>
          </cell>
          <cell r="AI18">
            <v>0</v>
          </cell>
          <cell r="AJ18">
            <v>100</v>
          </cell>
          <cell r="AK18">
            <v>0</v>
          </cell>
          <cell r="AL18">
            <v>0</v>
          </cell>
          <cell r="AM18">
            <v>0</v>
          </cell>
          <cell r="AN18">
            <v>100</v>
          </cell>
          <cell r="AO18">
            <v>0</v>
          </cell>
          <cell r="AP18">
            <v>0</v>
          </cell>
          <cell r="AQ18">
            <v>0</v>
          </cell>
          <cell r="AR18">
            <v>0</v>
          </cell>
          <cell r="AS18">
            <v>0</v>
          </cell>
          <cell r="AT18">
            <v>0</v>
          </cell>
          <cell r="AU18">
            <v>0</v>
          </cell>
          <cell r="AV18">
            <v>0</v>
          </cell>
          <cell r="AW18">
            <v>0</v>
          </cell>
          <cell r="AX18">
            <v>0</v>
          </cell>
          <cell r="AY18">
            <v>0</v>
          </cell>
          <cell r="AZ18">
            <v>0</v>
          </cell>
          <cell r="BA18" t="str">
            <v>nd</v>
          </cell>
          <cell r="BB18" t="str">
            <v>nd</v>
          </cell>
          <cell r="BC18">
            <v>0</v>
          </cell>
          <cell r="BD18">
            <v>0</v>
          </cell>
          <cell r="BE18">
            <v>0</v>
          </cell>
          <cell r="BF18">
            <v>0</v>
          </cell>
          <cell r="BG18">
            <v>0</v>
          </cell>
          <cell r="BH18">
            <v>0</v>
          </cell>
          <cell r="BI18">
            <v>0</v>
          </cell>
          <cell r="BJ18">
            <v>0</v>
          </cell>
          <cell r="BK18" t="str">
            <v>nd</v>
          </cell>
          <cell r="BL18" t="str">
            <v>nd</v>
          </cell>
          <cell r="BM18">
            <v>0</v>
          </cell>
          <cell r="BN18">
            <v>0</v>
          </cell>
          <cell r="BO18">
            <v>0</v>
          </cell>
          <cell r="BP18">
            <v>0</v>
          </cell>
          <cell r="BQ18">
            <v>0</v>
          </cell>
          <cell r="BR18">
            <v>100</v>
          </cell>
          <cell r="BS18">
            <v>0</v>
          </cell>
          <cell r="BT18">
            <v>0</v>
          </cell>
          <cell r="BU18">
            <v>0</v>
          </cell>
          <cell r="BV18">
            <v>0</v>
          </cell>
          <cell r="BW18">
            <v>100</v>
          </cell>
          <cell r="BX18">
            <v>0</v>
          </cell>
          <cell r="BY18">
            <v>0</v>
          </cell>
          <cell r="BZ18">
            <v>0</v>
          </cell>
          <cell r="CA18">
            <v>0</v>
          </cell>
          <cell r="CB18" t="str">
            <v>nd</v>
          </cell>
          <cell r="CC18" t="str">
            <v>nd</v>
          </cell>
          <cell r="CD18">
            <v>0</v>
          </cell>
          <cell r="CE18">
            <v>0</v>
          </cell>
          <cell r="CF18">
            <v>0</v>
          </cell>
          <cell r="CG18">
            <v>0</v>
          </cell>
          <cell r="CH18">
            <v>0</v>
          </cell>
          <cell r="CI18">
            <v>0</v>
          </cell>
          <cell r="CJ18">
            <v>100</v>
          </cell>
          <cell r="CK18" t="str">
            <v>nd</v>
          </cell>
          <cell r="CL18">
            <v>0</v>
          </cell>
          <cell r="CM18">
            <v>100</v>
          </cell>
          <cell r="CN18" t="str">
            <v>nd</v>
          </cell>
          <cell r="CO18">
            <v>0</v>
          </cell>
          <cell r="CP18" t="str">
            <v>nd</v>
          </cell>
          <cell r="CQ18" t="str">
            <v>nd</v>
          </cell>
          <cell r="CR18">
            <v>0</v>
          </cell>
          <cell r="CS18" t="str">
            <v>nd</v>
          </cell>
          <cell r="CT18" t="str">
            <v>nd</v>
          </cell>
          <cell r="CU18">
            <v>0</v>
          </cell>
          <cell r="CV18">
            <v>0</v>
          </cell>
          <cell r="CW18">
            <v>100</v>
          </cell>
          <cell r="CX18">
            <v>0</v>
          </cell>
          <cell r="CY18">
            <v>0</v>
          </cell>
          <cell r="CZ18">
            <v>0</v>
          </cell>
          <cell r="DA18">
            <v>0</v>
          </cell>
          <cell r="DB18">
            <v>0</v>
          </cell>
          <cell r="DC18">
            <v>100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t="str">
            <v>nd</v>
          </cell>
          <cell r="ED18">
            <v>0</v>
          </cell>
          <cell r="EE18">
            <v>0</v>
          </cell>
          <cell r="EF18">
            <v>0</v>
          </cell>
          <cell r="EG18">
            <v>0</v>
          </cell>
          <cell r="EH18">
            <v>0</v>
          </cell>
          <cell r="EI18" t="str">
            <v>nd</v>
          </cell>
          <cell r="EJ18" t="str">
            <v>nd</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t="str">
            <v>nd</v>
          </cell>
          <cell r="FL18">
            <v>0</v>
          </cell>
          <cell r="FM18">
            <v>0</v>
          </cell>
          <cell r="FN18">
            <v>0</v>
          </cell>
          <cell r="FO18">
            <v>0</v>
          </cell>
          <cell r="FP18" t="str">
            <v>nd</v>
          </cell>
          <cell r="FQ18" t="str">
            <v>nd</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t="str">
            <v>nd</v>
          </cell>
          <cell r="GO18">
            <v>0</v>
          </cell>
          <cell r="GP18">
            <v>0</v>
          </cell>
          <cell r="GQ18">
            <v>0</v>
          </cell>
          <cell r="GR18">
            <v>0</v>
          </cell>
          <cell r="GS18">
            <v>0</v>
          </cell>
          <cell r="GT18" t="str">
            <v>nd</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v>
          </cell>
          <cell r="HM18">
            <v>0</v>
          </cell>
          <cell r="HN18">
            <v>0</v>
          </cell>
          <cell r="HO18">
            <v>0</v>
          </cell>
          <cell r="HP18" t="str">
            <v>nd</v>
          </cell>
          <cell r="HQ18">
            <v>0</v>
          </cell>
          <cell r="HR18">
            <v>0</v>
          </cell>
          <cell r="HS18">
            <v>0</v>
          </cell>
          <cell r="HT18">
            <v>0</v>
          </cell>
          <cell r="HU18">
            <v>0</v>
          </cell>
          <cell r="HV18" t="str">
            <v>nd</v>
          </cell>
          <cell r="HW18">
            <v>0</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t="str">
            <v>nd</v>
          </cell>
          <cell r="IS18">
            <v>0</v>
          </cell>
          <cell r="IT18">
            <v>0</v>
          </cell>
          <cell r="IU18">
            <v>0</v>
          </cell>
          <cell r="IV18">
            <v>0</v>
          </cell>
          <cell r="IW18">
            <v>0</v>
          </cell>
          <cell r="IX18" t="str">
            <v>nd</v>
          </cell>
          <cell r="IY18" t="str">
            <v>nd</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t="str">
            <v>nd</v>
          </cell>
          <cell r="JX18">
            <v>0</v>
          </cell>
          <cell r="JY18">
            <v>0</v>
          </cell>
          <cell r="JZ18">
            <v>0</v>
          </cell>
          <cell r="KA18">
            <v>0</v>
          </cell>
          <cell r="KB18">
            <v>0</v>
          </cell>
          <cell r="KC18" t="str">
            <v>nd</v>
          </cell>
          <cell r="KD18">
            <v>77.3</v>
          </cell>
          <cell r="KE18">
            <v>2.1999999999999997</v>
          </cell>
          <cell r="KF18">
            <v>0</v>
          </cell>
          <cell r="KG18">
            <v>4.9000000000000004</v>
          </cell>
          <cell r="KH18">
            <v>15.6</v>
          </cell>
          <cell r="KI18">
            <v>0</v>
          </cell>
          <cell r="KJ18">
            <v>72.399999999999991</v>
          </cell>
          <cell r="KK18">
            <v>2</v>
          </cell>
          <cell r="KL18">
            <v>0</v>
          </cell>
          <cell r="KM18">
            <v>4.5999999999999996</v>
          </cell>
          <cell r="KN18">
            <v>21.099999999999998</v>
          </cell>
          <cell r="KO18">
            <v>0</v>
          </cell>
        </row>
        <row r="19">
          <cell r="A19" t="str">
            <v>5C2</v>
          </cell>
          <cell r="B19" t="str">
            <v>19</v>
          </cell>
          <cell r="C19" t="str">
            <v>NAF 17</v>
          </cell>
          <cell r="D19" t="str">
            <v>C2</v>
          </cell>
          <cell r="E19" t="str">
            <v>5</v>
          </cell>
          <cell r="F19">
            <v>0</v>
          </cell>
          <cell r="G19">
            <v>0</v>
          </cell>
          <cell r="H19">
            <v>0</v>
          </cell>
          <cell r="I19" t="str">
            <v>nd</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t="str">
            <v>nd</v>
          </cell>
          <cell r="Y19">
            <v>0</v>
          </cell>
          <cell r="Z19">
            <v>0</v>
          </cell>
          <cell r="AA19">
            <v>0</v>
          </cell>
          <cell r="AB19">
            <v>0</v>
          </cell>
          <cell r="AC19">
            <v>0</v>
          </cell>
          <cell r="AD19">
            <v>0</v>
          </cell>
          <cell r="AE19">
            <v>0</v>
          </cell>
          <cell r="AF19">
            <v>0</v>
          </cell>
          <cell r="AG19">
            <v>0</v>
          </cell>
          <cell r="AH19">
            <v>0</v>
          </cell>
          <cell r="AI19">
            <v>0</v>
          </cell>
          <cell r="AJ19" t="str">
            <v>nd</v>
          </cell>
          <cell r="AK19">
            <v>0</v>
          </cell>
          <cell r="AL19">
            <v>0</v>
          </cell>
          <cell r="AM19">
            <v>0</v>
          </cell>
          <cell r="AN19" t="str">
            <v>nd</v>
          </cell>
          <cell r="AO19">
            <v>0</v>
          </cell>
          <cell r="AP19">
            <v>0</v>
          </cell>
          <cell r="AQ19">
            <v>0</v>
          </cell>
          <cell r="AR19">
            <v>0</v>
          </cell>
          <cell r="AS19">
            <v>0</v>
          </cell>
          <cell r="AT19">
            <v>0</v>
          </cell>
          <cell r="AU19">
            <v>0</v>
          </cell>
          <cell r="AV19">
            <v>0</v>
          </cell>
          <cell r="AW19">
            <v>0</v>
          </cell>
          <cell r="AX19">
            <v>0</v>
          </cell>
          <cell r="AY19">
            <v>0</v>
          </cell>
          <cell r="AZ19">
            <v>0</v>
          </cell>
          <cell r="BA19" t="str">
            <v>nd</v>
          </cell>
          <cell r="BB19" t="str">
            <v>nd</v>
          </cell>
          <cell r="BC19">
            <v>0</v>
          </cell>
          <cell r="BD19">
            <v>0</v>
          </cell>
          <cell r="BE19">
            <v>0</v>
          </cell>
          <cell r="BF19">
            <v>0</v>
          </cell>
          <cell r="BG19">
            <v>0</v>
          </cell>
          <cell r="BH19">
            <v>0</v>
          </cell>
          <cell r="BI19">
            <v>0</v>
          </cell>
          <cell r="BJ19">
            <v>0</v>
          </cell>
          <cell r="BK19" t="str">
            <v>nd</v>
          </cell>
          <cell r="BL19" t="str">
            <v>nd</v>
          </cell>
          <cell r="BM19">
            <v>0</v>
          </cell>
          <cell r="BN19">
            <v>0</v>
          </cell>
          <cell r="BO19">
            <v>0</v>
          </cell>
          <cell r="BP19">
            <v>0</v>
          </cell>
          <cell r="BQ19">
            <v>0</v>
          </cell>
          <cell r="BR19" t="str">
            <v>nd</v>
          </cell>
          <cell r="BS19">
            <v>0</v>
          </cell>
          <cell r="BT19">
            <v>0</v>
          </cell>
          <cell r="BU19">
            <v>0</v>
          </cell>
          <cell r="BV19">
            <v>0</v>
          </cell>
          <cell r="BW19" t="str">
            <v>nd</v>
          </cell>
          <cell r="BX19" t="str">
            <v>nd</v>
          </cell>
          <cell r="BY19">
            <v>0</v>
          </cell>
          <cell r="BZ19">
            <v>0</v>
          </cell>
          <cell r="CA19" t="str">
            <v>nd</v>
          </cell>
          <cell r="CB19" t="str">
            <v>nd</v>
          </cell>
          <cell r="CC19">
            <v>0</v>
          </cell>
          <cell r="CD19">
            <v>0</v>
          </cell>
          <cell r="CE19">
            <v>0</v>
          </cell>
          <cell r="CF19">
            <v>0</v>
          </cell>
          <cell r="CG19">
            <v>0</v>
          </cell>
          <cell r="CH19">
            <v>0</v>
          </cell>
          <cell r="CI19">
            <v>0</v>
          </cell>
          <cell r="CJ19" t="str">
            <v>nd</v>
          </cell>
          <cell r="CK19" t="str">
            <v>nd</v>
          </cell>
          <cell r="CL19">
            <v>0</v>
          </cell>
          <cell r="CM19" t="str">
            <v>nd</v>
          </cell>
          <cell r="CN19">
            <v>0</v>
          </cell>
          <cell r="CO19">
            <v>0</v>
          </cell>
          <cell r="CP19" t="str">
            <v>nd</v>
          </cell>
          <cell r="CQ19" t="str">
            <v>nd</v>
          </cell>
          <cell r="CR19">
            <v>0</v>
          </cell>
          <cell r="CS19">
            <v>0</v>
          </cell>
          <cell r="CT19" t="str">
            <v>nd</v>
          </cell>
          <cell r="CU19">
            <v>0</v>
          </cell>
          <cell r="CV19" t="str">
            <v>nd</v>
          </cell>
          <cell r="CW19" t="str">
            <v>nd</v>
          </cell>
          <cell r="CX19">
            <v>0</v>
          </cell>
          <cell r="CY19">
            <v>0</v>
          </cell>
          <cell r="CZ19">
            <v>0</v>
          </cell>
          <cell r="DA19">
            <v>0</v>
          </cell>
          <cell r="DB19">
            <v>0</v>
          </cell>
          <cell r="DC19" t="str">
            <v>nd</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t="str">
            <v>nd</v>
          </cell>
          <cell r="ED19" t="str">
            <v>nd</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t="str">
            <v>nd</v>
          </cell>
          <cell r="FK19" t="str">
            <v>nd</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t="str">
            <v>nd</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t="str">
            <v>nd</v>
          </cell>
          <cell r="HQ19" t="str">
            <v>nd</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t="str">
            <v>nd</v>
          </cell>
          <cell r="IR19" t="str">
            <v>nd</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t="str">
            <v>nd</v>
          </cell>
          <cell r="JX19">
            <v>0</v>
          </cell>
          <cell r="JY19">
            <v>0</v>
          </cell>
          <cell r="JZ19">
            <v>0</v>
          </cell>
          <cell r="KA19">
            <v>0</v>
          </cell>
          <cell r="KB19">
            <v>0</v>
          </cell>
          <cell r="KC19">
            <v>0</v>
          </cell>
          <cell r="KD19" t="str">
            <v>nd</v>
          </cell>
          <cell r="KE19" t="str">
            <v>nd</v>
          </cell>
          <cell r="KF19" t="str">
            <v>nd</v>
          </cell>
          <cell r="KG19" t="str">
            <v>nd</v>
          </cell>
          <cell r="KH19" t="str">
            <v>nd</v>
          </cell>
          <cell r="KI19" t="str">
            <v>nd</v>
          </cell>
          <cell r="KJ19" t="str">
            <v>nd</v>
          </cell>
          <cell r="KK19" t="str">
            <v>nd</v>
          </cell>
          <cell r="KL19" t="str">
            <v>nd</v>
          </cell>
          <cell r="KM19" t="str">
            <v>nd</v>
          </cell>
          <cell r="KN19" t="str">
            <v>nd</v>
          </cell>
          <cell r="KO19" t="str">
            <v>nd</v>
          </cell>
        </row>
        <row r="20">
          <cell r="A20" t="str">
            <v>6C2</v>
          </cell>
          <cell r="B20" t="str">
            <v>20</v>
          </cell>
          <cell r="C20" t="str">
            <v>NAF 17</v>
          </cell>
          <cell r="D20" t="str">
            <v>C2</v>
          </cell>
          <cell r="E20" t="str">
            <v>6</v>
          </cell>
          <cell r="F20">
            <v>0</v>
          </cell>
          <cell r="G20">
            <v>0</v>
          </cell>
          <cell r="H20" t="str">
            <v>nd</v>
          </cell>
          <cell r="I20">
            <v>0</v>
          </cell>
          <cell r="J20">
            <v>0</v>
          </cell>
          <cell r="K20" t="str">
            <v>nd</v>
          </cell>
          <cell r="L20">
            <v>0</v>
          </cell>
          <cell r="M20">
            <v>0</v>
          </cell>
          <cell r="N20">
            <v>0</v>
          </cell>
          <cell r="O20">
            <v>0</v>
          </cell>
          <cell r="P20">
            <v>0</v>
          </cell>
          <cell r="Q20" t="str">
            <v>nd</v>
          </cell>
          <cell r="R20">
            <v>0</v>
          </cell>
          <cell r="S20">
            <v>0</v>
          </cell>
          <cell r="T20" t="str">
            <v>nd</v>
          </cell>
          <cell r="U20">
            <v>0</v>
          </cell>
          <cell r="V20">
            <v>0</v>
          </cell>
          <cell r="W20">
            <v>0</v>
          </cell>
          <cell r="X20" t="str">
            <v>nd</v>
          </cell>
          <cell r="Y20">
            <v>0</v>
          </cell>
          <cell r="Z20">
            <v>0</v>
          </cell>
          <cell r="AA20">
            <v>0</v>
          </cell>
          <cell r="AB20">
            <v>0</v>
          </cell>
          <cell r="AC20">
            <v>0</v>
          </cell>
          <cell r="AD20">
            <v>0</v>
          </cell>
          <cell r="AE20">
            <v>0</v>
          </cell>
          <cell r="AF20">
            <v>0</v>
          </cell>
          <cell r="AG20">
            <v>0</v>
          </cell>
          <cell r="AH20">
            <v>0</v>
          </cell>
          <cell r="AI20">
            <v>0</v>
          </cell>
          <cell r="AJ20" t="str">
            <v>nd</v>
          </cell>
          <cell r="AK20">
            <v>0</v>
          </cell>
          <cell r="AL20">
            <v>0</v>
          </cell>
          <cell r="AM20" t="str">
            <v>nd</v>
          </cell>
          <cell r="AN20" t="str">
            <v>nd</v>
          </cell>
          <cell r="AO20" t="str">
            <v>nd</v>
          </cell>
          <cell r="AP20">
            <v>0</v>
          </cell>
          <cell r="AQ20">
            <v>0</v>
          </cell>
          <cell r="AR20">
            <v>0</v>
          </cell>
          <cell r="AS20">
            <v>0</v>
          </cell>
          <cell r="AT20" t="str">
            <v>nd</v>
          </cell>
          <cell r="AU20">
            <v>0</v>
          </cell>
          <cell r="AV20">
            <v>0</v>
          </cell>
          <cell r="AW20">
            <v>0</v>
          </cell>
          <cell r="AX20">
            <v>0</v>
          </cell>
          <cell r="AY20">
            <v>0</v>
          </cell>
          <cell r="AZ20" t="str">
            <v>nd</v>
          </cell>
          <cell r="BA20" t="str">
            <v>nd</v>
          </cell>
          <cell r="BB20" t="str">
            <v>nd</v>
          </cell>
          <cell r="BC20">
            <v>0</v>
          </cell>
          <cell r="BD20">
            <v>0</v>
          </cell>
          <cell r="BE20">
            <v>0</v>
          </cell>
          <cell r="BF20">
            <v>0</v>
          </cell>
          <cell r="BG20">
            <v>0</v>
          </cell>
          <cell r="BH20">
            <v>0</v>
          </cell>
          <cell r="BI20">
            <v>0</v>
          </cell>
          <cell r="BJ20" t="str">
            <v>nd</v>
          </cell>
          <cell r="BK20" t="str">
            <v>nd</v>
          </cell>
          <cell r="BL20">
            <v>0</v>
          </cell>
          <cell r="BM20">
            <v>0</v>
          </cell>
          <cell r="BN20">
            <v>0</v>
          </cell>
          <cell r="BO20">
            <v>0</v>
          </cell>
          <cell r="BP20">
            <v>0</v>
          </cell>
          <cell r="BQ20" t="str">
            <v>nd</v>
          </cell>
          <cell r="BR20" t="str">
            <v>nd</v>
          </cell>
          <cell r="BS20">
            <v>0</v>
          </cell>
          <cell r="BT20">
            <v>0</v>
          </cell>
          <cell r="BU20">
            <v>0</v>
          </cell>
          <cell r="BV20">
            <v>0</v>
          </cell>
          <cell r="BW20" t="str">
            <v>nd</v>
          </cell>
          <cell r="BX20">
            <v>0</v>
          </cell>
          <cell r="BY20">
            <v>0</v>
          </cell>
          <cell r="BZ20">
            <v>0</v>
          </cell>
          <cell r="CA20" t="str">
            <v>nd</v>
          </cell>
          <cell r="CB20" t="str">
            <v>nd</v>
          </cell>
          <cell r="CC20">
            <v>0</v>
          </cell>
          <cell r="CD20">
            <v>0</v>
          </cell>
          <cell r="CE20">
            <v>0</v>
          </cell>
          <cell r="CF20">
            <v>0</v>
          </cell>
          <cell r="CG20">
            <v>0</v>
          </cell>
          <cell r="CH20">
            <v>0</v>
          </cell>
          <cell r="CI20">
            <v>0</v>
          </cell>
          <cell r="CJ20" t="str">
            <v>nd</v>
          </cell>
          <cell r="CK20" t="str">
            <v>nd</v>
          </cell>
          <cell r="CL20" t="str">
            <v>nd</v>
          </cell>
          <cell r="CM20" t="str">
            <v>nd</v>
          </cell>
          <cell r="CN20" t="str">
            <v>nd</v>
          </cell>
          <cell r="CO20">
            <v>0</v>
          </cell>
          <cell r="CP20" t="str">
            <v>nd</v>
          </cell>
          <cell r="CQ20" t="str">
            <v>nd</v>
          </cell>
          <cell r="CR20">
            <v>0</v>
          </cell>
          <cell r="CS20">
            <v>0</v>
          </cell>
          <cell r="CT20" t="str">
            <v>nd</v>
          </cell>
          <cell r="CU20" t="str">
            <v>nd</v>
          </cell>
          <cell r="CV20">
            <v>0</v>
          </cell>
          <cell r="CW20">
            <v>0</v>
          </cell>
          <cell r="CX20">
            <v>0</v>
          </cell>
          <cell r="CY20">
            <v>0</v>
          </cell>
          <cell r="CZ20" t="str">
            <v>nd</v>
          </cell>
          <cell r="DA20">
            <v>0</v>
          </cell>
          <cell r="DB20">
            <v>0</v>
          </cell>
          <cell r="DC20">
            <v>0</v>
          </cell>
          <cell r="DD20" t="str">
            <v>nd</v>
          </cell>
          <cell r="DE20">
            <v>0</v>
          </cell>
          <cell r="DF20">
            <v>0</v>
          </cell>
          <cell r="DG20" t="str">
            <v>nd</v>
          </cell>
          <cell r="DH20" t="str">
            <v>nd</v>
          </cell>
          <cell r="DI20">
            <v>0</v>
          </cell>
          <cell r="DJ20" t="str">
            <v>nd</v>
          </cell>
          <cell r="DK20">
            <v>0</v>
          </cell>
          <cell r="DL20">
            <v>0</v>
          </cell>
          <cell r="DM20">
            <v>0</v>
          </cell>
          <cell r="DN20">
            <v>0</v>
          </cell>
          <cell r="DO20">
            <v>0</v>
          </cell>
          <cell r="DP20">
            <v>0</v>
          </cell>
          <cell r="DQ20">
            <v>0</v>
          </cell>
          <cell r="DR20">
            <v>0</v>
          </cell>
          <cell r="DS20">
            <v>0</v>
          </cell>
          <cell r="DT20">
            <v>0</v>
          </cell>
          <cell r="DU20">
            <v>0</v>
          </cell>
          <cell r="DV20">
            <v>0</v>
          </cell>
          <cell r="DW20" t="str">
            <v>nd</v>
          </cell>
          <cell r="DX20" t="str">
            <v>nd</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t="str">
            <v>nd</v>
          </cell>
          <cell r="FD20" t="str">
            <v>nd</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t="str">
            <v>nd</v>
          </cell>
          <cell r="GH20" t="str">
            <v>nd</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t="str">
            <v>nd</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t="str">
            <v>nd</v>
          </cell>
          <cell r="IL20" t="str">
            <v>nd</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t="str">
            <v>nd</v>
          </cell>
          <cell r="JR20">
            <v>0</v>
          </cell>
          <cell r="JS20">
            <v>0</v>
          </cell>
          <cell r="JT20">
            <v>0</v>
          </cell>
          <cell r="JU20">
            <v>0</v>
          </cell>
          <cell r="JV20">
            <v>0</v>
          </cell>
          <cell r="JW20">
            <v>0</v>
          </cell>
          <cell r="JX20">
            <v>0</v>
          </cell>
          <cell r="JY20">
            <v>0</v>
          </cell>
          <cell r="JZ20">
            <v>0</v>
          </cell>
          <cell r="KA20">
            <v>0</v>
          </cell>
          <cell r="KB20">
            <v>0</v>
          </cell>
          <cell r="KC20">
            <v>0</v>
          </cell>
          <cell r="KD20" t="str">
            <v>nd</v>
          </cell>
          <cell r="KE20" t="str">
            <v>nd</v>
          </cell>
          <cell r="KF20" t="str">
            <v>nd</v>
          </cell>
          <cell r="KG20" t="str">
            <v>nd</v>
          </cell>
          <cell r="KH20" t="str">
            <v>nd</v>
          </cell>
          <cell r="KI20" t="str">
            <v>nd</v>
          </cell>
          <cell r="KJ20" t="str">
            <v>nd</v>
          </cell>
          <cell r="KK20" t="str">
            <v>nd</v>
          </cell>
          <cell r="KL20" t="str">
            <v>nd</v>
          </cell>
          <cell r="KM20" t="str">
            <v>nd</v>
          </cell>
          <cell r="KN20" t="str">
            <v>nd</v>
          </cell>
          <cell r="KO20" t="str">
            <v>nd</v>
          </cell>
        </row>
        <row r="21">
          <cell r="A21" t="str">
            <v>EnsC3</v>
          </cell>
          <cell r="B21" t="str">
            <v>21</v>
          </cell>
          <cell r="C21" t="str">
            <v>NAF 17</v>
          </cell>
          <cell r="D21" t="str">
            <v>C3</v>
          </cell>
          <cell r="E21" t="str">
            <v/>
          </cell>
          <cell r="F21">
            <v>0.4</v>
          </cell>
          <cell r="G21">
            <v>3.8</v>
          </cell>
          <cell r="H21">
            <v>38.1</v>
          </cell>
          <cell r="I21">
            <v>47.3</v>
          </cell>
          <cell r="J21">
            <v>10.4</v>
          </cell>
          <cell r="K21">
            <v>84.3</v>
          </cell>
          <cell r="L21">
            <v>1.2</v>
          </cell>
          <cell r="M21">
            <v>9.9</v>
          </cell>
          <cell r="N21">
            <v>4.5999999999999996</v>
          </cell>
          <cell r="O21">
            <v>32.200000000000003</v>
          </cell>
          <cell r="P21">
            <v>34.1</v>
          </cell>
          <cell r="Q21">
            <v>24.8</v>
          </cell>
          <cell r="R21">
            <v>5</v>
          </cell>
          <cell r="S21">
            <v>8.2000000000000011</v>
          </cell>
          <cell r="T21">
            <v>41.8</v>
          </cell>
          <cell r="U21">
            <v>0.89999999999999991</v>
          </cell>
          <cell r="V21">
            <v>17</v>
          </cell>
          <cell r="W21">
            <v>17.100000000000001</v>
          </cell>
          <cell r="X21">
            <v>80.7</v>
          </cell>
          <cell r="Y21">
            <v>2.1999999999999997</v>
          </cell>
          <cell r="Z21">
            <v>5.3</v>
          </cell>
          <cell r="AA21">
            <v>49.7</v>
          </cell>
          <cell r="AB21">
            <v>12.4</v>
          </cell>
          <cell r="AC21">
            <v>59.8</v>
          </cell>
          <cell r="AD21">
            <v>23.1</v>
          </cell>
          <cell r="AE21">
            <v>35.099999999999994</v>
          </cell>
          <cell r="AF21">
            <v>19.900000000000002</v>
          </cell>
          <cell r="AG21" t="str">
            <v>nd</v>
          </cell>
          <cell r="AH21">
            <v>0</v>
          </cell>
          <cell r="AI21">
            <v>42.4</v>
          </cell>
          <cell r="AJ21">
            <v>55.500000000000007</v>
          </cell>
          <cell r="AK21">
            <v>11.899999999999999</v>
          </cell>
          <cell r="AL21">
            <v>32.6</v>
          </cell>
          <cell r="AM21">
            <v>55.300000000000004</v>
          </cell>
          <cell r="AN21">
            <v>44.7</v>
          </cell>
          <cell r="AO21">
            <v>58.4</v>
          </cell>
          <cell r="AP21">
            <v>41.6</v>
          </cell>
          <cell r="AQ21">
            <v>52.400000000000006</v>
          </cell>
          <cell r="AR21" t="str">
            <v>nd</v>
          </cell>
          <cell r="AS21">
            <v>6.5</v>
          </cell>
          <cell r="AT21">
            <v>28.299999999999997</v>
          </cell>
          <cell r="AU21">
            <v>12.2</v>
          </cell>
          <cell r="AV21">
            <v>11.3</v>
          </cell>
          <cell r="AW21">
            <v>8.9</v>
          </cell>
          <cell r="AX21">
            <v>8</v>
          </cell>
          <cell r="AY21">
            <v>57.9</v>
          </cell>
          <cell r="AZ21">
            <v>14.000000000000002</v>
          </cell>
          <cell r="BA21">
            <v>44.3</v>
          </cell>
          <cell r="BB21">
            <v>23.799999999999997</v>
          </cell>
          <cell r="BC21">
            <v>14.799999999999999</v>
          </cell>
          <cell r="BD21">
            <v>6.2</v>
          </cell>
          <cell r="BE21">
            <v>6.3</v>
          </cell>
          <cell r="BF21">
            <v>4.5</v>
          </cell>
          <cell r="BG21">
            <v>4.7</v>
          </cell>
          <cell r="BH21">
            <v>3.9</v>
          </cell>
          <cell r="BI21">
            <v>12.6</v>
          </cell>
          <cell r="BJ21">
            <v>19.100000000000001</v>
          </cell>
          <cell r="BK21">
            <v>36.799999999999997</v>
          </cell>
          <cell r="BL21">
            <v>22.8</v>
          </cell>
          <cell r="BM21" t="str">
            <v>nd</v>
          </cell>
          <cell r="BN21">
            <v>0.4</v>
          </cell>
          <cell r="BO21">
            <v>1.3</v>
          </cell>
          <cell r="BP21">
            <v>3.1</v>
          </cell>
          <cell r="BQ21">
            <v>37.9</v>
          </cell>
          <cell r="BR21">
            <v>57.099999999999994</v>
          </cell>
          <cell r="BS21" t="str">
            <v>nd</v>
          </cell>
          <cell r="BT21" t="str">
            <v>nd</v>
          </cell>
          <cell r="BU21" t="str">
            <v>nd</v>
          </cell>
          <cell r="BV21">
            <v>5.8999999999999995</v>
          </cell>
          <cell r="BW21">
            <v>79.800000000000011</v>
          </cell>
          <cell r="BX21">
            <v>12.1</v>
          </cell>
          <cell r="BY21">
            <v>3.5999999999999996</v>
          </cell>
          <cell r="BZ21">
            <v>2.5</v>
          </cell>
          <cell r="CA21">
            <v>20.399999999999999</v>
          </cell>
          <cell r="CB21">
            <v>35.5</v>
          </cell>
          <cell r="CC21">
            <v>27.6</v>
          </cell>
          <cell r="CD21">
            <v>10.4</v>
          </cell>
          <cell r="CE21">
            <v>0</v>
          </cell>
          <cell r="CF21">
            <v>0</v>
          </cell>
          <cell r="CG21">
            <v>0</v>
          </cell>
          <cell r="CH21">
            <v>0</v>
          </cell>
          <cell r="CI21" t="str">
            <v>nd</v>
          </cell>
          <cell r="CJ21">
            <v>99.9</v>
          </cell>
          <cell r="CK21">
            <v>85.3</v>
          </cell>
          <cell r="CL21">
            <v>38.800000000000004</v>
          </cell>
          <cell r="CM21">
            <v>78.8</v>
          </cell>
          <cell r="CN21">
            <v>45.300000000000004</v>
          </cell>
          <cell r="CO21">
            <v>5</v>
          </cell>
          <cell r="CP21">
            <v>32.800000000000004</v>
          </cell>
          <cell r="CQ21">
            <v>84.2</v>
          </cell>
          <cell r="CR21">
            <v>20.399999999999999</v>
          </cell>
          <cell r="CS21">
            <v>21.4</v>
          </cell>
          <cell r="CT21">
            <v>34.599999999999994</v>
          </cell>
          <cell r="CU21">
            <v>14.2</v>
          </cell>
          <cell r="CV21">
            <v>29.799999999999997</v>
          </cell>
          <cell r="CW21">
            <v>14.000000000000002</v>
          </cell>
          <cell r="CX21">
            <v>3.9</v>
          </cell>
          <cell r="CY21">
            <v>7.9</v>
          </cell>
          <cell r="CZ21">
            <v>21.099999999999998</v>
          </cell>
          <cell r="DA21">
            <v>27.3</v>
          </cell>
          <cell r="DB21">
            <v>25.7</v>
          </cell>
          <cell r="DC21">
            <v>13.600000000000001</v>
          </cell>
          <cell r="DD21">
            <v>51.9</v>
          </cell>
          <cell r="DE21">
            <v>3.3000000000000003</v>
          </cell>
          <cell r="DF21">
            <v>20.8</v>
          </cell>
          <cell r="DG21">
            <v>6.4</v>
          </cell>
          <cell r="DH21">
            <v>4.9000000000000004</v>
          </cell>
          <cell r="DI21">
            <v>18.399999999999999</v>
          </cell>
          <cell r="DJ21">
            <v>11.1</v>
          </cell>
          <cell r="DK21">
            <v>18.5</v>
          </cell>
          <cell r="DL21" t="str">
            <v>nd</v>
          </cell>
          <cell r="DM21">
            <v>0</v>
          </cell>
          <cell r="DN21" t="str">
            <v>nd</v>
          </cell>
          <cell r="DO21">
            <v>0</v>
          </cell>
          <cell r="DP21">
            <v>0</v>
          </cell>
          <cell r="DQ21">
            <v>1.4000000000000001</v>
          </cell>
          <cell r="DR21">
            <v>0.5</v>
          </cell>
          <cell r="DS21" t="str">
            <v>nd</v>
          </cell>
          <cell r="DT21">
            <v>0.6</v>
          </cell>
          <cell r="DU21" t="str">
            <v>nd</v>
          </cell>
          <cell r="DV21">
            <v>1</v>
          </cell>
          <cell r="DW21">
            <v>15.6</v>
          </cell>
          <cell r="DX21">
            <v>10.199999999999999</v>
          </cell>
          <cell r="DY21">
            <v>6.2</v>
          </cell>
          <cell r="DZ21">
            <v>2.5</v>
          </cell>
          <cell r="EA21">
            <v>3.5999999999999996</v>
          </cell>
          <cell r="EB21" t="str">
            <v>nd</v>
          </cell>
          <cell r="EC21">
            <v>21.7</v>
          </cell>
          <cell r="ED21">
            <v>9</v>
          </cell>
          <cell r="EE21">
            <v>8.2000000000000011</v>
          </cell>
          <cell r="EF21">
            <v>3.1</v>
          </cell>
          <cell r="EG21">
            <v>2.4</v>
          </cell>
          <cell r="EH21">
            <v>2.4</v>
          </cell>
          <cell r="EI21">
            <v>5.4</v>
          </cell>
          <cell r="EJ21">
            <v>4.1000000000000005</v>
          </cell>
          <cell r="EK21" t="str">
            <v>nd</v>
          </cell>
          <cell r="EL21">
            <v>0</v>
          </cell>
          <cell r="EM21">
            <v>0</v>
          </cell>
          <cell r="EN21">
            <v>0.5</v>
          </cell>
          <cell r="EO21">
            <v>0</v>
          </cell>
          <cell r="EP21">
            <v>0</v>
          </cell>
          <cell r="EQ21" t="str">
            <v>nd</v>
          </cell>
          <cell r="ER21" t="str">
            <v>nd</v>
          </cell>
          <cell r="ES21">
            <v>0</v>
          </cell>
          <cell r="ET21">
            <v>0</v>
          </cell>
          <cell r="EU21">
            <v>1.3</v>
          </cell>
          <cell r="EV21">
            <v>0</v>
          </cell>
          <cell r="EW21" t="str">
            <v>nd</v>
          </cell>
          <cell r="EX21">
            <v>1.5</v>
          </cell>
          <cell r="EY21">
            <v>0.89999999999999991</v>
          </cell>
          <cell r="EZ21">
            <v>3</v>
          </cell>
          <cell r="FA21">
            <v>0.89999999999999991</v>
          </cell>
          <cell r="FB21">
            <v>6</v>
          </cell>
          <cell r="FC21">
            <v>4.3999999999999995</v>
          </cell>
          <cell r="FD21">
            <v>16.100000000000001</v>
          </cell>
          <cell r="FE21">
            <v>8</v>
          </cell>
          <cell r="FF21" t="str">
            <v>nd</v>
          </cell>
          <cell r="FG21">
            <v>1.5</v>
          </cell>
          <cell r="FH21">
            <v>5.4</v>
          </cell>
          <cell r="FI21">
            <v>11.1</v>
          </cell>
          <cell r="FJ21">
            <v>16.5</v>
          </cell>
          <cell r="FK21">
            <v>11.5</v>
          </cell>
          <cell r="FL21" t="str">
            <v>nd</v>
          </cell>
          <cell r="FM21" t="str">
            <v>nd</v>
          </cell>
          <cell r="FN21">
            <v>1.0999999999999999</v>
          </cell>
          <cell r="FO21">
            <v>3.1</v>
          </cell>
          <cell r="FP21">
            <v>2.7</v>
          </cell>
          <cell r="FQ21">
            <v>2.4</v>
          </cell>
          <cell r="FR21">
            <v>0</v>
          </cell>
          <cell r="FS21">
            <v>0</v>
          </cell>
          <cell r="FT21">
            <v>0</v>
          </cell>
          <cell r="FU21">
            <v>0</v>
          </cell>
          <cell r="FV21" t="str">
            <v>nd</v>
          </cell>
          <cell r="FW21">
            <v>0</v>
          </cell>
          <cell r="FX21" t="str">
            <v>nd</v>
          </cell>
          <cell r="FY21" t="str">
            <v>nd</v>
          </cell>
          <cell r="FZ21">
            <v>0.4</v>
          </cell>
          <cell r="GA21">
            <v>1.7000000000000002</v>
          </cell>
          <cell r="GB21">
            <v>1.4000000000000001</v>
          </cell>
          <cell r="GC21" t="str">
            <v>nd</v>
          </cell>
          <cell r="GD21" t="str">
            <v>nd</v>
          </cell>
          <cell r="GE21">
            <v>1</v>
          </cell>
          <cell r="GF21">
            <v>2.1999999999999997</v>
          </cell>
          <cell r="GG21">
            <v>15.5</v>
          </cell>
          <cell r="GH21">
            <v>19.600000000000001</v>
          </cell>
          <cell r="GI21">
            <v>0</v>
          </cell>
          <cell r="GJ21">
            <v>0</v>
          </cell>
          <cell r="GK21">
            <v>0</v>
          </cell>
          <cell r="GL21" t="str">
            <v>nd</v>
          </cell>
          <cell r="GM21">
            <v>16.100000000000001</v>
          </cell>
          <cell r="GN21">
            <v>30.8</v>
          </cell>
          <cell r="GO21">
            <v>0</v>
          </cell>
          <cell r="GP21">
            <v>0</v>
          </cell>
          <cell r="GQ21">
            <v>0</v>
          </cell>
          <cell r="GR21" t="str">
            <v>nd</v>
          </cell>
          <cell r="GS21">
            <v>4.5999999999999996</v>
          </cell>
          <cell r="GT21">
            <v>5</v>
          </cell>
          <cell r="GU21">
            <v>0</v>
          </cell>
          <cell r="GV21" t="str">
            <v>nd</v>
          </cell>
          <cell r="GW21">
            <v>0</v>
          </cell>
          <cell r="GX21">
            <v>0</v>
          </cell>
          <cell r="GY21" t="str">
            <v>nd</v>
          </cell>
          <cell r="GZ21">
            <v>0</v>
          </cell>
          <cell r="HA21">
            <v>0</v>
          </cell>
          <cell r="HB21">
            <v>0</v>
          </cell>
          <cell r="HC21" t="str">
            <v>nd</v>
          </cell>
          <cell r="HD21">
            <v>3.5999999999999996</v>
          </cell>
          <cell r="HE21">
            <v>0.4</v>
          </cell>
          <cell r="HF21" t="str">
            <v>nd</v>
          </cell>
          <cell r="HG21" t="str">
            <v>nd</v>
          </cell>
          <cell r="HH21" t="str">
            <v>nd</v>
          </cell>
          <cell r="HI21">
            <v>2.1999999999999997</v>
          </cell>
          <cell r="HJ21">
            <v>28.4</v>
          </cell>
          <cell r="HK21">
            <v>6.5</v>
          </cell>
          <cell r="HL21">
            <v>0</v>
          </cell>
          <cell r="HM21">
            <v>0</v>
          </cell>
          <cell r="HN21">
            <v>0</v>
          </cell>
          <cell r="HO21">
            <v>3.1</v>
          </cell>
          <cell r="HP21">
            <v>39.1</v>
          </cell>
          <cell r="HQ21">
            <v>4.1000000000000005</v>
          </cell>
          <cell r="HR21">
            <v>0</v>
          </cell>
          <cell r="HS21">
            <v>0</v>
          </cell>
          <cell r="HT21">
            <v>0</v>
          </cell>
          <cell r="HU21" t="str">
            <v>nd</v>
          </cell>
          <cell r="HV21">
            <v>8.4</v>
          </cell>
          <cell r="HW21">
            <v>1.0999999999999999</v>
          </cell>
          <cell r="HX21">
            <v>0</v>
          </cell>
          <cell r="HY21">
            <v>0</v>
          </cell>
          <cell r="HZ21" t="str">
            <v>nd</v>
          </cell>
          <cell r="IA21" t="str">
            <v>nd</v>
          </cell>
          <cell r="IB21">
            <v>0</v>
          </cell>
          <cell r="IC21" t="str">
            <v>nd</v>
          </cell>
          <cell r="ID21" t="str">
            <v>nd</v>
          </cell>
          <cell r="IE21" t="str">
            <v>nd</v>
          </cell>
          <cell r="IF21">
            <v>2.2999999999999998</v>
          </cell>
          <cell r="IG21">
            <v>0.4</v>
          </cell>
          <cell r="IH21">
            <v>0.3</v>
          </cell>
          <cell r="II21" t="str">
            <v>nd</v>
          </cell>
          <cell r="IJ21">
            <v>0.89999999999999991</v>
          </cell>
          <cell r="IK21">
            <v>5</v>
          </cell>
          <cell r="IL21">
            <v>16.5</v>
          </cell>
          <cell r="IM21">
            <v>11.799999999999999</v>
          </cell>
          <cell r="IN21">
            <v>3.8</v>
          </cell>
          <cell r="IO21">
            <v>2.7</v>
          </cell>
          <cell r="IP21">
            <v>1.4000000000000001</v>
          </cell>
          <cell r="IQ21">
            <v>13.3</v>
          </cell>
          <cell r="IR21">
            <v>14.299999999999999</v>
          </cell>
          <cell r="IS21">
            <v>9.8000000000000007</v>
          </cell>
          <cell r="IT21">
            <v>5.6000000000000005</v>
          </cell>
          <cell r="IU21">
            <v>0</v>
          </cell>
          <cell r="IV21" t="str">
            <v>nd</v>
          </cell>
          <cell r="IW21">
            <v>1.7000000000000002</v>
          </cell>
          <cell r="IX21">
            <v>2.1</v>
          </cell>
          <cell r="IY21">
            <v>5.6000000000000005</v>
          </cell>
          <cell r="IZ21">
            <v>0.70000000000000007</v>
          </cell>
          <cell r="JA21">
            <v>0</v>
          </cell>
          <cell r="JB21">
            <v>0</v>
          </cell>
          <cell r="JC21">
            <v>0</v>
          </cell>
          <cell r="JD21">
            <v>0</v>
          </cell>
          <cell r="JE21" t="str">
            <v>nd</v>
          </cell>
          <cell r="JF21">
            <v>0</v>
          </cell>
          <cell r="JG21">
            <v>0</v>
          </cell>
          <cell r="JH21">
            <v>0</v>
          </cell>
          <cell r="JI21">
            <v>0</v>
          </cell>
          <cell r="JJ21">
            <v>0</v>
          </cell>
          <cell r="JK21">
            <v>4</v>
          </cell>
          <cell r="JL21">
            <v>0</v>
          </cell>
          <cell r="JM21">
            <v>0</v>
          </cell>
          <cell r="JN21">
            <v>0</v>
          </cell>
          <cell r="JO21">
            <v>0</v>
          </cell>
          <cell r="JP21" t="str">
            <v>nd</v>
          </cell>
          <cell r="JQ21">
            <v>38.700000000000003</v>
          </cell>
          <cell r="JR21">
            <v>0</v>
          </cell>
          <cell r="JS21">
            <v>0</v>
          </cell>
          <cell r="JT21">
            <v>0</v>
          </cell>
          <cell r="JU21">
            <v>0</v>
          </cell>
          <cell r="JV21">
            <v>0</v>
          </cell>
          <cell r="JW21">
            <v>46.7</v>
          </cell>
          <cell r="JX21">
            <v>0</v>
          </cell>
          <cell r="JY21">
            <v>0</v>
          </cell>
          <cell r="JZ21">
            <v>0</v>
          </cell>
          <cell r="KA21">
            <v>0</v>
          </cell>
          <cell r="KB21">
            <v>0</v>
          </cell>
          <cell r="KC21">
            <v>10.100000000000001</v>
          </cell>
          <cell r="KD21">
            <v>55.900000000000006</v>
          </cell>
          <cell r="KE21">
            <v>15.1</v>
          </cell>
          <cell r="KF21">
            <v>3.1</v>
          </cell>
          <cell r="KG21">
            <v>5.8999999999999995</v>
          </cell>
          <cell r="KH21">
            <v>20</v>
          </cell>
          <cell r="KI21">
            <v>0</v>
          </cell>
          <cell r="KJ21">
            <v>53.800000000000004</v>
          </cell>
          <cell r="KK21">
            <v>15.8</v>
          </cell>
          <cell r="KL21">
            <v>3.2</v>
          </cell>
          <cell r="KM21">
            <v>6</v>
          </cell>
          <cell r="KN21">
            <v>21.2</v>
          </cell>
          <cell r="KO21">
            <v>0</v>
          </cell>
        </row>
        <row r="22">
          <cell r="A22" t="str">
            <v>1C3</v>
          </cell>
          <cell r="B22" t="str">
            <v>22</v>
          </cell>
          <cell r="C22" t="str">
            <v>NAF 17</v>
          </cell>
          <cell r="D22" t="str">
            <v>C3</v>
          </cell>
          <cell r="E22" t="str">
            <v>1</v>
          </cell>
          <cell r="F22">
            <v>0</v>
          </cell>
          <cell r="G22" t="str">
            <v>nd</v>
          </cell>
          <cell r="H22">
            <v>26.400000000000002</v>
          </cell>
          <cell r="I22">
            <v>50.9</v>
          </cell>
          <cell r="J22">
            <v>17.8</v>
          </cell>
          <cell r="K22">
            <v>79.900000000000006</v>
          </cell>
          <cell r="L22" t="str">
            <v>nd</v>
          </cell>
          <cell r="M22">
            <v>0</v>
          </cell>
          <cell r="N22">
            <v>0</v>
          </cell>
          <cell r="O22">
            <v>14.099999999999998</v>
          </cell>
          <cell r="P22">
            <v>30.2</v>
          </cell>
          <cell r="Q22">
            <v>20.100000000000001</v>
          </cell>
          <cell r="R22" t="str">
            <v>nd</v>
          </cell>
          <cell r="S22" t="str">
            <v>nd</v>
          </cell>
          <cell r="T22">
            <v>38.800000000000004</v>
          </cell>
          <cell r="U22" t="str">
            <v>nd</v>
          </cell>
          <cell r="V22">
            <v>36.799999999999997</v>
          </cell>
          <cell r="W22">
            <v>11.899999999999999</v>
          </cell>
          <cell r="X22">
            <v>88.1</v>
          </cell>
          <cell r="Y22">
            <v>0</v>
          </cell>
          <cell r="Z22" t="str">
            <v>nd</v>
          </cell>
          <cell r="AA22" t="str">
            <v>nd</v>
          </cell>
          <cell r="AB22" t="str">
            <v>nd</v>
          </cell>
          <cell r="AC22" t="str">
            <v>nd</v>
          </cell>
          <cell r="AD22" t="str">
            <v>nd</v>
          </cell>
          <cell r="AE22" t="str">
            <v>nd</v>
          </cell>
          <cell r="AF22">
            <v>0</v>
          </cell>
          <cell r="AG22" t="str">
            <v>nd</v>
          </cell>
          <cell r="AH22">
            <v>0</v>
          </cell>
          <cell r="AI22" t="str">
            <v>nd</v>
          </cell>
          <cell r="AJ22">
            <v>69.099999999999994</v>
          </cell>
          <cell r="AK22">
            <v>0</v>
          </cell>
          <cell r="AL22">
            <v>30.9</v>
          </cell>
          <cell r="AM22">
            <v>48.6</v>
          </cell>
          <cell r="AN22">
            <v>51.4</v>
          </cell>
          <cell r="AO22">
            <v>41.099999999999994</v>
          </cell>
          <cell r="AP22">
            <v>58.9</v>
          </cell>
          <cell r="AQ22">
            <v>53.800000000000004</v>
          </cell>
          <cell r="AR22">
            <v>0</v>
          </cell>
          <cell r="AS22" t="str">
            <v>nd</v>
          </cell>
          <cell r="AT22">
            <v>41.099999999999994</v>
          </cell>
          <cell r="AU22">
            <v>0</v>
          </cell>
          <cell r="AV22">
            <v>0</v>
          </cell>
          <cell r="AW22">
            <v>0</v>
          </cell>
          <cell r="AX22">
            <v>0</v>
          </cell>
          <cell r="AY22">
            <v>100</v>
          </cell>
          <cell r="AZ22">
            <v>0</v>
          </cell>
          <cell r="BA22">
            <v>61.3</v>
          </cell>
          <cell r="BB22">
            <v>9.1999999999999993</v>
          </cell>
          <cell r="BC22" t="str">
            <v>nd</v>
          </cell>
          <cell r="BD22">
            <v>10.5</v>
          </cell>
          <cell r="BE22">
            <v>0</v>
          </cell>
          <cell r="BF22">
            <v>6.4</v>
          </cell>
          <cell r="BG22">
            <v>0</v>
          </cell>
          <cell r="BH22">
            <v>0</v>
          </cell>
          <cell r="BI22" t="str">
            <v>nd</v>
          </cell>
          <cell r="BJ22" t="str">
            <v>nd</v>
          </cell>
          <cell r="BK22">
            <v>17.899999999999999</v>
          </cell>
          <cell r="BL22">
            <v>67.800000000000011</v>
          </cell>
          <cell r="BM22">
            <v>0</v>
          </cell>
          <cell r="BN22">
            <v>0</v>
          </cell>
          <cell r="BO22" t="str">
            <v>nd</v>
          </cell>
          <cell r="BP22">
            <v>7.3</v>
          </cell>
          <cell r="BQ22">
            <v>25.8</v>
          </cell>
          <cell r="BR22">
            <v>65.100000000000009</v>
          </cell>
          <cell r="BS22">
            <v>0</v>
          </cell>
          <cell r="BT22">
            <v>0</v>
          </cell>
          <cell r="BU22">
            <v>0</v>
          </cell>
          <cell r="BV22" t="str">
            <v>nd</v>
          </cell>
          <cell r="BW22">
            <v>63.6</v>
          </cell>
          <cell r="BX22">
            <v>30.2</v>
          </cell>
          <cell r="BY22">
            <v>0</v>
          </cell>
          <cell r="BZ22">
            <v>0</v>
          </cell>
          <cell r="CA22">
            <v>5.7</v>
          </cell>
          <cell r="CB22">
            <v>39.700000000000003</v>
          </cell>
          <cell r="CC22">
            <v>33.800000000000004</v>
          </cell>
          <cell r="CD22">
            <v>20.9</v>
          </cell>
          <cell r="CE22">
            <v>0</v>
          </cell>
          <cell r="CF22">
            <v>0</v>
          </cell>
          <cell r="CG22">
            <v>0</v>
          </cell>
          <cell r="CH22">
            <v>0</v>
          </cell>
          <cell r="CI22">
            <v>0</v>
          </cell>
          <cell r="CJ22">
            <v>100</v>
          </cell>
          <cell r="CK22">
            <v>34.4</v>
          </cell>
          <cell r="CL22">
            <v>21.8</v>
          </cell>
          <cell r="CM22">
            <v>64.400000000000006</v>
          </cell>
          <cell r="CN22">
            <v>8.6</v>
          </cell>
          <cell r="CO22">
            <v>0</v>
          </cell>
          <cell r="CP22" t="str">
            <v>nd</v>
          </cell>
          <cell r="CQ22">
            <v>69.399999999999991</v>
          </cell>
          <cell r="CR22" t="str">
            <v>nd</v>
          </cell>
          <cell r="CS22">
            <v>51.5</v>
          </cell>
          <cell r="CT22">
            <v>20.100000000000001</v>
          </cell>
          <cell r="CU22" t="str">
            <v>nd</v>
          </cell>
          <cell r="CV22">
            <v>25.900000000000002</v>
          </cell>
          <cell r="CW22">
            <v>36.4</v>
          </cell>
          <cell r="CX22">
            <v>17.299999999999997</v>
          </cell>
          <cell r="CY22">
            <v>15.299999999999999</v>
          </cell>
          <cell r="CZ22">
            <v>12</v>
          </cell>
          <cell r="DA22" t="str">
            <v>nd</v>
          </cell>
          <cell r="DB22">
            <v>15.2</v>
          </cell>
          <cell r="DC22">
            <v>32.200000000000003</v>
          </cell>
          <cell r="DD22">
            <v>34.799999999999997</v>
          </cell>
          <cell r="DE22" t="str">
            <v>nd</v>
          </cell>
          <cell r="DF22">
            <v>18</v>
          </cell>
          <cell r="DG22">
            <v>0</v>
          </cell>
          <cell r="DH22" t="str">
            <v>nd</v>
          </cell>
          <cell r="DI22" t="str">
            <v>nd</v>
          </cell>
          <cell r="DJ22">
            <v>6.4</v>
          </cell>
          <cell r="DK22">
            <v>10.9</v>
          </cell>
          <cell r="DL22">
            <v>0</v>
          </cell>
          <cell r="DM22">
            <v>0</v>
          </cell>
          <cell r="DN22">
            <v>0</v>
          </cell>
          <cell r="DO22">
            <v>0</v>
          </cell>
          <cell r="DP22">
            <v>0</v>
          </cell>
          <cell r="DQ22">
            <v>0</v>
          </cell>
          <cell r="DR22" t="str">
            <v>nd</v>
          </cell>
          <cell r="DS22">
            <v>0</v>
          </cell>
          <cell r="DT22" t="str">
            <v>nd</v>
          </cell>
          <cell r="DU22">
            <v>0</v>
          </cell>
          <cell r="DV22">
            <v>0</v>
          </cell>
          <cell r="DW22" t="str">
            <v>nd</v>
          </cell>
          <cell r="DX22" t="str">
            <v>nd</v>
          </cell>
          <cell r="DY22" t="str">
            <v>nd</v>
          </cell>
          <cell r="DZ22">
            <v>9.4</v>
          </cell>
          <cell r="EA22">
            <v>0</v>
          </cell>
          <cell r="EB22">
            <v>0</v>
          </cell>
          <cell r="EC22">
            <v>42.3</v>
          </cell>
          <cell r="ED22" t="str">
            <v>nd</v>
          </cell>
          <cell r="EE22">
            <v>0</v>
          </cell>
          <cell r="EF22">
            <v>0</v>
          </cell>
          <cell r="EG22">
            <v>0</v>
          </cell>
          <cell r="EH22">
            <v>6.4</v>
          </cell>
          <cell r="EI22">
            <v>8.7999999999999989</v>
          </cell>
          <cell r="EJ22">
            <v>0</v>
          </cell>
          <cell r="EK22" t="str">
            <v>nd</v>
          </cell>
          <cell r="EL22">
            <v>0</v>
          </cell>
          <cell r="EM22">
            <v>0</v>
          </cell>
          <cell r="EN22">
            <v>0</v>
          </cell>
          <cell r="EO22">
            <v>0</v>
          </cell>
          <cell r="EP22">
            <v>0</v>
          </cell>
          <cell r="EQ22">
            <v>0</v>
          </cell>
          <cell r="ER22">
            <v>0</v>
          </cell>
          <cell r="ES22">
            <v>0</v>
          </cell>
          <cell r="ET22">
            <v>0</v>
          </cell>
          <cell r="EU22">
            <v>0</v>
          </cell>
          <cell r="EV22">
            <v>0</v>
          </cell>
          <cell r="EW22">
            <v>0</v>
          </cell>
          <cell r="EX22" t="str">
            <v>nd</v>
          </cell>
          <cell r="EY22" t="str">
            <v>nd</v>
          </cell>
          <cell r="EZ22">
            <v>0</v>
          </cell>
          <cell r="FA22">
            <v>0</v>
          </cell>
          <cell r="FB22">
            <v>0</v>
          </cell>
          <cell r="FC22">
            <v>0</v>
          </cell>
          <cell r="FD22">
            <v>8.5</v>
          </cell>
          <cell r="FE22">
            <v>17.899999999999999</v>
          </cell>
          <cell r="FF22">
            <v>0</v>
          </cell>
          <cell r="FG22">
            <v>0</v>
          </cell>
          <cell r="FH22" t="str">
            <v>nd</v>
          </cell>
          <cell r="FI22">
            <v>0</v>
          </cell>
          <cell r="FJ22" t="str">
            <v>nd</v>
          </cell>
          <cell r="FK22">
            <v>46</v>
          </cell>
          <cell r="FL22">
            <v>0</v>
          </cell>
          <cell r="FM22">
            <v>0</v>
          </cell>
          <cell r="FN22" t="str">
            <v>nd</v>
          </cell>
          <cell r="FO22" t="str">
            <v>nd</v>
          </cell>
          <cell r="FP22" t="str">
            <v>nd</v>
          </cell>
          <cell r="FQ22">
            <v>0</v>
          </cell>
          <cell r="FR22">
            <v>0</v>
          </cell>
          <cell r="FS22">
            <v>0</v>
          </cell>
          <cell r="FT22">
            <v>0</v>
          </cell>
          <cell r="FU22">
            <v>0</v>
          </cell>
          <cell r="FV22">
            <v>0</v>
          </cell>
          <cell r="FW22">
            <v>0</v>
          </cell>
          <cell r="FX22">
            <v>0</v>
          </cell>
          <cell r="FY22">
            <v>0</v>
          </cell>
          <cell r="FZ22" t="str">
            <v>nd</v>
          </cell>
          <cell r="GA22">
            <v>0</v>
          </cell>
          <cell r="GB22">
            <v>0</v>
          </cell>
          <cell r="GC22">
            <v>0</v>
          </cell>
          <cell r="GD22">
            <v>0</v>
          </cell>
          <cell r="GE22" t="str">
            <v>nd</v>
          </cell>
          <cell r="GF22" t="str">
            <v>nd</v>
          </cell>
          <cell r="GG22" t="str">
            <v>nd</v>
          </cell>
          <cell r="GH22">
            <v>15.5</v>
          </cell>
          <cell r="GI22">
            <v>0</v>
          </cell>
          <cell r="GJ22">
            <v>0</v>
          </cell>
          <cell r="GK22">
            <v>0</v>
          </cell>
          <cell r="GL22">
            <v>0</v>
          </cell>
          <cell r="GM22" t="str">
            <v>nd</v>
          </cell>
          <cell r="GN22">
            <v>42.1</v>
          </cell>
          <cell r="GO22">
            <v>0</v>
          </cell>
          <cell r="GP22">
            <v>0</v>
          </cell>
          <cell r="GQ22">
            <v>0</v>
          </cell>
          <cell r="GR22">
            <v>0</v>
          </cell>
          <cell r="GS22" t="str">
            <v>nd</v>
          </cell>
          <cell r="GT22" t="str">
            <v>nd</v>
          </cell>
          <cell r="GU22">
            <v>0</v>
          </cell>
          <cell r="GV22">
            <v>0</v>
          </cell>
          <cell r="GW22">
            <v>0</v>
          </cell>
          <cell r="GX22">
            <v>0</v>
          </cell>
          <cell r="GY22">
            <v>0</v>
          </cell>
          <cell r="GZ22">
            <v>0</v>
          </cell>
          <cell r="HA22">
            <v>0</v>
          </cell>
          <cell r="HB22">
            <v>0</v>
          </cell>
          <cell r="HC22" t="str">
            <v>nd</v>
          </cell>
          <cell r="HD22" t="str">
            <v>nd</v>
          </cell>
          <cell r="HE22">
            <v>0</v>
          </cell>
          <cell r="HF22">
            <v>0</v>
          </cell>
          <cell r="HG22">
            <v>0</v>
          </cell>
          <cell r="HH22">
            <v>0</v>
          </cell>
          <cell r="HI22" t="str">
            <v>nd</v>
          </cell>
          <cell r="HJ22" t="str">
            <v>nd</v>
          </cell>
          <cell r="HK22">
            <v>10.7</v>
          </cell>
          <cell r="HL22">
            <v>0</v>
          </cell>
          <cell r="HM22">
            <v>0</v>
          </cell>
          <cell r="HN22">
            <v>0</v>
          </cell>
          <cell r="HO22">
            <v>0</v>
          </cell>
          <cell r="HP22">
            <v>35.9</v>
          </cell>
          <cell r="HQ22">
            <v>15</v>
          </cell>
          <cell r="HR22">
            <v>0</v>
          </cell>
          <cell r="HS22">
            <v>0</v>
          </cell>
          <cell r="HT22">
            <v>0</v>
          </cell>
          <cell r="HU22">
            <v>0</v>
          </cell>
          <cell r="HV22">
            <v>13.4</v>
          </cell>
          <cell r="HW22" t="str">
            <v>nd</v>
          </cell>
          <cell r="HX22">
            <v>0</v>
          </cell>
          <cell r="HY22">
            <v>0</v>
          </cell>
          <cell r="HZ22">
            <v>0</v>
          </cell>
          <cell r="IA22">
            <v>0</v>
          </cell>
          <cell r="IB22">
            <v>0</v>
          </cell>
          <cell r="IC22">
            <v>0</v>
          </cell>
          <cell r="ID22">
            <v>0</v>
          </cell>
          <cell r="IE22">
            <v>0</v>
          </cell>
          <cell r="IF22">
            <v>0</v>
          </cell>
          <cell r="IG22">
            <v>0</v>
          </cell>
          <cell r="IH22" t="str">
            <v>nd</v>
          </cell>
          <cell r="II22">
            <v>0</v>
          </cell>
          <cell r="IJ22">
            <v>0</v>
          </cell>
          <cell r="IK22">
            <v>0</v>
          </cell>
          <cell r="IL22">
            <v>17.399999999999999</v>
          </cell>
          <cell r="IM22" t="str">
            <v>nd</v>
          </cell>
          <cell r="IN22" t="str">
            <v>nd</v>
          </cell>
          <cell r="IO22">
            <v>0</v>
          </cell>
          <cell r="IP22">
            <v>0</v>
          </cell>
          <cell r="IQ22">
            <v>5.7</v>
          </cell>
          <cell r="IR22">
            <v>14.7</v>
          </cell>
          <cell r="IS22">
            <v>27.6</v>
          </cell>
          <cell r="IT22" t="str">
            <v>nd</v>
          </cell>
          <cell r="IU22">
            <v>0</v>
          </cell>
          <cell r="IV22">
            <v>0</v>
          </cell>
          <cell r="IW22">
            <v>0</v>
          </cell>
          <cell r="IX22" t="str">
            <v>nd</v>
          </cell>
          <cell r="IY22">
            <v>0</v>
          </cell>
          <cell r="IZ22" t="str">
            <v>nd</v>
          </cell>
          <cell r="JA22">
            <v>0</v>
          </cell>
          <cell r="JB22">
            <v>0</v>
          </cell>
          <cell r="JC22">
            <v>0</v>
          </cell>
          <cell r="JD22">
            <v>0</v>
          </cell>
          <cell r="JE22">
            <v>0</v>
          </cell>
          <cell r="JF22">
            <v>0</v>
          </cell>
          <cell r="JG22">
            <v>0</v>
          </cell>
          <cell r="JH22">
            <v>0</v>
          </cell>
          <cell r="JI22">
            <v>0</v>
          </cell>
          <cell r="JJ22">
            <v>0</v>
          </cell>
          <cell r="JK22" t="str">
            <v>nd</v>
          </cell>
          <cell r="JL22">
            <v>0</v>
          </cell>
          <cell r="JM22">
            <v>0</v>
          </cell>
          <cell r="JN22">
            <v>0</v>
          </cell>
          <cell r="JO22">
            <v>0</v>
          </cell>
          <cell r="JP22">
            <v>0</v>
          </cell>
          <cell r="JQ22">
            <v>23.3</v>
          </cell>
          <cell r="JR22">
            <v>0</v>
          </cell>
          <cell r="JS22">
            <v>0</v>
          </cell>
          <cell r="JT22">
            <v>0</v>
          </cell>
          <cell r="JU22">
            <v>0</v>
          </cell>
          <cell r="JV22">
            <v>0</v>
          </cell>
          <cell r="JW22">
            <v>52.2</v>
          </cell>
          <cell r="JX22">
            <v>0</v>
          </cell>
          <cell r="JY22">
            <v>0</v>
          </cell>
          <cell r="JZ22">
            <v>0</v>
          </cell>
          <cell r="KA22">
            <v>0</v>
          </cell>
          <cell r="KB22">
            <v>0</v>
          </cell>
          <cell r="KC22">
            <v>19.7</v>
          </cell>
          <cell r="KD22">
            <v>63</v>
          </cell>
          <cell r="KE22">
            <v>6.2</v>
          </cell>
          <cell r="KF22">
            <v>4.5</v>
          </cell>
          <cell r="KG22">
            <v>6.6000000000000005</v>
          </cell>
          <cell r="KH22">
            <v>19.7</v>
          </cell>
          <cell r="KI22">
            <v>0</v>
          </cell>
          <cell r="KJ22">
            <v>61.199999999999996</v>
          </cell>
          <cell r="KK22">
            <v>5.8000000000000007</v>
          </cell>
          <cell r="KL22">
            <v>4.8</v>
          </cell>
          <cell r="KM22">
            <v>6.5</v>
          </cell>
          <cell r="KN22">
            <v>21.7</v>
          </cell>
          <cell r="KO22">
            <v>0</v>
          </cell>
        </row>
        <row r="23">
          <cell r="A23" t="str">
            <v>2C3</v>
          </cell>
          <cell r="B23" t="str">
            <v>23</v>
          </cell>
          <cell r="C23" t="str">
            <v>NAF 17</v>
          </cell>
          <cell r="D23" t="str">
            <v>C3</v>
          </cell>
          <cell r="E23" t="str">
            <v>2</v>
          </cell>
          <cell r="F23">
            <v>0</v>
          </cell>
          <cell r="G23">
            <v>0</v>
          </cell>
          <cell r="H23">
            <v>34</v>
          </cell>
          <cell r="I23">
            <v>44.5</v>
          </cell>
          <cell r="J23">
            <v>21.5</v>
          </cell>
          <cell r="K23">
            <v>89.7</v>
          </cell>
          <cell r="L23">
            <v>0</v>
          </cell>
          <cell r="M23">
            <v>10.299999999999999</v>
          </cell>
          <cell r="N23">
            <v>0</v>
          </cell>
          <cell r="O23">
            <v>18.8</v>
          </cell>
          <cell r="P23">
            <v>14.2</v>
          </cell>
          <cell r="Q23">
            <v>21.3</v>
          </cell>
          <cell r="R23">
            <v>7.3</v>
          </cell>
          <cell r="S23">
            <v>13.200000000000001</v>
          </cell>
          <cell r="T23">
            <v>41.3</v>
          </cell>
          <cell r="U23">
            <v>0</v>
          </cell>
          <cell r="V23">
            <v>21.8</v>
          </cell>
          <cell r="W23">
            <v>12.6</v>
          </cell>
          <cell r="X23">
            <v>81</v>
          </cell>
          <cell r="Y23">
            <v>6.4</v>
          </cell>
          <cell r="Z23" t="str">
            <v>nd</v>
          </cell>
          <cell r="AA23" t="str">
            <v>nd</v>
          </cell>
          <cell r="AB23">
            <v>0</v>
          </cell>
          <cell r="AC23" t="str">
            <v>nd</v>
          </cell>
          <cell r="AD23">
            <v>84.899999999999991</v>
          </cell>
          <cell r="AE23" t="str">
            <v>nd</v>
          </cell>
          <cell r="AF23" t="str">
            <v>nd</v>
          </cell>
          <cell r="AG23">
            <v>0</v>
          </cell>
          <cell r="AH23">
            <v>0</v>
          </cell>
          <cell r="AI23" t="str">
            <v>nd</v>
          </cell>
          <cell r="AJ23">
            <v>72.3</v>
          </cell>
          <cell r="AK23">
            <v>8</v>
          </cell>
          <cell r="AL23">
            <v>19.7</v>
          </cell>
          <cell r="AM23">
            <v>19.7</v>
          </cell>
          <cell r="AN23">
            <v>80.300000000000011</v>
          </cell>
          <cell r="AO23" t="str">
            <v>nd</v>
          </cell>
          <cell r="AP23">
            <v>75.599999999999994</v>
          </cell>
          <cell r="AQ23">
            <v>71.099999999999994</v>
          </cell>
          <cell r="AR23">
            <v>0</v>
          </cell>
          <cell r="AS23">
            <v>0</v>
          </cell>
          <cell r="AT23" t="str">
            <v>nd</v>
          </cell>
          <cell r="AU23" t="str">
            <v>nd</v>
          </cell>
          <cell r="AV23">
            <v>0</v>
          </cell>
          <cell r="AW23" t="str">
            <v>nd</v>
          </cell>
          <cell r="AX23">
            <v>0</v>
          </cell>
          <cell r="AY23">
            <v>83.2</v>
          </cell>
          <cell r="AZ23" t="str">
            <v>nd</v>
          </cell>
          <cell r="BA23">
            <v>75.400000000000006</v>
          </cell>
          <cell r="BB23">
            <v>6.6000000000000005</v>
          </cell>
          <cell r="BC23">
            <v>6</v>
          </cell>
          <cell r="BD23" t="str">
            <v>nd</v>
          </cell>
          <cell r="BE23" t="str">
            <v>nd</v>
          </cell>
          <cell r="BF23">
            <v>6.9</v>
          </cell>
          <cell r="BG23" t="str">
            <v>nd</v>
          </cell>
          <cell r="BH23" t="str">
            <v>nd</v>
          </cell>
          <cell r="BI23">
            <v>0</v>
          </cell>
          <cell r="BJ23">
            <v>0</v>
          </cell>
          <cell r="BK23">
            <v>38.5</v>
          </cell>
          <cell r="BL23">
            <v>58.3</v>
          </cell>
          <cell r="BM23" t="str">
            <v>nd</v>
          </cell>
          <cell r="BN23">
            <v>0</v>
          </cell>
          <cell r="BO23" t="str">
            <v>nd</v>
          </cell>
          <cell r="BP23" t="str">
            <v>nd</v>
          </cell>
          <cell r="BQ23">
            <v>16.7</v>
          </cell>
          <cell r="BR23">
            <v>75.900000000000006</v>
          </cell>
          <cell r="BS23">
            <v>0</v>
          </cell>
          <cell r="BT23">
            <v>0</v>
          </cell>
          <cell r="BU23">
            <v>0</v>
          </cell>
          <cell r="BV23">
            <v>6.7</v>
          </cell>
          <cell r="BW23">
            <v>56.599999999999994</v>
          </cell>
          <cell r="BX23">
            <v>36.700000000000003</v>
          </cell>
          <cell r="BY23">
            <v>8</v>
          </cell>
          <cell r="BZ23">
            <v>0</v>
          </cell>
          <cell r="CA23">
            <v>19</v>
          </cell>
          <cell r="CB23">
            <v>26.700000000000003</v>
          </cell>
          <cell r="CC23">
            <v>25.8</v>
          </cell>
          <cell r="CD23">
            <v>20.5</v>
          </cell>
          <cell r="CE23">
            <v>0</v>
          </cell>
          <cell r="CF23">
            <v>0</v>
          </cell>
          <cell r="CG23">
            <v>0</v>
          </cell>
          <cell r="CH23">
            <v>0</v>
          </cell>
          <cell r="CI23">
            <v>0</v>
          </cell>
          <cell r="CJ23">
            <v>100</v>
          </cell>
          <cell r="CK23">
            <v>58.5</v>
          </cell>
          <cell r="CL23">
            <v>12.7</v>
          </cell>
          <cell r="CM23">
            <v>52.800000000000004</v>
          </cell>
          <cell r="CN23">
            <v>46.400000000000006</v>
          </cell>
          <cell r="CO23">
            <v>10.8</v>
          </cell>
          <cell r="CP23">
            <v>23.799999999999997</v>
          </cell>
          <cell r="CQ23">
            <v>61.8</v>
          </cell>
          <cell r="CR23">
            <v>8.7999999999999989</v>
          </cell>
          <cell r="CS23">
            <v>47.5</v>
          </cell>
          <cell r="CT23">
            <v>33.300000000000004</v>
          </cell>
          <cell r="CU23" t="str">
            <v>nd</v>
          </cell>
          <cell r="CV23">
            <v>14.299999999999999</v>
          </cell>
          <cell r="CW23">
            <v>25.3</v>
          </cell>
          <cell r="CX23">
            <v>7.6</v>
          </cell>
          <cell r="CY23">
            <v>10.8</v>
          </cell>
          <cell r="CZ23">
            <v>12.7</v>
          </cell>
          <cell r="DA23">
            <v>22.3</v>
          </cell>
          <cell r="DB23">
            <v>21.3</v>
          </cell>
          <cell r="DC23">
            <v>26.400000000000002</v>
          </cell>
          <cell r="DD23">
            <v>50.2</v>
          </cell>
          <cell r="DE23">
            <v>0</v>
          </cell>
          <cell r="DF23">
            <v>8.4</v>
          </cell>
          <cell r="DG23" t="str">
            <v>nd</v>
          </cell>
          <cell r="DH23">
            <v>0</v>
          </cell>
          <cell r="DI23">
            <v>16.8</v>
          </cell>
          <cell r="DJ23">
            <v>7.0000000000000009</v>
          </cell>
          <cell r="DK23">
            <v>10.8</v>
          </cell>
          <cell r="DL23">
            <v>0</v>
          </cell>
          <cell r="DM23">
            <v>0</v>
          </cell>
          <cell r="DN23">
            <v>0</v>
          </cell>
          <cell r="DO23">
            <v>0</v>
          </cell>
          <cell r="DP23">
            <v>0</v>
          </cell>
          <cell r="DQ23">
            <v>0</v>
          </cell>
          <cell r="DR23">
            <v>0</v>
          </cell>
          <cell r="DS23">
            <v>0</v>
          </cell>
          <cell r="DT23">
            <v>0</v>
          </cell>
          <cell r="DU23">
            <v>0</v>
          </cell>
          <cell r="DV23">
            <v>0</v>
          </cell>
          <cell r="DW23">
            <v>22.5</v>
          </cell>
          <cell r="DX23" t="str">
            <v>nd</v>
          </cell>
          <cell r="DY23">
            <v>6</v>
          </cell>
          <cell r="DZ23" t="str">
            <v>nd</v>
          </cell>
          <cell r="EA23">
            <v>0</v>
          </cell>
          <cell r="EB23" t="str">
            <v>nd</v>
          </cell>
          <cell r="EC23">
            <v>35.4</v>
          </cell>
          <cell r="ED23" t="str">
            <v>nd</v>
          </cell>
          <cell r="EE23">
            <v>0</v>
          </cell>
          <cell r="EF23">
            <v>0</v>
          </cell>
          <cell r="EG23" t="str">
            <v>nd</v>
          </cell>
          <cell r="EH23" t="str">
            <v>nd</v>
          </cell>
          <cell r="EI23">
            <v>17.5</v>
          </cell>
          <cell r="EJ23" t="str">
            <v>nd</v>
          </cell>
          <cell r="EK23">
            <v>0</v>
          </cell>
          <cell r="EL23">
            <v>0</v>
          </cell>
          <cell r="EM23">
            <v>0</v>
          </cell>
          <cell r="EN23" t="str">
            <v>nd</v>
          </cell>
          <cell r="EO23">
            <v>0</v>
          </cell>
          <cell r="EP23">
            <v>0</v>
          </cell>
          <cell r="EQ23">
            <v>0</v>
          </cell>
          <cell r="ER23">
            <v>0</v>
          </cell>
          <cell r="ES23">
            <v>0</v>
          </cell>
          <cell r="ET23">
            <v>0</v>
          </cell>
          <cell r="EU23">
            <v>0</v>
          </cell>
          <cell r="EV23">
            <v>0</v>
          </cell>
          <cell r="EW23">
            <v>0</v>
          </cell>
          <cell r="EX23">
            <v>0</v>
          </cell>
          <cell r="EY23">
            <v>0</v>
          </cell>
          <cell r="EZ23" t="str">
            <v>nd</v>
          </cell>
          <cell r="FA23" t="str">
            <v>nd</v>
          </cell>
          <cell r="FB23">
            <v>0</v>
          </cell>
          <cell r="FC23">
            <v>0</v>
          </cell>
          <cell r="FD23">
            <v>15</v>
          </cell>
          <cell r="FE23">
            <v>21.099999999999998</v>
          </cell>
          <cell r="FF23">
            <v>0</v>
          </cell>
          <cell r="FG23">
            <v>0</v>
          </cell>
          <cell r="FH23">
            <v>0</v>
          </cell>
          <cell r="FI23">
            <v>0</v>
          </cell>
          <cell r="FJ23">
            <v>17.7</v>
          </cell>
          <cell r="FK23">
            <v>21</v>
          </cell>
          <cell r="FL23">
            <v>0</v>
          </cell>
          <cell r="FM23">
            <v>0</v>
          </cell>
          <cell r="FN23">
            <v>0</v>
          </cell>
          <cell r="FO23">
            <v>0</v>
          </cell>
          <cell r="FP23">
            <v>5.8000000000000007</v>
          </cell>
          <cell r="FQ23">
            <v>16.2</v>
          </cell>
          <cell r="FR23">
            <v>0</v>
          </cell>
          <cell r="FS23">
            <v>0</v>
          </cell>
          <cell r="FT23">
            <v>0</v>
          </cell>
          <cell r="FU23">
            <v>0</v>
          </cell>
          <cell r="FV23">
            <v>0</v>
          </cell>
          <cell r="FW23">
            <v>0</v>
          </cell>
          <cell r="FX23">
            <v>0</v>
          </cell>
          <cell r="FY23">
            <v>0</v>
          </cell>
          <cell r="FZ23">
            <v>0</v>
          </cell>
          <cell r="GA23">
            <v>0</v>
          </cell>
          <cell r="GB23">
            <v>0</v>
          </cell>
          <cell r="GC23" t="str">
            <v>nd</v>
          </cell>
          <cell r="GD23">
            <v>0</v>
          </cell>
          <cell r="GE23" t="str">
            <v>nd</v>
          </cell>
          <cell r="GF23" t="str">
            <v>nd</v>
          </cell>
          <cell r="GG23" t="str">
            <v>nd</v>
          </cell>
          <cell r="GH23">
            <v>23.7</v>
          </cell>
          <cell r="GI23">
            <v>0</v>
          </cell>
          <cell r="GJ23">
            <v>0</v>
          </cell>
          <cell r="GK23">
            <v>0</v>
          </cell>
          <cell r="GL23">
            <v>0</v>
          </cell>
          <cell r="GM23" t="str">
            <v>nd</v>
          </cell>
          <cell r="GN23">
            <v>35.299999999999997</v>
          </cell>
          <cell r="GO23">
            <v>0</v>
          </cell>
          <cell r="GP23">
            <v>0</v>
          </cell>
          <cell r="GQ23">
            <v>0</v>
          </cell>
          <cell r="GR23">
            <v>0</v>
          </cell>
          <cell r="GS23" t="str">
            <v>nd</v>
          </cell>
          <cell r="GT23">
            <v>16.900000000000002</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6.7</v>
          </cell>
          <cell r="HJ23">
            <v>9.6</v>
          </cell>
          <cell r="HK23">
            <v>23.3</v>
          </cell>
          <cell r="HL23">
            <v>0</v>
          </cell>
          <cell r="HM23">
            <v>0</v>
          </cell>
          <cell r="HN23">
            <v>0</v>
          </cell>
          <cell r="HO23">
            <v>0</v>
          </cell>
          <cell r="HP23">
            <v>29.099999999999998</v>
          </cell>
          <cell r="HQ23">
            <v>9.3000000000000007</v>
          </cell>
          <cell r="HR23">
            <v>0</v>
          </cell>
          <cell r="HS23">
            <v>0</v>
          </cell>
          <cell r="HT23">
            <v>0</v>
          </cell>
          <cell r="HU23">
            <v>0</v>
          </cell>
          <cell r="HV23">
            <v>17.899999999999999</v>
          </cell>
          <cell r="HW23" t="str">
            <v>nd</v>
          </cell>
          <cell r="HX23">
            <v>0</v>
          </cell>
          <cell r="HY23">
            <v>0</v>
          </cell>
          <cell r="HZ23">
            <v>0</v>
          </cell>
          <cell r="IA23">
            <v>0</v>
          </cell>
          <cell r="IB23">
            <v>0</v>
          </cell>
          <cell r="IC23">
            <v>0</v>
          </cell>
          <cell r="ID23">
            <v>0</v>
          </cell>
          <cell r="IE23">
            <v>0</v>
          </cell>
          <cell r="IF23">
            <v>0</v>
          </cell>
          <cell r="IG23">
            <v>0</v>
          </cell>
          <cell r="IH23">
            <v>0</v>
          </cell>
          <cell r="II23">
            <v>0</v>
          </cell>
          <cell r="IJ23">
            <v>0</v>
          </cell>
          <cell r="IK23" t="str">
            <v>nd</v>
          </cell>
          <cell r="IL23">
            <v>15.6</v>
          </cell>
          <cell r="IM23">
            <v>12.1</v>
          </cell>
          <cell r="IN23">
            <v>9.3000000000000007</v>
          </cell>
          <cell r="IO23">
            <v>8</v>
          </cell>
          <cell r="IP23">
            <v>0</v>
          </cell>
          <cell r="IQ23" t="str">
            <v>nd</v>
          </cell>
          <cell r="IR23">
            <v>8.5</v>
          </cell>
          <cell r="IS23">
            <v>8.7999999999999989</v>
          </cell>
          <cell r="IT23">
            <v>6.6000000000000005</v>
          </cell>
          <cell r="IU23">
            <v>0</v>
          </cell>
          <cell r="IV23">
            <v>0</v>
          </cell>
          <cell r="IW23" t="str">
            <v>nd</v>
          </cell>
          <cell r="IX23" t="str">
            <v>nd</v>
          </cell>
          <cell r="IY23" t="str">
            <v>nd</v>
          </cell>
          <cell r="IZ23" t="str">
            <v>nd</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39.300000000000004</v>
          </cell>
          <cell r="JR23">
            <v>0</v>
          </cell>
          <cell r="JS23">
            <v>0</v>
          </cell>
          <cell r="JT23">
            <v>0</v>
          </cell>
          <cell r="JU23">
            <v>0</v>
          </cell>
          <cell r="JV23">
            <v>0</v>
          </cell>
          <cell r="JW23">
            <v>38.800000000000004</v>
          </cell>
          <cell r="JX23">
            <v>0</v>
          </cell>
          <cell r="JY23">
            <v>0</v>
          </cell>
          <cell r="JZ23">
            <v>0</v>
          </cell>
          <cell r="KA23">
            <v>0</v>
          </cell>
          <cell r="KB23">
            <v>0</v>
          </cell>
          <cell r="KC23">
            <v>21.9</v>
          </cell>
          <cell r="KD23">
            <v>69.399999999999991</v>
          </cell>
          <cell r="KE23">
            <v>5.5</v>
          </cell>
          <cell r="KF23">
            <v>4.1000000000000005</v>
          </cell>
          <cell r="KG23">
            <v>3.6999999999999997</v>
          </cell>
          <cell r="KH23">
            <v>17.2</v>
          </cell>
          <cell r="KI23">
            <v>0</v>
          </cell>
          <cell r="KJ23">
            <v>68.2</v>
          </cell>
          <cell r="KK23">
            <v>5.3</v>
          </cell>
          <cell r="KL23">
            <v>4.3999999999999995</v>
          </cell>
          <cell r="KM23">
            <v>4.1000000000000005</v>
          </cell>
          <cell r="KN23">
            <v>18</v>
          </cell>
          <cell r="KO23">
            <v>0</v>
          </cell>
        </row>
        <row r="24">
          <cell r="A24" t="str">
            <v>3C3</v>
          </cell>
          <cell r="B24" t="str">
            <v>24</v>
          </cell>
          <cell r="C24" t="str">
            <v>NAF 17</v>
          </cell>
          <cell r="D24" t="str">
            <v>C3</v>
          </cell>
          <cell r="E24" t="str">
            <v>3</v>
          </cell>
          <cell r="F24">
            <v>0</v>
          </cell>
          <cell r="G24" t="str">
            <v>nd</v>
          </cell>
          <cell r="H24">
            <v>35.5</v>
          </cell>
          <cell r="I24">
            <v>53</v>
          </cell>
          <cell r="J24">
            <v>8.9</v>
          </cell>
          <cell r="K24">
            <v>81.599999999999994</v>
          </cell>
          <cell r="L24" t="str">
            <v>nd</v>
          </cell>
          <cell r="M24">
            <v>10.5</v>
          </cell>
          <cell r="N24">
            <v>0</v>
          </cell>
          <cell r="O24">
            <v>29.9</v>
          </cell>
          <cell r="P24">
            <v>13</v>
          </cell>
          <cell r="Q24">
            <v>24.2</v>
          </cell>
          <cell r="R24">
            <v>4.9000000000000004</v>
          </cell>
          <cell r="S24">
            <v>12.1</v>
          </cell>
          <cell r="T24">
            <v>43.4</v>
          </cell>
          <cell r="U24" t="str">
            <v>nd</v>
          </cell>
          <cell r="V24">
            <v>14.2</v>
          </cell>
          <cell r="W24">
            <v>17.7</v>
          </cell>
          <cell r="X24">
            <v>79.400000000000006</v>
          </cell>
          <cell r="Y24" t="str">
            <v>nd</v>
          </cell>
          <cell r="Z24" t="str">
            <v>nd</v>
          </cell>
          <cell r="AA24">
            <v>72.899999999999991</v>
          </cell>
          <cell r="AB24">
            <v>0</v>
          </cell>
          <cell r="AC24">
            <v>60</v>
          </cell>
          <cell r="AD24" t="str">
            <v>nd</v>
          </cell>
          <cell r="AE24">
            <v>36.1</v>
          </cell>
          <cell r="AF24">
            <v>30.3</v>
          </cell>
          <cell r="AG24">
            <v>0</v>
          </cell>
          <cell r="AH24">
            <v>0</v>
          </cell>
          <cell r="AI24" t="str">
            <v>nd</v>
          </cell>
          <cell r="AJ24">
            <v>51.4</v>
          </cell>
          <cell r="AK24">
            <v>15.1</v>
          </cell>
          <cell r="AL24">
            <v>33.5</v>
          </cell>
          <cell r="AM24">
            <v>37.700000000000003</v>
          </cell>
          <cell r="AN24">
            <v>62.3</v>
          </cell>
          <cell r="AO24">
            <v>23.400000000000002</v>
          </cell>
          <cell r="AP24">
            <v>76.599999999999994</v>
          </cell>
          <cell r="AQ24">
            <v>59.4</v>
          </cell>
          <cell r="AR24">
            <v>0</v>
          </cell>
          <cell r="AS24" t="str">
            <v>nd</v>
          </cell>
          <cell r="AT24">
            <v>12.1</v>
          </cell>
          <cell r="AU24">
            <v>19.7</v>
          </cell>
          <cell r="AV24">
            <v>18.600000000000001</v>
          </cell>
          <cell r="AW24">
            <v>0</v>
          </cell>
          <cell r="AX24">
            <v>0</v>
          </cell>
          <cell r="AY24">
            <v>76.599999999999994</v>
          </cell>
          <cell r="AZ24" t="str">
            <v>nd</v>
          </cell>
          <cell r="BA24">
            <v>65.8</v>
          </cell>
          <cell r="BB24">
            <v>12.9</v>
          </cell>
          <cell r="BC24">
            <v>9.6</v>
          </cell>
          <cell r="BD24">
            <v>5.2</v>
          </cell>
          <cell r="BE24" t="str">
            <v>nd</v>
          </cell>
          <cell r="BF24">
            <v>4</v>
          </cell>
          <cell r="BG24">
            <v>0</v>
          </cell>
          <cell r="BH24" t="str">
            <v>nd</v>
          </cell>
          <cell r="BI24">
            <v>10.8</v>
          </cell>
          <cell r="BJ24">
            <v>9.1999999999999993</v>
          </cell>
          <cell r="BK24">
            <v>43.5</v>
          </cell>
          <cell r="BL24">
            <v>32.9</v>
          </cell>
          <cell r="BM24">
            <v>0</v>
          </cell>
          <cell r="BN24">
            <v>0</v>
          </cell>
          <cell r="BO24">
            <v>0</v>
          </cell>
          <cell r="BP24" t="str">
            <v>nd</v>
          </cell>
          <cell r="BQ24">
            <v>17.899999999999999</v>
          </cell>
          <cell r="BR24">
            <v>78.2</v>
          </cell>
          <cell r="BS24">
            <v>0</v>
          </cell>
          <cell r="BT24">
            <v>0</v>
          </cell>
          <cell r="BU24">
            <v>0</v>
          </cell>
          <cell r="BV24" t="str">
            <v>nd</v>
          </cell>
          <cell r="BW24">
            <v>80.400000000000006</v>
          </cell>
          <cell r="BX24">
            <v>14.499999999999998</v>
          </cell>
          <cell r="BY24" t="str">
            <v>nd</v>
          </cell>
          <cell r="BZ24" t="str">
            <v>nd</v>
          </cell>
          <cell r="CA24">
            <v>25.2</v>
          </cell>
          <cell r="CB24">
            <v>34.599999999999994</v>
          </cell>
          <cell r="CC24">
            <v>29.9</v>
          </cell>
          <cell r="CD24">
            <v>6.1</v>
          </cell>
          <cell r="CE24">
            <v>0</v>
          </cell>
          <cell r="CF24">
            <v>0</v>
          </cell>
          <cell r="CG24">
            <v>0</v>
          </cell>
          <cell r="CH24">
            <v>0</v>
          </cell>
          <cell r="CI24">
            <v>0</v>
          </cell>
          <cell r="CJ24">
            <v>100</v>
          </cell>
          <cell r="CK24">
            <v>73.7</v>
          </cell>
          <cell r="CL24">
            <v>27.3</v>
          </cell>
          <cell r="CM24">
            <v>65.3</v>
          </cell>
          <cell r="CN24">
            <v>42.6</v>
          </cell>
          <cell r="CO24">
            <v>8.1</v>
          </cell>
          <cell r="CP24">
            <v>26.900000000000002</v>
          </cell>
          <cell r="CQ24">
            <v>73.2</v>
          </cell>
          <cell r="CR24">
            <v>7.0000000000000009</v>
          </cell>
          <cell r="CS24">
            <v>28.299999999999997</v>
          </cell>
          <cell r="CT24">
            <v>39</v>
          </cell>
          <cell r="CU24">
            <v>13</v>
          </cell>
          <cell r="CV24">
            <v>19.7</v>
          </cell>
          <cell r="CW24">
            <v>21.4</v>
          </cell>
          <cell r="CX24" t="str">
            <v>nd</v>
          </cell>
          <cell r="CY24">
            <v>8</v>
          </cell>
          <cell r="CZ24">
            <v>34.599999999999994</v>
          </cell>
          <cell r="DA24">
            <v>20</v>
          </cell>
          <cell r="DB24">
            <v>12.2</v>
          </cell>
          <cell r="DC24">
            <v>17.7</v>
          </cell>
          <cell r="DD24">
            <v>58.5</v>
          </cell>
          <cell r="DE24">
            <v>7.0000000000000009</v>
          </cell>
          <cell r="DF24">
            <v>6.3</v>
          </cell>
          <cell r="DG24">
            <v>6.8000000000000007</v>
          </cell>
          <cell r="DH24" t="str">
            <v>nd</v>
          </cell>
          <cell r="DI24">
            <v>22.900000000000002</v>
          </cell>
          <cell r="DJ24">
            <v>14.7</v>
          </cell>
          <cell r="DK24">
            <v>16</v>
          </cell>
          <cell r="DL24">
            <v>0</v>
          </cell>
          <cell r="DM24">
            <v>0</v>
          </cell>
          <cell r="DN24">
            <v>0</v>
          </cell>
          <cell r="DO24">
            <v>0</v>
          </cell>
          <cell r="DP24">
            <v>0</v>
          </cell>
          <cell r="DQ24" t="str">
            <v>nd</v>
          </cell>
          <cell r="DR24">
            <v>0</v>
          </cell>
          <cell r="DS24">
            <v>0</v>
          </cell>
          <cell r="DT24">
            <v>0</v>
          </cell>
          <cell r="DU24">
            <v>0</v>
          </cell>
          <cell r="DV24">
            <v>0</v>
          </cell>
          <cell r="DW24">
            <v>23.5</v>
          </cell>
          <cell r="DX24">
            <v>6.5</v>
          </cell>
          <cell r="DY24">
            <v>5.4</v>
          </cell>
          <cell r="DZ24">
            <v>0</v>
          </cell>
          <cell r="EA24">
            <v>0</v>
          </cell>
          <cell r="EB24">
            <v>0</v>
          </cell>
          <cell r="EC24">
            <v>36.1</v>
          </cell>
          <cell r="ED24">
            <v>3.4000000000000004</v>
          </cell>
          <cell r="EE24" t="str">
            <v>nd</v>
          </cell>
          <cell r="EF24">
            <v>5.2</v>
          </cell>
          <cell r="EG24" t="str">
            <v>nd</v>
          </cell>
          <cell r="EH24" t="str">
            <v>nd</v>
          </cell>
          <cell r="EI24">
            <v>3.5999999999999996</v>
          </cell>
          <cell r="EJ24" t="str">
            <v>nd</v>
          </cell>
          <cell r="EK24">
            <v>0</v>
          </cell>
          <cell r="EL24">
            <v>0</v>
          </cell>
          <cell r="EM24">
            <v>0</v>
          </cell>
          <cell r="EN24" t="str">
            <v>nd</v>
          </cell>
          <cell r="EO24">
            <v>0</v>
          </cell>
          <cell r="EP24">
            <v>0</v>
          </cell>
          <cell r="EQ24">
            <v>0</v>
          </cell>
          <cell r="ER24">
            <v>0</v>
          </cell>
          <cell r="ES24">
            <v>0</v>
          </cell>
          <cell r="ET24">
            <v>0</v>
          </cell>
          <cell r="EU24">
            <v>0</v>
          </cell>
          <cell r="EV24">
            <v>0</v>
          </cell>
          <cell r="EW24" t="str">
            <v>nd</v>
          </cell>
          <cell r="EX24">
            <v>0</v>
          </cell>
          <cell r="EY24">
            <v>0</v>
          </cell>
          <cell r="EZ24">
            <v>0</v>
          </cell>
          <cell r="FA24">
            <v>0</v>
          </cell>
          <cell r="FB24" t="str">
            <v>nd</v>
          </cell>
          <cell r="FC24">
            <v>4.9000000000000004</v>
          </cell>
          <cell r="FD24">
            <v>17.599999999999998</v>
          </cell>
          <cell r="FE24">
            <v>6.2</v>
          </cell>
          <cell r="FF24">
            <v>0</v>
          </cell>
          <cell r="FG24" t="str">
            <v>nd</v>
          </cell>
          <cell r="FH24" t="str">
            <v>nd</v>
          </cell>
          <cell r="FI24" t="str">
            <v>nd</v>
          </cell>
          <cell r="FJ24">
            <v>24.2</v>
          </cell>
          <cell r="FK24">
            <v>22.5</v>
          </cell>
          <cell r="FL24">
            <v>0</v>
          </cell>
          <cell r="FM24" t="str">
            <v>nd</v>
          </cell>
          <cell r="FN24">
            <v>0</v>
          </cell>
          <cell r="FO24" t="str">
            <v>nd</v>
          </cell>
          <cell r="FP24" t="str">
            <v>nd</v>
          </cell>
          <cell r="FQ24">
            <v>4.1000000000000005</v>
          </cell>
          <cell r="FR24">
            <v>0</v>
          </cell>
          <cell r="FS24">
            <v>0</v>
          </cell>
          <cell r="FT24">
            <v>0</v>
          </cell>
          <cell r="FU24">
            <v>0</v>
          </cell>
          <cell r="FV24">
            <v>0</v>
          </cell>
          <cell r="FW24">
            <v>0</v>
          </cell>
          <cell r="FX24">
            <v>0</v>
          </cell>
          <cell r="FY24">
            <v>0</v>
          </cell>
          <cell r="FZ24">
            <v>0</v>
          </cell>
          <cell r="GA24">
            <v>0</v>
          </cell>
          <cell r="GB24" t="str">
            <v>nd</v>
          </cell>
          <cell r="GC24">
            <v>0</v>
          </cell>
          <cell r="GD24">
            <v>0</v>
          </cell>
          <cell r="GE24">
            <v>0</v>
          </cell>
          <cell r="GF24" t="str">
            <v>nd</v>
          </cell>
          <cell r="GG24">
            <v>9.6</v>
          </cell>
          <cell r="GH24">
            <v>24.2</v>
          </cell>
          <cell r="GI24">
            <v>0</v>
          </cell>
          <cell r="GJ24">
            <v>0</v>
          </cell>
          <cell r="GK24">
            <v>0</v>
          </cell>
          <cell r="GL24">
            <v>0</v>
          </cell>
          <cell r="GM24">
            <v>6.5</v>
          </cell>
          <cell r="GN24">
            <v>44</v>
          </cell>
          <cell r="GO24">
            <v>0</v>
          </cell>
          <cell r="GP24">
            <v>0</v>
          </cell>
          <cell r="GQ24">
            <v>0</v>
          </cell>
          <cell r="GR24">
            <v>0</v>
          </cell>
          <cell r="GS24" t="str">
            <v>nd</v>
          </cell>
          <cell r="GT24">
            <v>7.3</v>
          </cell>
          <cell r="GU24">
            <v>0</v>
          </cell>
          <cell r="GV24">
            <v>0</v>
          </cell>
          <cell r="GW24">
            <v>0</v>
          </cell>
          <cell r="GX24">
            <v>0</v>
          </cell>
          <cell r="GY24">
            <v>0</v>
          </cell>
          <cell r="GZ24">
            <v>0</v>
          </cell>
          <cell r="HA24">
            <v>0</v>
          </cell>
          <cell r="HB24">
            <v>0</v>
          </cell>
          <cell r="HC24">
            <v>0</v>
          </cell>
          <cell r="HD24" t="str">
            <v>nd</v>
          </cell>
          <cell r="HE24">
            <v>0</v>
          </cell>
          <cell r="HF24">
            <v>0</v>
          </cell>
          <cell r="HG24">
            <v>0</v>
          </cell>
          <cell r="HH24">
            <v>0</v>
          </cell>
          <cell r="HI24" t="str">
            <v>nd</v>
          </cell>
          <cell r="HJ24">
            <v>26.900000000000002</v>
          </cell>
          <cell r="HK24">
            <v>4.5</v>
          </cell>
          <cell r="HL24">
            <v>0</v>
          </cell>
          <cell r="HM24">
            <v>0</v>
          </cell>
          <cell r="HN24">
            <v>0</v>
          </cell>
          <cell r="HO24">
            <v>0</v>
          </cell>
          <cell r="HP24">
            <v>43.2</v>
          </cell>
          <cell r="HQ24">
            <v>8.7999999999999989</v>
          </cell>
          <cell r="HR24">
            <v>0</v>
          </cell>
          <cell r="HS24">
            <v>0</v>
          </cell>
          <cell r="HT24">
            <v>0</v>
          </cell>
          <cell r="HU24">
            <v>0</v>
          </cell>
          <cell r="HV24">
            <v>7.7</v>
          </cell>
          <cell r="HW24" t="str">
            <v>nd</v>
          </cell>
          <cell r="HX24">
            <v>0</v>
          </cell>
          <cell r="HY24">
            <v>0</v>
          </cell>
          <cell r="HZ24">
            <v>0</v>
          </cell>
          <cell r="IA24">
            <v>0</v>
          </cell>
          <cell r="IB24">
            <v>0</v>
          </cell>
          <cell r="IC24">
            <v>0</v>
          </cell>
          <cell r="ID24">
            <v>0</v>
          </cell>
          <cell r="IE24" t="str">
            <v>nd</v>
          </cell>
          <cell r="IF24">
            <v>0</v>
          </cell>
          <cell r="IG24">
            <v>0</v>
          </cell>
          <cell r="IH24">
            <v>0</v>
          </cell>
          <cell r="II24">
            <v>0</v>
          </cell>
          <cell r="IJ24">
            <v>0</v>
          </cell>
          <cell r="IK24">
            <v>11.600000000000001</v>
          </cell>
          <cell r="IL24">
            <v>13.4</v>
          </cell>
          <cell r="IM24">
            <v>10.4</v>
          </cell>
          <cell r="IN24">
            <v>0</v>
          </cell>
          <cell r="IO24" t="str">
            <v>nd</v>
          </cell>
          <cell r="IP24" t="str">
            <v>nd</v>
          </cell>
          <cell r="IQ24">
            <v>8.4</v>
          </cell>
          <cell r="IR24">
            <v>17.899999999999999</v>
          </cell>
          <cell r="IS24">
            <v>17.299999999999997</v>
          </cell>
          <cell r="IT24">
            <v>5.3</v>
          </cell>
          <cell r="IU24">
            <v>0</v>
          </cell>
          <cell r="IV24">
            <v>0</v>
          </cell>
          <cell r="IW24" t="str">
            <v>nd</v>
          </cell>
          <cell r="IX24">
            <v>3.3000000000000003</v>
          </cell>
          <cell r="IY24" t="str">
            <v>nd</v>
          </cell>
          <cell r="IZ24" t="str">
            <v>nd</v>
          </cell>
          <cell r="JA24">
            <v>0</v>
          </cell>
          <cell r="JB24">
            <v>0</v>
          </cell>
          <cell r="JC24">
            <v>0</v>
          </cell>
          <cell r="JD24">
            <v>0</v>
          </cell>
          <cell r="JE24">
            <v>0</v>
          </cell>
          <cell r="JF24">
            <v>0</v>
          </cell>
          <cell r="JG24">
            <v>0</v>
          </cell>
          <cell r="JH24">
            <v>0</v>
          </cell>
          <cell r="JI24">
            <v>0</v>
          </cell>
          <cell r="JJ24">
            <v>0</v>
          </cell>
          <cell r="JK24" t="str">
            <v>nd</v>
          </cell>
          <cell r="JL24">
            <v>0</v>
          </cell>
          <cell r="JM24">
            <v>0</v>
          </cell>
          <cell r="JN24">
            <v>0</v>
          </cell>
          <cell r="JO24">
            <v>0</v>
          </cell>
          <cell r="JP24">
            <v>0</v>
          </cell>
          <cell r="JQ24">
            <v>39.6</v>
          </cell>
          <cell r="JR24">
            <v>0</v>
          </cell>
          <cell r="JS24">
            <v>0</v>
          </cell>
          <cell r="JT24">
            <v>0</v>
          </cell>
          <cell r="JU24">
            <v>0</v>
          </cell>
          <cell r="JV24">
            <v>0</v>
          </cell>
          <cell r="JW24">
            <v>50.4</v>
          </cell>
          <cell r="JX24">
            <v>0</v>
          </cell>
          <cell r="JY24">
            <v>0</v>
          </cell>
          <cell r="JZ24">
            <v>0</v>
          </cell>
          <cell r="KA24">
            <v>0</v>
          </cell>
          <cell r="KB24">
            <v>0</v>
          </cell>
          <cell r="KC24">
            <v>7.3</v>
          </cell>
          <cell r="KD24">
            <v>64.900000000000006</v>
          </cell>
          <cell r="KE24">
            <v>7.5</v>
          </cell>
          <cell r="KF24">
            <v>1.5</v>
          </cell>
          <cell r="KG24">
            <v>5.4</v>
          </cell>
          <cell r="KH24">
            <v>20.8</v>
          </cell>
          <cell r="KI24">
            <v>0</v>
          </cell>
          <cell r="KJ24">
            <v>63.5</v>
          </cell>
          <cell r="KK24">
            <v>7.6</v>
          </cell>
          <cell r="KL24">
            <v>1.6</v>
          </cell>
          <cell r="KM24">
            <v>5.6000000000000005</v>
          </cell>
          <cell r="KN24">
            <v>21.7</v>
          </cell>
          <cell r="KO24">
            <v>0</v>
          </cell>
        </row>
        <row r="25">
          <cell r="A25" t="str">
            <v>4C3</v>
          </cell>
          <cell r="B25" t="str">
            <v>25</v>
          </cell>
          <cell r="C25" t="str">
            <v>NAF 17</v>
          </cell>
          <cell r="D25" t="str">
            <v>C3</v>
          </cell>
          <cell r="E25" t="str">
            <v>4</v>
          </cell>
          <cell r="F25" t="str">
            <v>nd</v>
          </cell>
          <cell r="G25">
            <v>7.1999999999999993</v>
          </cell>
          <cell r="H25">
            <v>37.4</v>
          </cell>
          <cell r="I25">
            <v>47.4</v>
          </cell>
          <cell r="J25">
            <v>6.8000000000000007</v>
          </cell>
          <cell r="K25">
            <v>86.7</v>
          </cell>
          <cell r="L25">
            <v>0</v>
          </cell>
          <cell r="M25">
            <v>8</v>
          </cell>
          <cell r="N25">
            <v>5.3</v>
          </cell>
          <cell r="O25">
            <v>31.3</v>
          </cell>
          <cell r="P25">
            <v>21.3</v>
          </cell>
          <cell r="Q25">
            <v>21.9</v>
          </cell>
          <cell r="R25">
            <v>6.7</v>
          </cell>
          <cell r="S25">
            <v>11.1</v>
          </cell>
          <cell r="T25">
            <v>48.1</v>
          </cell>
          <cell r="U25" t="str">
            <v>nd</v>
          </cell>
          <cell r="V25">
            <v>17.599999999999998</v>
          </cell>
          <cell r="W25">
            <v>15.9</v>
          </cell>
          <cell r="X25">
            <v>83.3</v>
          </cell>
          <cell r="Y25" t="str">
            <v>nd</v>
          </cell>
          <cell r="Z25">
            <v>22.6</v>
          </cell>
          <cell r="AA25">
            <v>47.8</v>
          </cell>
          <cell r="AB25">
            <v>25.2</v>
          </cell>
          <cell r="AC25">
            <v>49.1</v>
          </cell>
          <cell r="AD25">
            <v>32.1</v>
          </cell>
          <cell r="AE25">
            <v>22.8</v>
          </cell>
          <cell r="AF25">
            <v>40.400000000000006</v>
          </cell>
          <cell r="AG25">
            <v>0</v>
          </cell>
          <cell r="AH25">
            <v>0</v>
          </cell>
          <cell r="AI25">
            <v>36.799999999999997</v>
          </cell>
          <cell r="AJ25">
            <v>55.500000000000007</v>
          </cell>
          <cell r="AK25">
            <v>8.9</v>
          </cell>
          <cell r="AL25">
            <v>35.6</v>
          </cell>
          <cell r="AM25">
            <v>56.399999999999991</v>
          </cell>
          <cell r="AN25">
            <v>43.6</v>
          </cell>
          <cell r="AO25">
            <v>59.8</v>
          </cell>
          <cell r="AP25">
            <v>40.200000000000003</v>
          </cell>
          <cell r="AQ25">
            <v>52.800000000000004</v>
          </cell>
          <cell r="AR25" t="str">
            <v>nd</v>
          </cell>
          <cell r="AS25">
            <v>0</v>
          </cell>
          <cell r="AT25">
            <v>35.5</v>
          </cell>
          <cell r="AU25">
            <v>9</v>
          </cell>
          <cell r="AV25">
            <v>12.6</v>
          </cell>
          <cell r="AW25">
            <v>11</v>
          </cell>
          <cell r="AX25">
            <v>4.3</v>
          </cell>
          <cell r="AY25">
            <v>67.600000000000009</v>
          </cell>
          <cell r="AZ25">
            <v>4.5999999999999996</v>
          </cell>
          <cell r="BA25">
            <v>58.3</v>
          </cell>
          <cell r="BB25">
            <v>16.2</v>
          </cell>
          <cell r="BC25">
            <v>6.7</v>
          </cell>
          <cell r="BD25">
            <v>8.1</v>
          </cell>
          <cell r="BE25">
            <v>3.9</v>
          </cell>
          <cell r="BF25">
            <v>6.9</v>
          </cell>
          <cell r="BG25" t="str">
            <v>nd</v>
          </cell>
          <cell r="BH25" t="str">
            <v>nd</v>
          </cell>
          <cell r="BI25">
            <v>7.6</v>
          </cell>
          <cell r="BJ25">
            <v>6.1</v>
          </cell>
          <cell r="BK25">
            <v>46.6</v>
          </cell>
          <cell r="BL25">
            <v>38.4</v>
          </cell>
          <cell r="BM25">
            <v>0</v>
          </cell>
          <cell r="BN25" t="str">
            <v>nd</v>
          </cell>
          <cell r="BO25" t="str">
            <v>nd</v>
          </cell>
          <cell r="BP25">
            <v>3.6999999999999997</v>
          </cell>
          <cell r="BQ25">
            <v>31.2</v>
          </cell>
          <cell r="BR25">
            <v>63.2</v>
          </cell>
          <cell r="BS25">
            <v>0</v>
          </cell>
          <cell r="BT25">
            <v>0</v>
          </cell>
          <cell r="BU25">
            <v>0</v>
          </cell>
          <cell r="BV25">
            <v>6.9</v>
          </cell>
          <cell r="BW25">
            <v>81.5</v>
          </cell>
          <cell r="BX25">
            <v>11.600000000000001</v>
          </cell>
          <cell r="BY25">
            <v>5.8999999999999995</v>
          </cell>
          <cell r="BZ25" t="str">
            <v>nd</v>
          </cell>
          <cell r="CA25">
            <v>15.7</v>
          </cell>
          <cell r="CB25">
            <v>35.5</v>
          </cell>
          <cell r="CC25">
            <v>30.5</v>
          </cell>
          <cell r="CD25">
            <v>11.4</v>
          </cell>
          <cell r="CE25">
            <v>0</v>
          </cell>
          <cell r="CF25">
            <v>0</v>
          </cell>
          <cell r="CG25">
            <v>0</v>
          </cell>
          <cell r="CH25">
            <v>0</v>
          </cell>
          <cell r="CI25">
            <v>0</v>
          </cell>
          <cell r="CJ25">
            <v>100</v>
          </cell>
          <cell r="CK25">
            <v>85.399999999999991</v>
          </cell>
          <cell r="CL25">
            <v>26.400000000000002</v>
          </cell>
          <cell r="CM25">
            <v>73.3</v>
          </cell>
          <cell r="CN25">
            <v>43.3</v>
          </cell>
          <cell r="CO25">
            <v>6.9</v>
          </cell>
          <cell r="CP25">
            <v>41.5</v>
          </cell>
          <cell r="CQ25">
            <v>81.2</v>
          </cell>
          <cell r="CR25">
            <v>17.2</v>
          </cell>
          <cell r="CS25">
            <v>20.100000000000001</v>
          </cell>
          <cell r="CT25">
            <v>31</v>
          </cell>
          <cell r="CU25">
            <v>13.600000000000001</v>
          </cell>
          <cell r="CV25">
            <v>35.299999999999997</v>
          </cell>
          <cell r="CW25">
            <v>12.3</v>
          </cell>
          <cell r="CX25">
            <v>6.1</v>
          </cell>
          <cell r="CY25">
            <v>3.6999999999999997</v>
          </cell>
          <cell r="CZ25">
            <v>9.1</v>
          </cell>
          <cell r="DA25">
            <v>32.300000000000004</v>
          </cell>
          <cell r="DB25">
            <v>36.5</v>
          </cell>
          <cell r="DC25">
            <v>12.5</v>
          </cell>
          <cell r="DD25">
            <v>55.600000000000009</v>
          </cell>
          <cell r="DE25">
            <v>4.3</v>
          </cell>
          <cell r="DF25">
            <v>19.3</v>
          </cell>
          <cell r="DG25">
            <v>3.3000000000000003</v>
          </cell>
          <cell r="DH25" t="str">
            <v>nd</v>
          </cell>
          <cell r="DI25">
            <v>23.400000000000002</v>
          </cell>
          <cell r="DJ25">
            <v>11</v>
          </cell>
          <cell r="DK25">
            <v>17.5</v>
          </cell>
          <cell r="DL25">
            <v>0</v>
          </cell>
          <cell r="DM25">
            <v>0</v>
          </cell>
          <cell r="DN25" t="str">
            <v>nd</v>
          </cell>
          <cell r="DO25">
            <v>0</v>
          </cell>
          <cell r="DP25">
            <v>0</v>
          </cell>
          <cell r="DQ25">
            <v>3.1</v>
          </cell>
          <cell r="DR25">
            <v>0</v>
          </cell>
          <cell r="DS25" t="str">
            <v>nd</v>
          </cell>
          <cell r="DT25" t="str">
            <v>nd</v>
          </cell>
          <cell r="DU25" t="str">
            <v>nd</v>
          </cell>
          <cell r="DV25" t="str">
            <v>nd</v>
          </cell>
          <cell r="DW25">
            <v>20.8</v>
          </cell>
          <cell r="DX25">
            <v>8.6999999999999993</v>
          </cell>
          <cell r="DY25">
            <v>2.6</v>
          </cell>
          <cell r="DZ25">
            <v>4.5</v>
          </cell>
          <cell r="EA25">
            <v>1.6</v>
          </cell>
          <cell r="EB25">
            <v>0</v>
          </cell>
          <cell r="EC25">
            <v>28.499999999999996</v>
          </cell>
          <cell r="ED25">
            <v>7.5</v>
          </cell>
          <cell r="EE25">
            <v>2.9000000000000004</v>
          </cell>
          <cell r="EF25" t="str">
            <v>nd</v>
          </cell>
          <cell r="EG25" t="str">
            <v>nd</v>
          </cell>
          <cell r="EH25">
            <v>4.5999999999999996</v>
          </cell>
          <cell r="EI25">
            <v>5.8999999999999995</v>
          </cell>
          <cell r="EJ25">
            <v>0</v>
          </cell>
          <cell r="EK25">
            <v>0</v>
          </cell>
          <cell r="EL25">
            <v>0</v>
          </cell>
          <cell r="EM25">
            <v>0</v>
          </cell>
          <cell r="EN25" t="str">
            <v>nd</v>
          </cell>
          <cell r="EO25">
            <v>0</v>
          </cell>
          <cell r="EP25">
            <v>0</v>
          </cell>
          <cell r="EQ25" t="str">
            <v>nd</v>
          </cell>
          <cell r="ER25">
            <v>0</v>
          </cell>
          <cell r="ES25">
            <v>0</v>
          </cell>
          <cell r="ET25">
            <v>0</v>
          </cell>
          <cell r="EU25" t="str">
            <v>nd</v>
          </cell>
          <cell r="EV25">
            <v>0</v>
          </cell>
          <cell r="EW25">
            <v>0</v>
          </cell>
          <cell r="EX25">
            <v>3.2</v>
          </cell>
          <cell r="EY25">
            <v>4</v>
          </cell>
          <cell r="EZ25">
            <v>0</v>
          </cell>
          <cell r="FA25" t="str">
            <v>nd</v>
          </cell>
          <cell r="FB25">
            <v>4.3999999999999995</v>
          </cell>
          <cell r="FC25">
            <v>3.5999999999999996</v>
          </cell>
          <cell r="FD25">
            <v>15.1</v>
          </cell>
          <cell r="FE25">
            <v>13.900000000000002</v>
          </cell>
          <cell r="FF25" t="str">
            <v>nd</v>
          </cell>
          <cell r="FG25">
            <v>0</v>
          </cell>
          <cell r="FH25">
            <v>2.4</v>
          </cell>
          <cell r="FI25">
            <v>2.5</v>
          </cell>
          <cell r="FJ25">
            <v>24.5</v>
          </cell>
          <cell r="FK25">
            <v>18.099999999999998</v>
          </cell>
          <cell r="FL25">
            <v>0</v>
          </cell>
          <cell r="FM25">
            <v>0</v>
          </cell>
          <cell r="FN25" t="str">
            <v>nd</v>
          </cell>
          <cell r="FO25">
            <v>0</v>
          </cell>
          <cell r="FP25">
            <v>3.8</v>
          </cell>
          <cell r="FQ25">
            <v>2.5</v>
          </cell>
          <cell r="FR25">
            <v>0</v>
          </cell>
          <cell r="FS25">
            <v>0</v>
          </cell>
          <cell r="FT25">
            <v>0</v>
          </cell>
          <cell r="FU25">
            <v>0</v>
          </cell>
          <cell r="FV25" t="str">
            <v>nd</v>
          </cell>
          <cell r="FW25">
            <v>0</v>
          </cell>
          <cell r="FX25" t="str">
            <v>nd</v>
          </cell>
          <cell r="FY25" t="str">
            <v>nd</v>
          </cell>
          <cell r="FZ25" t="str">
            <v>nd</v>
          </cell>
          <cell r="GA25" t="str">
            <v>nd</v>
          </cell>
          <cell r="GB25">
            <v>3.4000000000000004</v>
          </cell>
          <cell r="GC25">
            <v>0</v>
          </cell>
          <cell r="GD25">
            <v>0</v>
          </cell>
          <cell r="GE25">
            <v>0</v>
          </cell>
          <cell r="GF25" t="str">
            <v>nd</v>
          </cell>
          <cell r="GG25">
            <v>18.600000000000001</v>
          </cell>
          <cell r="GH25">
            <v>16.600000000000001</v>
          </cell>
          <cell r="GI25">
            <v>0</v>
          </cell>
          <cell r="GJ25">
            <v>0</v>
          </cell>
          <cell r="GK25">
            <v>0</v>
          </cell>
          <cell r="GL25" t="str">
            <v>nd</v>
          </cell>
          <cell r="GM25">
            <v>10</v>
          </cell>
          <cell r="GN25">
            <v>37.200000000000003</v>
          </cell>
          <cell r="GO25">
            <v>0</v>
          </cell>
          <cell r="GP25">
            <v>0</v>
          </cell>
          <cell r="GQ25">
            <v>0</v>
          </cell>
          <cell r="GR25">
            <v>0</v>
          </cell>
          <cell r="GS25">
            <v>1.5</v>
          </cell>
          <cell r="GT25">
            <v>5.5</v>
          </cell>
          <cell r="GU25">
            <v>0</v>
          </cell>
          <cell r="GV25">
            <v>0</v>
          </cell>
          <cell r="GW25">
            <v>0</v>
          </cell>
          <cell r="GX25">
            <v>0</v>
          </cell>
          <cell r="GY25" t="str">
            <v>nd</v>
          </cell>
          <cell r="GZ25">
            <v>0</v>
          </cell>
          <cell r="HA25">
            <v>0</v>
          </cell>
          <cell r="HB25">
            <v>0</v>
          </cell>
          <cell r="HC25">
            <v>0</v>
          </cell>
          <cell r="HD25">
            <v>6.3</v>
          </cell>
          <cell r="HE25">
            <v>1.6</v>
          </cell>
          <cell r="HF25">
            <v>0</v>
          </cell>
          <cell r="HG25">
            <v>0</v>
          </cell>
          <cell r="HH25">
            <v>0</v>
          </cell>
          <cell r="HI25">
            <v>2.8000000000000003</v>
          </cell>
          <cell r="HJ25">
            <v>32.800000000000004</v>
          </cell>
          <cell r="HK25">
            <v>3.4000000000000004</v>
          </cell>
          <cell r="HL25">
            <v>0</v>
          </cell>
          <cell r="HM25">
            <v>0</v>
          </cell>
          <cell r="HN25">
            <v>0</v>
          </cell>
          <cell r="HO25">
            <v>4.1000000000000005</v>
          </cell>
          <cell r="HP25">
            <v>37.9</v>
          </cell>
          <cell r="HQ25">
            <v>5</v>
          </cell>
          <cell r="HR25">
            <v>0</v>
          </cell>
          <cell r="HS25">
            <v>0</v>
          </cell>
          <cell r="HT25">
            <v>0</v>
          </cell>
          <cell r="HU25">
            <v>0</v>
          </cell>
          <cell r="HV25">
            <v>4.5</v>
          </cell>
          <cell r="HW25">
            <v>1.2</v>
          </cell>
          <cell r="HX25">
            <v>0</v>
          </cell>
          <cell r="HY25">
            <v>0</v>
          </cell>
          <cell r="HZ25" t="str">
            <v>nd</v>
          </cell>
          <cell r="IA25">
            <v>0</v>
          </cell>
          <cell r="IB25">
            <v>0</v>
          </cell>
          <cell r="IC25" t="str">
            <v>nd</v>
          </cell>
          <cell r="ID25">
            <v>0</v>
          </cell>
          <cell r="IE25" t="str">
            <v>nd</v>
          </cell>
          <cell r="IF25">
            <v>2.2999999999999998</v>
          </cell>
          <cell r="IG25" t="str">
            <v>nd</v>
          </cell>
          <cell r="IH25" t="str">
            <v>nd</v>
          </cell>
          <cell r="II25" t="str">
            <v>nd</v>
          </cell>
          <cell r="IJ25">
            <v>0</v>
          </cell>
          <cell r="IK25">
            <v>5.8000000000000007</v>
          </cell>
          <cell r="IL25">
            <v>16.2</v>
          </cell>
          <cell r="IM25">
            <v>13.600000000000001</v>
          </cell>
          <cell r="IN25" t="str">
            <v>nd</v>
          </cell>
          <cell r="IO25">
            <v>2.7</v>
          </cell>
          <cell r="IP25" t="str">
            <v>nd</v>
          </cell>
          <cell r="IQ25">
            <v>8.2000000000000011</v>
          </cell>
          <cell r="IR25">
            <v>14.399999999999999</v>
          </cell>
          <cell r="IS25">
            <v>12.6</v>
          </cell>
          <cell r="IT25">
            <v>10.100000000000001</v>
          </cell>
          <cell r="IU25">
            <v>0</v>
          </cell>
          <cell r="IV25">
            <v>0</v>
          </cell>
          <cell r="IW25" t="str">
            <v>nd</v>
          </cell>
          <cell r="IX25">
            <v>2.6</v>
          </cell>
          <cell r="IY25">
            <v>3.5000000000000004</v>
          </cell>
          <cell r="IZ25">
            <v>0</v>
          </cell>
          <cell r="JA25">
            <v>0</v>
          </cell>
          <cell r="JB25">
            <v>0</v>
          </cell>
          <cell r="JC25">
            <v>0</v>
          </cell>
          <cell r="JD25">
            <v>0</v>
          </cell>
          <cell r="JE25" t="str">
            <v>nd</v>
          </cell>
          <cell r="JF25">
            <v>0</v>
          </cell>
          <cell r="JG25">
            <v>0</v>
          </cell>
          <cell r="JH25">
            <v>0</v>
          </cell>
          <cell r="JI25">
            <v>0</v>
          </cell>
          <cell r="JJ25">
            <v>0</v>
          </cell>
          <cell r="JK25">
            <v>7.5</v>
          </cell>
          <cell r="JL25">
            <v>0</v>
          </cell>
          <cell r="JM25">
            <v>0</v>
          </cell>
          <cell r="JN25">
            <v>0</v>
          </cell>
          <cell r="JO25">
            <v>0</v>
          </cell>
          <cell r="JP25">
            <v>0</v>
          </cell>
          <cell r="JQ25">
            <v>37.9</v>
          </cell>
          <cell r="JR25">
            <v>0</v>
          </cell>
          <cell r="JS25">
            <v>0</v>
          </cell>
          <cell r="JT25">
            <v>0</v>
          </cell>
          <cell r="JU25">
            <v>0</v>
          </cell>
          <cell r="JV25">
            <v>0</v>
          </cell>
          <cell r="JW25">
            <v>47.199999999999996</v>
          </cell>
          <cell r="JX25">
            <v>0</v>
          </cell>
          <cell r="JY25">
            <v>0</v>
          </cell>
          <cell r="JZ25">
            <v>0</v>
          </cell>
          <cell r="KA25">
            <v>0</v>
          </cell>
          <cell r="KB25">
            <v>0</v>
          </cell>
          <cell r="KC25">
            <v>7.0000000000000009</v>
          </cell>
          <cell r="KD25">
            <v>62.2</v>
          </cell>
          <cell r="KE25">
            <v>7.0000000000000009</v>
          </cell>
          <cell r="KF25">
            <v>3.1</v>
          </cell>
          <cell r="KG25">
            <v>7.1999999999999993</v>
          </cell>
          <cell r="KH25">
            <v>20.599999999999998</v>
          </cell>
          <cell r="KI25">
            <v>0</v>
          </cell>
          <cell r="KJ25">
            <v>60.9</v>
          </cell>
          <cell r="KK25">
            <v>6.6000000000000005</v>
          </cell>
          <cell r="KL25">
            <v>3.2</v>
          </cell>
          <cell r="KM25">
            <v>7.3999999999999995</v>
          </cell>
          <cell r="KN25">
            <v>22</v>
          </cell>
          <cell r="KO25">
            <v>0</v>
          </cell>
        </row>
        <row r="26">
          <cell r="A26" t="str">
            <v>5C3</v>
          </cell>
          <cell r="B26" t="str">
            <v>26</v>
          </cell>
          <cell r="C26" t="str">
            <v>NAF 17</v>
          </cell>
          <cell r="D26" t="str">
            <v>C3</v>
          </cell>
          <cell r="E26" t="str">
            <v>5</v>
          </cell>
          <cell r="F26" t="str">
            <v>nd</v>
          </cell>
          <cell r="G26">
            <v>6.5</v>
          </cell>
          <cell r="H26">
            <v>40.200000000000003</v>
          </cell>
          <cell r="I26">
            <v>41.5</v>
          </cell>
          <cell r="J26">
            <v>10.4</v>
          </cell>
          <cell r="K26">
            <v>78.900000000000006</v>
          </cell>
          <cell r="L26">
            <v>0</v>
          </cell>
          <cell r="M26">
            <v>17.8</v>
          </cell>
          <cell r="N26" t="str">
            <v>nd</v>
          </cell>
          <cell r="O26">
            <v>27.900000000000002</v>
          </cell>
          <cell r="P26">
            <v>30.9</v>
          </cell>
          <cell r="Q26">
            <v>26.8</v>
          </cell>
          <cell r="R26">
            <v>4.3</v>
          </cell>
          <cell r="S26">
            <v>5.3</v>
          </cell>
          <cell r="T26">
            <v>41.699999999999996</v>
          </cell>
          <cell r="U26">
            <v>0</v>
          </cell>
          <cell r="V26">
            <v>19.900000000000002</v>
          </cell>
          <cell r="W26">
            <v>19.400000000000002</v>
          </cell>
          <cell r="X26">
            <v>76.599999999999994</v>
          </cell>
          <cell r="Y26">
            <v>4</v>
          </cell>
          <cell r="Z26">
            <v>0</v>
          </cell>
          <cell r="AA26">
            <v>69.099999999999994</v>
          </cell>
          <cell r="AB26">
            <v>37.1</v>
          </cell>
          <cell r="AC26">
            <v>36.6</v>
          </cell>
          <cell r="AD26">
            <v>21.6</v>
          </cell>
          <cell r="AE26">
            <v>74.599999999999994</v>
          </cell>
          <cell r="AF26">
            <v>0</v>
          </cell>
          <cell r="AG26" t="str">
            <v>nd</v>
          </cell>
          <cell r="AH26">
            <v>0</v>
          </cell>
          <cell r="AI26" t="str">
            <v>nd</v>
          </cell>
          <cell r="AJ26">
            <v>56.100000000000009</v>
          </cell>
          <cell r="AK26">
            <v>11</v>
          </cell>
          <cell r="AL26">
            <v>32.9</v>
          </cell>
          <cell r="AM26">
            <v>54.6</v>
          </cell>
          <cell r="AN26">
            <v>45.4</v>
          </cell>
          <cell r="AO26">
            <v>61.3</v>
          </cell>
          <cell r="AP26">
            <v>38.700000000000003</v>
          </cell>
          <cell r="AQ26">
            <v>58.699999999999996</v>
          </cell>
          <cell r="AR26">
            <v>0</v>
          </cell>
          <cell r="AS26" t="str">
            <v>nd</v>
          </cell>
          <cell r="AT26">
            <v>30.599999999999998</v>
          </cell>
          <cell r="AU26" t="str">
            <v>nd</v>
          </cell>
          <cell r="AV26">
            <v>22.2</v>
          </cell>
          <cell r="AW26" t="str">
            <v>nd</v>
          </cell>
          <cell r="AX26" t="str">
            <v>nd</v>
          </cell>
          <cell r="AY26">
            <v>66.400000000000006</v>
          </cell>
          <cell r="AZ26" t="str">
            <v>nd</v>
          </cell>
          <cell r="BA26">
            <v>53.300000000000004</v>
          </cell>
          <cell r="BB26">
            <v>25.6</v>
          </cell>
          <cell r="BC26">
            <v>9</v>
          </cell>
          <cell r="BD26">
            <v>5.8000000000000007</v>
          </cell>
          <cell r="BE26">
            <v>3.6999999999999997</v>
          </cell>
          <cell r="BF26" t="str">
            <v>nd</v>
          </cell>
          <cell r="BG26">
            <v>0</v>
          </cell>
          <cell r="BH26">
            <v>0</v>
          </cell>
          <cell r="BI26">
            <v>6.8000000000000007</v>
          </cell>
          <cell r="BJ26">
            <v>16.100000000000001</v>
          </cell>
          <cell r="BK26">
            <v>55.400000000000006</v>
          </cell>
          <cell r="BL26">
            <v>21.7</v>
          </cell>
          <cell r="BM26">
            <v>0</v>
          </cell>
          <cell r="BN26" t="str">
            <v>nd</v>
          </cell>
          <cell r="BO26" t="str">
            <v>nd</v>
          </cell>
          <cell r="BP26">
            <v>2.1999999999999997</v>
          </cell>
          <cell r="BQ26">
            <v>35.299999999999997</v>
          </cell>
          <cell r="BR26">
            <v>60.3</v>
          </cell>
          <cell r="BS26">
            <v>0</v>
          </cell>
          <cell r="BT26">
            <v>0</v>
          </cell>
          <cell r="BU26">
            <v>0</v>
          </cell>
          <cell r="BV26">
            <v>3.5000000000000004</v>
          </cell>
          <cell r="BW26">
            <v>88.2</v>
          </cell>
          <cell r="BX26">
            <v>8.3000000000000007</v>
          </cell>
          <cell r="BY26" t="str">
            <v>nd</v>
          </cell>
          <cell r="BZ26">
            <v>5.2</v>
          </cell>
          <cell r="CA26">
            <v>15.8</v>
          </cell>
          <cell r="CB26">
            <v>39.200000000000003</v>
          </cell>
          <cell r="CC26">
            <v>36</v>
          </cell>
          <cell r="CD26" t="str">
            <v>nd</v>
          </cell>
          <cell r="CE26">
            <v>0</v>
          </cell>
          <cell r="CF26">
            <v>0</v>
          </cell>
          <cell r="CG26">
            <v>0</v>
          </cell>
          <cell r="CH26">
            <v>0</v>
          </cell>
          <cell r="CI26">
            <v>0</v>
          </cell>
          <cell r="CJ26">
            <v>100</v>
          </cell>
          <cell r="CK26">
            <v>86.6</v>
          </cell>
          <cell r="CL26">
            <v>29.299999999999997</v>
          </cell>
          <cell r="CM26">
            <v>80.800000000000011</v>
          </cell>
          <cell r="CN26">
            <v>50</v>
          </cell>
          <cell r="CO26">
            <v>0</v>
          </cell>
          <cell r="CP26">
            <v>28.299999999999997</v>
          </cell>
          <cell r="CQ26">
            <v>83.3</v>
          </cell>
          <cell r="CR26">
            <v>4.3</v>
          </cell>
          <cell r="CS26">
            <v>31</v>
          </cell>
          <cell r="CT26">
            <v>41.5</v>
          </cell>
          <cell r="CU26" t="str">
            <v>nd</v>
          </cell>
          <cell r="CV26">
            <v>24.7</v>
          </cell>
          <cell r="CW26">
            <v>18.2</v>
          </cell>
          <cell r="CX26" t="str">
            <v>nd</v>
          </cell>
          <cell r="CY26">
            <v>18.5</v>
          </cell>
          <cell r="CZ26">
            <v>11.3</v>
          </cell>
          <cell r="DA26">
            <v>13.600000000000001</v>
          </cell>
          <cell r="DB26">
            <v>34.300000000000004</v>
          </cell>
          <cell r="DC26">
            <v>17</v>
          </cell>
          <cell r="DD26">
            <v>50.4</v>
          </cell>
          <cell r="DE26">
            <v>7.1999999999999993</v>
          </cell>
          <cell r="DF26">
            <v>20.3</v>
          </cell>
          <cell r="DG26" t="str">
            <v>nd</v>
          </cell>
          <cell r="DH26">
            <v>7.1999999999999993</v>
          </cell>
          <cell r="DI26">
            <v>27.700000000000003</v>
          </cell>
          <cell r="DJ26">
            <v>20</v>
          </cell>
          <cell r="DK26">
            <v>12.4</v>
          </cell>
          <cell r="DL26" t="str">
            <v>nd</v>
          </cell>
          <cell r="DM26">
            <v>0</v>
          </cell>
          <cell r="DN26">
            <v>0</v>
          </cell>
          <cell r="DO26">
            <v>0</v>
          </cell>
          <cell r="DP26">
            <v>0</v>
          </cell>
          <cell r="DQ26">
            <v>4.3</v>
          </cell>
          <cell r="DR26" t="str">
            <v>nd</v>
          </cell>
          <cell r="DS26">
            <v>0</v>
          </cell>
          <cell r="DT26">
            <v>0</v>
          </cell>
          <cell r="DU26">
            <v>0</v>
          </cell>
          <cell r="DV26">
            <v>0</v>
          </cell>
          <cell r="DW26">
            <v>19.5</v>
          </cell>
          <cell r="DX26">
            <v>9.8000000000000007</v>
          </cell>
          <cell r="DY26">
            <v>7.6</v>
          </cell>
          <cell r="DZ26">
            <v>2.8000000000000003</v>
          </cell>
          <cell r="EA26" t="str">
            <v>nd</v>
          </cell>
          <cell r="EB26">
            <v>0</v>
          </cell>
          <cell r="EC26">
            <v>23.7</v>
          </cell>
          <cell r="ED26">
            <v>7.5</v>
          </cell>
          <cell r="EE26" t="str">
            <v>nd</v>
          </cell>
          <cell r="EF26" t="str">
            <v>nd</v>
          </cell>
          <cell r="EG26" t="str">
            <v>nd</v>
          </cell>
          <cell r="EH26" t="str">
            <v>nd</v>
          </cell>
          <cell r="EI26" t="str">
            <v>nd</v>
          </cell>
          <cell r="EJ26">
            <v>5.5</v>
          </cell>
          <cell r="EK26">
            <v>0</v>
          </cell>
          <cell r="EL26">
            <v>0</v>
          </cell>
          <cell r="EM26">
            <v>0</v>
          </cell>
          <cell r="EN26">
            <v>0</v>
          </cell>
          <cell r="EO26">
            <v>0</v>
          </cell>
          <cell r="EP26">
            <v>0</v>
          </cell>
          <cell r="EQ26">
            <v>0</v>
          </cell>
          <cell r="ER26" t="str">
            <v>nd</v>
          </cell>
          <cell r="ES26">
            <v>0</v>
          </cell>
          <cell r="ET26">
            <v>0</v>
          </cell>
          <cell r="EU26">
            <v>0</v>
          </cell>
          <cell r="EV26">
            <v>0</v>
          </cell>
          <cell r="EW26">
            <v>0</v>
          </cell>
          <cell r="EX26">
            <v>6.4</v>
          </cell>
          <cell r="EY26" t="str">
            <v>nd</v>
          </cell>
          <cell r="EZ26">
            <v>0</v>
          </cell>
          <cell r="FA26">
            <v>0</v>
          </cell>
          <cell r="FB26" t="str">
            <v>nd</v>
          </cell>
          <cell r="FC26">
            <v>7.6</v>
          </cell>
          <cell r="FD26">
            <v>25</v>
          </cell>
          <cell r="FE26">
            <v>7.5</v>
          </cell>
          <cell r="FF26">
            <v>0</v>
          </cell>
          <cell r="FG26">
            <v>0</v>
          </cell>
          <cell r="FH26" t="str">
            <v>nd</v>
          </cell>
          <cell r="FI26">
            <v>3.9</v>
          </cell>
          <cell r="FJ26">
            <v>19.3</v>
          </cell>
          <cell r="FK26">
            <v>13.4</v>
          </cell>
          <cell r="FL26">
            <v>0</v>
          </cell>
          <cell r="FM26">
            <v>0</v>
          </cell>
          <cell r="FN26" t="str">
            <v>nd</v>
          </cell>
          <cell r="FO26" t="str">
            <v>nd</v>
          </cell>
          <cell r="FP26">
            <v>4.8</v>
          </cell>
          <cell r="FQ26">
            <v>0</v>
          </cell>
          <cell r="FR26">
            <v>0</v>
          </cell>
          <cell r="FS26">
            <v>0</v>
          </cell>
          <cell r="FT26">
            <v>0</v>
          </cell>
          <cell r="FU26">
            <v>0</v>
          </cell>
          <cell r="FV26" t="str">
            <v>nd</v>
          </cell>
          <cell r="FW26">
            <v>0</v>
          </cell>
          <cell r="FX26">
            <v>0</v>
          </cell>
          <cell r="FY26" t="str">
            <v>nd</v>
          </cell>
          <cell r="FZ26">
            <v>0</v>
          </cell>
          <cell r="GA26">
            <v>5.0999999999999996</v>
          </cell>
          <cell r="GB26" t="str">
            <v>nd</v>
          </cell>
          <cell r="GC26">
            <v>0</v>
          </cell>
          <cell r="GD26" t="str">
            <v>nd</v>
          </cell>
          <cell r="GE26">
            <v>0</v>
          </cell>
          <cell r="GF26">
            <v>2.1999999999999997</v>
          </cell>
          <cell r="GG26">
            <v>18.399999999999999</v>
          </cell>
          <cell r="GH26">
            <v>20.5</v>
          </cell>
          <cell r="GI26">
            <v>0</v>
          </cell>
          <cell r="GJ26">
            <v>0</v>
          </cell>
          <cell r="GK26">
            <v>0</v>
          </cell>
          <cell r="GL26">
            <v>0</v>
          </cell>
          <cell r="GM26">
            <v>10.299999999999999</v>
          </cell>
          <cell r="GN26">
            <v>29.299999999999997</v>
          </cell>
          <cell r="GO26">
            <v>0</v>
          </cell>
          <cell r="GP26">
            <v>0</v>
          </cell>
          <cell r="GQ26">
            <v>0</v>
          </cell>
          <cell r="GR26">
            <v>0</v>
          </cell>
          <cell r="GS26" t="str">
            <v>nd</v>
          </cell>
          <cell r="GT26">
            <v>7.9</v>
          </cell>
          <cell r="GU26">
            <v>0</v>
          </cell>
          <cell r="GV26" t="str">
            <v>nd</v>
          </cell>
          <cell r="GW26">
            <v>0</v>
          </cell>
          <cell r="GX26">
            <v>0</v>
          </cell>
          <cell r="GY26">
            <v>0</v>
          </cell>
          <cell r="GZ26">
            <v>0</v>
          </cell>
          <cell r="HA26">
            <v>0</v>
          </cell>
          <cell r="HB26">
            <v>0</v>
          </cell>
          <cell r="HC26">
            <v>0</v>
          </cell>
          <cell r="HD26">
            <v>7.1</v>
          </cell>
          <cell r="HE26">
            <v>0</v>
          </cell>
          <cell r="HF26">
            <v>0</v>
          </cell>
          <cell r="HG26">
            <v>0</v>
          </cell>
          <cell r="HH26">
            <v>0</v>
          </cell>
          <cell r="HI26">
            <v>0</v>
          </cell>
          <cell r="HJ26">
            <v>42</v>
          </cell>
          <cell r="HK26">
            <v>0</v>
          </cell>
          <cell r="HL26">
            <v>0</v>
          </cell>
          <cell r="HM26">
            <v>0</v>
          </cell>
          <cell r="HN26">
            <v>0</v>
          </cell>
          <cell r="HO26">
            <v>3.5000000000000004</v>
          </cell>
          <cell r="HP26">
            <v>29.7</v>
          </cell>
          <cell r="HQ26">
            <v>6.4</v>
          </cell>
          <cell r="HR26">
            <v>0</v>
          </cell>
          <cell r="HS26">
            <v>0</v>
          </cell>
          <cell r="HT26">
            <v>0</v>
          </cell>
          <cell r="HU26">
            <v>0</v>
          </cell>
          <cell r="HV26">
            <v>7.3999999999999995</v>
          </cell>
          <cell r="HW26" t="str">
            <v>nd</v>
          </cell>
          <cell r="HX26">
            <v>0</v>
          </cell>
          <cell r="HY26">
            <v>0</v>
          </cell>
          <cell r="HZ26">
            <v>0</v>
          </cell>
          <cell r="IA26" t="str">
            <v>nd</v>
          </cell>
          <cell r="IB26">
            <v>0</v>
          </cell>
          <cell r="IC26">
            <v>0</v>
          </cell>
          <cell r="ID26" t="str">
            <v>nd</v>
          </cell>
          <cell r="IE26">
            <v>0</v>
          </cell>
          <cell r="IF26">
            <v>4.5999999999999996</v>
          </cell>
          <cell r="IG26" t="str">
            <v>nd</v>
          </cell>
          <cell r="IH26">
            <v>0</v>
          </cell>
          <cell r="II26">
            <v>0</v>
          </cell>
          <cell r="IJ26" t="str">
            <v>nd</v>
          </cell>
          <cell r="IK26" t="str">
            <v>nd</v>
          </cell>
          <cell r="IL26">
            <v>19.600000000000001</v>
          </cell>
          <cell r="IM26">
            <v>18.3</v>
          </cell>
          <cell r="IN26" t="str">
            <v>nd</v>
          </cell>
          <cell r="IO26" t="str">
            <v>nd</v>
          </cell>
          <cell r="IP26" t="str">
            <v>nd</v>
          </cell>
          <cell r="IQ26">
            <v>12.2</v>
          </cell>
          <cell r="IR26">
            <v>10.5</v>
          </cell>
          <cell r="IS26">
            <v>10.199999999999999</v>
          </cell>
          <cell r="IT26" t="str">
            <v>nd</v>
          </cell>
          <cell r="IU26">
            <v>0</v>
          </cell>
          <cell r="IV26">
            <v>0</v>
          </cell>
          <cell r="IW26" t="str">
            <v>nd</v>
          </cell>
          <cell r="IX26" t="str">
            <v>nd</v>
          </cell>
          <cell r="IY26">
            <v>5.7</v>
          </cell>
          <cell r="IZ26">
            <v>0</v>
          </cell>
          <cell r="JA26">
            <v>0</v>
          </cell>
          <cell r="JB26">
            <v>0</v>
          </cell>
          <cell r="JC26">
            <v>0</v>
          </cell>
          <cell r="JD26">
            <v>0</v>
          </cell>
          <cell r="JE26" t="str">
            <v>nd</v>
          </cell>
          <cell r="JF26">
            <v>0</v>
          </cell>
          <cell r="JG26">
            <v>0</v>
          </cell>
          <cell r="JH26">
            <v>0</v>
          </cell>
          <cell r="JI26">
            <v>0</v>
          </cell>
          <cell r="JJ26">
            <v>0</v>
          </cell>
          <cell r="JK26">
            <v>7.3</v>
          </cell>
          <cell r="JL26">
            <v>0</v>
          </cell>
          <cell r="JM26">
            <v>0</v>
          </cell>
          <cell r="JN26">
            <v>0</v>
          </cell>
          <cell r="JO26">
            <v>0</v>
          </cell>
          <cell r="JP26">
            <v>0</v>
          </cell>
          <cell r="JQ26">
            <v>43</v>
          </cell>
          <cell r="JR26">
            <v>0</v>
          </cell>
          <cell r="JS26">
            <v>0</v>
          </cell>
          <cell r="JT26">
            <v>0</v>
          </cell>
          <cell r="JU26">
            <v>0</v>
          </cell>
          <cell r="JV26">
            <v>0</v>
          </cell>
          <cell r="JW26">
            <v>39.4</v>
          </cell>
          <cell r="JX26">
            <v>0</v>
          </cell>
          <cell r="JY26">
            <v>0</v>
          </cell>
          <cell r="JZ26">
            <v>0</v>
          </cell>
          <cell r="KA26">
            <v>0</v>
          </cell>
          <cell r="KB26">
            <v>0</v>
          </cell>
          <cell r="KC26">
            <v>8.4</v>
          </cell>
          <cell r="KD26">
            <v>63.5</v>
          </cell>
          <cell r="KE26">
            <v>8.2000000000000011</v>
          </cell>
          <cell r="KF26">
            <v>3.4000000000000004</v>
          </cell>
          <cell r="KG26">
            <v>5</v>
          </cell>
          <cell r="KH26">
            <v>19.8</v>
          </cell>
          <cell r="KI26">
            <v>0</v>
          </cell>
          <cell r="KJ26">
            <v>61.199999999999996</v>
          </cell>
          <cell r="KK26">
            <v>8.7999999999999989</v>
          </cell>
          <cell r="KL26">
            <v>3.4000000000000004</v>
          </cell>
          <cell r="KM26">
            <v>5.0999999999999996</v>
          </cell>
          <cell r="KN26">
            <v>21.6</v>
          </cell>
          <cell r="KO26">
            <v>0</v>
          </cell>
        </row>
        <row r="27">
          <cell r="A27" t="str">
            <v>6C3</v>
          </cell>
          <cell r="B27" t="str">
            <v>27</v>
          </cell>
          <cell r="C27" t="str">
            <v>NAF 17</v>
          </cell>
          <cell r="D27" t="str">
            <v>C3</v>
          </cell>
          <cell r="E27" t="str">
            <v>6</v>
          </cell>
          <cell r="F27">
            <v>0</v>
          </cell>
          <cell r="G27">
            <v>2.5</v>
          </cell>
          <cell r="H27">
            <v>39.700000000000003</v>
          </cell>
          <cell r="I27">
            <v>48.3</v>
          </cell>
          <cell r="J27">
            <v>9.4</v>
          </cell>
          <cell r="K27">
            <v>84.8</v>
          </cell>
          <cell r="L27" t="str">
            <v>nd</v>
          </cell>
          <cell r="M27">
            <v>8.2000000000000011</v>
          </cell>
          <cell r="N27">
            <v>6.5</v>
          </cell>
          <cell r="O27">
            <v>38</v>
          </cell>
          <cell r="P27">
            <v>48.1</v>
          </cell>
          <cell r="Q27">
            <v>26.400000000000002</v>
          </cell>
          <cell r="R27">
            <v>3.9</v>
          </cell>
          <cell r="S27">
            <v>6.2</v>
          </cell>
          <cell r="T27">
            <v>39.4</v>
          </cell>
          <cell r="U27" t="str">
            <v>nd</v>
          </cell>
          <cell r="V27">
            <v>14.399999999999999</v>
          </cell>
          <cell r="W27">
            <v>17.899999999999999</v>
          </cell>
          <cell r="X27">
            <v>80.800000000000011</v>
          </cell>
          <cell r="Y27" t="str">
            <v>nd</v>
          </cell>
          <cell r="Z27">
            <v>0</v>
          </cell>
          <cell r="AA27">
            <v>46.9</v>
          </cell>
          <cell r="AB27" t="str">
            <v>nd</v>
          </cell>
          <cell r="AC27">
            <v>79.3</v>
          </cell>
          <cell r="AD27">
            <v>11.700000000000001</v>
          </cell>
          <cell r="AE27">
            <v>23.799999999999997</v>
          </cell>
          <cell r="AF27" t="str">
            <v>nd</v>
          </cell>
          <cell r="AG27">
            <v>0</v>
          </cell>
          <cell r="AH27">
            <v>0</v>
          </cell>
          <cell r="AI27">
            <v>58.8</v>
          </cell>
          <cell r="AJ27">
            <v>51.800000000000004</v>
          </cell>
          <cell r="AK27">
            <v>14.2</v>
          </cell>
          <cell r="AL27">
            <v>34.1</v>
          </cell>
          <cell r="AM27">
            <v>66.2</v>
          </cell>
          <cell r="AN27">
            <v>33.800000000000004</v>
          </cell>
          <cell r="AO27">
            <v>64</v>
          </cell>
          <cell r="AP27">
            <v>36</v>
          </cell>
          <cell r="AQ27">
            <v>48.5</v>
          </cell>
          <cell r="AR27">
            <v>0</v>
          </cell>
          <cell r="AS27" t="str">
            <v>nd</v>
          </cell>
          <cell r="AT27">
            <v>26.8</v>
          </cell>
          <cell r="AU27">
            <v>14.899999999999999</v>
          </cell>
          <cell r="AV27">
            <v>8.2000000000000011</v>
          </cell>
          <cell r="AW27">
            <v>10</v>
          </cell>
          <cell r="AX27">
            <v>12.5</v>
          </cell>
          <cell r="AY27">
            <v>46.800000000000004</v>
          </cell>
          <cell r="AZ27">
            <v>22.5</v>
          </cell>
          <cell r="BA27">
            <v>24.9</v>
          </cell>
          <cell r="BB27">
            <v>32.6</v>
          </cell>
          <cell r="BC27">
            <v>22.6</v>
          </cell>
          <cell r="BD27">
            <v>6.4</v>
          </cell>
          <cell r="BE27">
            <v>9.8000000000000007</v>
          </cell>
          <cell r="BF27">
            <v>3.6999999999999997</v>
          </cell>
          <cell r="BG27">
            <v>9.9</v>
          </cell>
          <cell r="BH27">
            <v>6.8000000000000007</v>
          </cell>
          <cell r="BI27">
            <v>19.3</v>
          </cell>
          <cell r="BJ27">
            <v>31.900000000000002</v>
          </cell>
          <cell r="BK27">
            <v>26.700000000000003</v>
          </cell>
          <cell r="BL27">
            <v>5.3</v>
          </cell>
          <cell r="BM27">
            <v>0</v>
          </cell>
          <cell r="BN27" t="str">
            <v>nd</v>
          </cell>
          <cell r="BO27" t="str">
            <v>nd</v>
          </cell>
          <cell r="BP27">
            <v>2.6</v>
          </cell>
          <cell r="BQ27">
            <v>50.1</v>
          </cell>
          <cell r="BR27">
            <v>45.4</v>
          </cell>
          <cell r="BS27" t="str">
            <v>nd</v>
          </cell>
          <cell r="BT27" t="str">
            <v>nd</v>
          </cell>
          <cell r="BU27" t="str">
            <v>nd</v>
          </cell>
          <cell r="BV27">
            <v>6.2</v>
          </cell>
          <cell r="BW27">
            <v>82</v>
          </cell>
          <cell r="BX27">
            <v>7.1999999999999993</v>
          </cell>
          <cell r="BY27">
            <v>3.1</v>
          </cell>
          <cell r="BZ27">
            <v>2.9000000000000004</v>
          </cell>
          <cell r="CA27">
            <v>23.799999999999997</v>
          </cell>
          <cell r="CB27">
            <v>35.9</v>
          </cell>
          <cell r="CC27">
            <v>23.400000000000002</v>
          </cell>
          <cell r="CD27">
            <v>10.8</v>
          </cell>
          <cell r="CE27">
            <v>0</v>
          </cell>
          <cell r="CF27">
            <v>0</v>
          </cell>
          <cell r="CG27">
            <v>0</v>
          </cell>
          <cell r="CH27">
            <v>0</v>
          </cell>
          <cell r="CI27" t="str">
            <v>nd</v>
          </cell>
          <cell r="CJ27">
            <v>99.8</v>
          </cell>
          <cell r="CK27">
            <v>95.399999999999991</v>
          </cell>
          <cell r="CL27">
            <v>54.800000000000004</v>
          </cell>
          <cell r="CM27">
            <v>88.8</v>
          </cell>
          <cell r="CN27">
            <v>47.099999999999994</v>
          </cell>
          <cell r="CO27">
            <v>4.5</v>
          </cell>
          <cell r="CP27">
            <v>35.5</v>
          </cell>
          <cell r="CQ27">
            <v>93</v>
          </cell>
          <cell r="CR27">
            <v>32.4</v>
          </cell>
          <cell r="CS27">
            <v>10.7</v>
          </cell>
          <cell r="CT27">
            <v>34</v>
          </cell>
          <cell r="CU27">
            <v>20.7</v>
          </cell>
          <cell r="CV27">
            <v>34.599999999999994</v>
          </cell>
          <cell r="CW27">
            <v>8.5</v>
          </cell>
          <cell r="CX27" t="str">
            <v>nd</v>
          </cell>
          <cell r="CY27">
            <v>5.2</v>
          </cell>
          <cell r="CZ27">
            <v>28.199999999999996</v>
          </cell>
          <cell r="DA27">
            <v>33.4</v>
          </cell>
          <cell r="DB27">
            <v>23.1</v>
          </cell>
          <cell r="DC27">
            <v>8.6</v>
          </cell>
          <cell r="DD27">
            <v>51</v>
          </cell>
          <cell r="DE27">
            <v>1.3</v>
          </cell>
          <cell r="DF27">
            <v>27</v>
          </cell>
          <cell r="DG27">
            <v>10.4</v>
          </cell>
          <cell r="DH27">
            <v>7.3999999999999995</v>
          </cell>
          <cell r="DI27">
            <v>13.900000000000002</v>
          </cell>
          <cell r="DJ27">
            <v>8.6999999999999993</v>
          </cell>
          <cell r="DK27">
            <v>23.3</v>
          </cell>
          <cell r="DL27">
            <v>0</v>
          </cell>
          <cell r="DM27">
            <v>0</v>
          </cell>
          <cell r="DN27">
            <v>0</v>
          </cell>
          <cell r="DO27">
            <v>0</v>
          </cell>
          <cell r="DP27">
            <v>0</v>
          </cell>
          <cell r="DQ27">
            <v>0</v>
          </cell>
          <cell r="DR27">
            <v>0</v>
          </cell>
          <cell r="DS27">
            <v>0</v>
          </cell>
          <cell r="DT27" t="str">
            <v>nd</v>
          </cell>
          <cell r="DU27" t="str">
            <v>nd</v>
          </cell>
          <cell r="DV27" t="str">
            <v>nd</v>
          </cell>
          <cell r="DW27">
            <v>9.8000000000000007</v>
          </cell>
          <cell r="DX27">
            <v>13.600000000000001</v>
          </cell>
          <cell r="DY27">
            <v>7.5</v>
          </cell>
          <cell r="DZ27">
            <v>1.7999999999999998</v>
          </cell>
          <cell r="EA27">
            <v>6.4</v>
          </cell>
          <cell r="EB27" t="str">
            <v>nd</v>
          </cell>
          <cell r="EC27">
            <v>11.700000000000001</v>
          </cell>
          <cell r="ED27">
            <v>13</v>
          </cell>
          <cell r="EE27">
            <v>15.2</v>
          </cell>
          <cell r="EF27">
            <v>3.9</v>
          </cell>
          <cell r="EG27">
            <v>3.2</v>
          </cell>
          <cell r="EH27">
            <v>1.2</v>
          </cell>
          <cell r="EI27">
            <v>3.4000000000000004</v>
          </cell>
          <cell r="EJ27" t="str">
            <v>nd</v>
          </cell>
          <cell r="EK27">
            <v>0</v>
          </cell>
          <cell r="EL27">
            <v>0</v>
          </cell>
          <cell r="EM27">
            <v>0</v>
          </cell>
          <cell r="EN27">
            <v>0</v>
          </cell>
          <cell r="EO27">
            <v>0</v>
          </cell>
          <cell r="EP27">
            <v>0</v>
          </cell>
          <cell r="EQ27">
            <v>0</v>
          </cell>
          <cell r="ER27">
            <v>0</v>
          </cell>
          <cell r="ES27">
            <v>0</v>
          </cell>
          <cell r="ET27">
            <v>0</v>
          </cell>
          <cell r="EU27">
            <v>2.6</v>
          </cell>
          <cell r="EV27">
            <v>0</v>
          </cell>
          <cell r="EW27">
            <v>0</v>
          </cell>
          <cell r="EX27">
            <v>0</v>
          </cell>
          <cell r="EY27">
            <v>0</v>
          </cell>
          <cell r="EZ27">
            <v>6.4</v>
          </cell>
          <cell r="FA27" t="str">
            <v>nd</v>
          </cell>
          <cell r="FB27">
            <v>9.1999999999999993</v>
          </cell>
          <cell r="FC27">
            <v>4.8</v>
          </cell>
          <cell r="FD27">
            <v>14.099999999999998</v>
          </cell>
          <cell r="FE27">
            <v>3</v>
          </cell>
          <cell r="FF27" t="str">
            <v>nd</v>
          </cell>
          <cell r="FG27">
            <v>3.1</v>
          </cell>
          <cell r="FH27">
            <v>9.1</v>
          </cell>
          <cell r="FI27">
            <v>21.4</v>
          </cell>
          <cell r="FJ27">
            <v>11.5</v>
          </cell>
          <cell r="FK27">
            <v>2.1999999999999997</v>
          </cell>
          <cell r="FL27" t="str">
            <v>nd</v>
          </cell>
          <cell r="FM27">
            <v>0</v>
          </cell>
          <cell r="FN27" t="str">
            <v>nd</v>
          </cell>
          <cell r="FO27" t="str">
            <v>nd</v>
          </cell>
          <cell r="FP27" t="str">
            <v>nd</v>
          </cell>
          <cell r="FQ27" t="str">
            <v>nd</v>
          </cell>
          <cell r="FR27">
            <v>0</v>
          </cell>
          <cell r="FS27">
            <v>0</v>
          </cell>
          <cell r="FT27">
            <v>0</v>
          </cell>
          <cell r="FU27">
            <v>0</v>
          </cell>
          <cell r="FV27">
            <v>0</v>
          </cell>
          <cell r="FW27">
            <v>0</v>
          </cell>
          <cell r="FX27" t="str">
            <v>nd</v>
          </cell>
          <cell r="FY27">
            <v>0</v>
          </cell>
          <cell r="FZ27">
            <v>0</v>
          </cell>
          <cell r="GA27" t="str">
            <v>nd</v>
          </cell>
          <cell r="GB27" t="str">
            <v>nd</v>
          </cell>
          <cell r="GC27">
            <v>0</v>
          </cell>
          <cell r="GD27">
            <v>0</v>
          </cell>
          <cell r="GE27" t="str">
            <v>nd</v>
          </cell>
          <cell r="GF27">
            <v>1.5</v>
          </cell>
          <cell r="GG27">
            <v>16.600000000000001</v>
          </cell>
          <cell r="GH27">
            <v>19</v>
          </cell>
          <cell r="GI27">
            <v>0</v>
          </cell>
          <cell r="GJ27">
            <v>0</v>
          </cell>
          <cell r="GK27">
            <v>0</v>
          </cell>
          <cell r="GL27">
            <v>0</v>
          </cell>
          <cell r="GM27">
            <v>25</v>
          </cell>
          <cell r="GN27">
            <v>24.6</v>
          </cell>
          <cell r="GO27">
            <v>0</v>
          </cell>
          <cell r="GP27">
            <v>0</v>
          </cell>
          <cell r="GQ27">
            <v>0</v>
          </cell>
          <cell r="GR27" t="str">
            <v>nd</v>
          </cell>
          <cell r="GS27">
            <v>6.9</v>
          </cell>
          <cell r="GT27" t="str">
            <v>nd</v>
          </cell>
          <cell r="GU27">
            <v>0</v>
          </cell>
          <cell r="GV27">
            <v>0</v>
          </cell>
          <cell r="GW27">
            <v>0</v>
          </cell>
          <cell r="GX27">
            <v>0</v>
          </cell>
          <cell r="GY27">
            <v>0</v>
          </cell>
          <cell r="GZ27">
            <v>0</v>
          </cell>
          <cell r="HA27">
            <v>0</v>
          </cell>
          <cell r="HB27">
            <v>0</v>
          </cell>
          <cell r="HC27">
            <v>0</v>
          </cell>
          <cell r="HD27">
            <v>2.4</v>
          </cell>
          <cell r="HE27" t="str">
            <v>nd</v>
          </cell>
          <cell r="HF27" t="str">
            <v>nd</v>
          </cell>
          <cell r="HG27" t="str">
            <v>nd</v>
          </cell>
          <cell r="HH27" t="str">
            <v>nd</v>
          </cell>
          <cell r="HI27">
            <v>1</v>
          </cell>
          <cell r="HJ27">
            <v>27.6</v>
          </cell>
          <cell r="HK27">
            <v>6.6000000000000005</v>
          </cell>
          <cell r="HL27">
            <v>0</v>
          </cell>
          <cell r="HM27">
            <v>0</v>
          </cell>
          <cell r="HN27">
            <v>0</v>
          </cell>
          <cell r="HO27">
            <v>3.9</v>
          </cell>
          <cell r="HP27">
            <v>43.8</v>
          </cell>
          <cell r="HQ27" t="str">
            <v>nd</v>
          </cell>
          <cell r="HR27">
            <v>0</v>
          </cell>
          <cell r="HS27">
            <v>0</v>
          </cell>
          <cell r="HT27">
            <v>0</v>
          </cell>
          <cell r="HU27" t="str">
            <v>nd</v>
          </cell>
          <cell r="HV27">
            <v>8.2000000000000011</v>
          </cell>
          <cell r="HW27">
            <v>0</v>
          </cell>
          <cell r="HX27">
            <v>0</v>
          </cell>
          <cell r="HY27">
            <v>0</v>
          </cell>
          <cell r="HZ27">
            <v>0</v>
          </cell>
          <cell r="IA27">
            <v>0</v>
          </cell>
          <cell r="IB27">
            <v>0</v>
          </cell>
          <cell r="IC27">
            <v>0</v>
          </cell>
          <cell r="ID27">
            <v>0</v>
          </cell>
          <cell r="IE27">
            <v>0</v>
          </cell>
          <cell r="IF27">
            <v>2.6</v>
          </cell>
          <cell r="IG27">
            <v>0</v>
          </cell>
          <cell r="IH27">
            <v>0</v>
          </cell>
          <cell r="II27" t="str">
            <v>nd</v>
          </cell>
          <cell r="IJ27">
            <v>1.5</v>
          </cell>
          <cell r="IK27">
            <v>5.0999999999999996</v>
          </cell>
          <cell r="IL27">
            <v>16.400000000000002</v>
          </cell>
          <cell r="IM27">
            <v>9.6</v>
          </cell>
          <cell r="IN27">
            <v>5.8999999999999995</v>
          </cell>
          <cell r="IO27" t="str">
            <v>nd</v>
          </cell>
          <cell r="IP27">
            <v>1.0999999999999999</v>
          </cell>
          <cell r="IQ27">
            <v>18.2</v>
          </cell>
          <cell r="IR27">
            <v>15.9</v>
          </cell>
          <cell r="IS27">
            <v>6.3</v>
          </cell>
          <cell r="IT27">
            <v>4.9000000000000004</v>
          </cell>
          <cell r="IU27">
            <v>0</v>
          </cell>
          <cell r="IV27" t="str">
            <v>nd</v>
          </cell>
          <cell r="IW27" t="str">
            <v>nd</v>
          </cell>
          <cell r="IX27" t="str">
            <v>nd</v>
          </cell>
          <cell r="IY27">
            <v>7.3999999999999995</v>
          </cell>
          <cell r="IZ27">
            <v>0</v>
          </cell>
          <cell r="JA27">
            <v>0</v>
          </cell>
          <cell r="JB27">
            <v>0</v>
          </cell>
          <cell r="JC27">
            <v>0</v>
          </cell>
          <cell r="JD27">
            <v>0</v>
          </cell>
          <cell r="JE27">
            <v>0</v>
          </cell>
          <cell r="JF27">
            <v>0</v>
          </cell>
          <cell r="JG27">
            <v>0</v>
          </cell>
          <cell r="JH27">
            <v>0</v>
          </cell>
          <cell r="JI27">
            <v>0</v>
          </cell>
          <cell r="JJ27">
            <v>0</v>
          </cell>
          <cell r="JK27">
            <v>2.6</v>
          </cell>
          <cell r="JL27">
            <v>0</v>
          </cell>
          <cell r="JM27">
            <v>0</v>
          </cell>
          <cell r="JN27">
            <v>0</v>
          </cell>
          <cell r="JO27">
            <v>0</v>
          </cell>
          <cell r="JP27" t="str">
            <v>nd</v>
          </cell>
          <cell r="JQ27">
            <v>38.4</v>
          </cell>
          <cell r="JR27">
            <v>0</v>
          </cell>
          <cell r="JS27">
            <v>0</v>
          </cell>
          <cell r="JT27">
            <v>0</v>
          </cell>
          <cell r="JU27">
            <v>0</v>
          </cell>
          <cell r="JV27">
            <v>0</v>
          </cell>
          <cell r="JW27">
            <v>49.3</v>
          </cell>
          <cell r="JX27">
            <v>0</v>
          </cell>
          <cell r="JY27">
            <v>0</v>
          </cell>
          <cell r="JZ27">
            <v>0</v>
          </cell>
          <cell r="KA27">
            <v>0</v>
          </cell>
          <cell r="KB27">
            <v>0</v>
          </cell>
          <cell r="KC27">
            <v>9.5</v>
          </cell>
          <cell r="KD27">
            <v>46.300000000000004</v>
          </cell>
          <cell r="KE27">
            <v>24.2</v>
          </cell>
          <cell r="KF27">
            <v>3.1</v>
          </cell>
          <cell r="KG27">
            <v>6.1</v>
          </cell>
          <cell r="KH27">
            <v>20.3</v>
          </cell>
          <cell r="KI27">
            <v>0</v>
          </cell>
          <cell r="KJ27">
            <v>43.7</v>
          </cell>
          <cell r="KK27">
            <v>25.7</v>
          </cell>
          <cell r="KL27">
            <v>3.1</v>
          </cell>
          <cell r="KM27">
            <v>6.3</v>
          </cell>
          <cell r="KN27">
            <v>21.2</v>
          </cell>
          <cell r="KO27">
            <v>0</v>
          </cell>
        </row>
        <row r="28">
          <cell r="A28" t="str">
            <v>EnsC4</v>
          </cell>
          <cell r="B28" t="str">
            <v>28</v>
          </cell>
          <cell r="C28" t="str">
            <v>NAF 17</v>
          </cell>
          <cell r="D28" t="str">
            <v>C4</v>
          </cell>
          <cell r="E28" t="str">
            <v/>
          </cell>
          <cell r="F28" t="str">
            <v>nd</v>
          </cell>
          <cell r="G28">
            <v>12.5</v>
          </cell>
          <cell r="H28">
            <v>52.300000000000004</v>
          </cell>
          <cell r="I28">
            <v>26.400000000000002</v>
          </cell>
          <cell r="J28">
            <v>8.6</v>
          </cell>
          <cell r="K28">
            <v>61.1</v>
          </cell>
          <cell r="L28" t="str">
            <v>nd</v>
          </cell>
          <cell r="M28">
            <v>22.8</v>
          </cell>
          <cell r="N28">
            <v>15.9</v>
          </cell>
          <cell r="O28">
            <v>37.299999999999997</v>
          </cell>
          <cell r="P28">
            <v>22.1</v>
          </cell>
          <cell r="Q28">
            <v>37.299999999999997</v>
          </cell>
          <cell r="R28">
            <v>11.1</v>
          </cell>
          <cell r="S28">
            <v>6.4</v>
          </cell>
          <cell r="T28">
            <v>47.199999999999996</v>
          </cell>
          <cell r="U28">
            <v>0.5</v>
          </cell>
          <cell r="V28">
            <v>10</v>
          </cell>
          <cell r="W28">
            <v>16.3</v>
          </cell>
          <cell r="X28">
            <v>81.100000000000009</v>
          </cell>
          <cell r="Y28">
            <v>2.7</v>
          </cell>
          <cell r="Z28">
            <v>3.1</v>
          </cell>
          <cell r="AA28">
            <v>20.5</v>
          </cell>
          <cell r="AB28">
            <v>31.1</v>
          </cell>
          <cell r="AC28">
            <v>54.7</v>
          </cell>
          <cell r="AD28">
            <v>49.7</v>
          </cell>
          <cell r="AE28">
            <v>73.099999999999994</v>
          </cell>
          <cell r="AF28">
            <v>3.8</v>
          </cell>
          <cell r="AG28">
            <v>5.0999999999999996</v>
          </cell>
          <cell r="AH28">
            <v>0</v>
          </cell>
          <cell r="AI28">
            <v>17.899999999999999</v>
          </cell>
          <cell r="AJ28">
            <v>56.3</v>
          </cell>
          <cell r="AK28">
            <v>20.200000000000003</v>
          </cell>
          <cell r="AL28">
            <v>23.5</v>
          </cell>
          <cell r="AM28">
            <v>89.3</v>
          </cell>
          <cell r="AN28">
            <v>10.7</v>
          </cell>
          <cell r="AO28">
            <v>82.6</v>
          </cell>
          <cell r="AP28">
            <v>17.399999999999999</v>
          </cell>
          <cell r="AQ28">
            <v>51.7</v>
          </cell>
          <cell r="AR28">
            <v>2.1</v>
          </cell>
          <cell r="AS28">
            <v>9.1</v>
          </cell>
          <cell r="AT28">
            <v>16.7</v>
          </cell>
          <cell r="AU28">
            <v>20.399999999999999</v>
          </cell>
          <cell r="AV28">
            <v>16.2</v>
          </cell>
          <cell r="AW28">
            <v>1.0999999999999999</v>
          </cell>
          <cell r="AX28">
            <v>16</v>
          </cell>
          <cell r="AY28">
            <v>51.7</v>
          </cell>
          <cell r="AZ28">
            <v>15.1</v>
          </cell>
          <cell r="BA28">
            <v>20.5</v>
          </cell>
          <cell r="BB28">
            <v>27.500000000000004</v>
          </cell>
          <cell r="BC28">
            <v>25.1</v>
          </cell>
          <cell r="BD28">
            <v>4.3999999999999995</v>
          </cell>
          <cell r="BE28">
            <v>19.2</v>
          </cell>
          <cell r="BF28">
            <v>3.3000000000000003</v>
          </cell>
          <cell r="BG28" t="str">
            <v>nd</v>
          </cell>
          <cell r="BH28">
            <v>0.5</v>
          </cell>
          <cell r="BI28">
            <v>12.1</v>
          </cell>
          <cell r="BJ28">
            <v>23.1</v>
          </cell>
          <cell r="BK28">
            <v>47.099999999999994</v>
          </cell>
          <cell r="BL28">
            <v>15.9</v>
          </cell>
          <cell r="BM28" t="str">
            <v>nd</v>
          </cell>
          <cell r="BN28">
            <v>0</v>
          </cell>
          <cell r="BO28">
            <v>1.5</v>
          </cell>
          <cell r="BP28">
            <v>7.6</v>
          </cell>
          <cell r="BQ28">
            <v>53.300000000000004</v>
          </cell>
          <cell r="BR28">
            <v>37.299999999999997</v>
          </cell>
          <cell r="BS28">
            <v>0</v>
          </cell>
          <cell r="BT28">
            <v>0</v>
          </cell>
          <cell r="BU28">
            <v>0</v>
          </cell>
          <cell r="BV28">
            <v>6.3</v>
          </cell>
          <cell r="BW28">
            <v>89.1</v>
          </cell>
          <cell r="BX28">
            <v>4.5999999999999996</v>
          </cell>
          <cell r="BY28">
            <v>19.7</v>
          </cell>
          <cell r="BZ28">
            <v>0.89999999999999991</v>
          </cell>
          <cell r="CA28">
            <v>20.200000000000003</v>
          </cell>
          <cell r="CB28">
            <v>31.3</v>
          </cell>
          <cell r="CC28">
            <v>24.3</v>
          </cell>
          <cell r="CD28">
            <v>3.6999999999999997</v>
          </cell>
          <cell r="CE28">
            <v>0</v>
          </cell>
          <cell r="CF28">
            <v>0</v>
          </cell>
          <cell r="CG28">
            <v>0</v>
          </cell>
          <cell r="CH28">
            <v>0</v>
          </cell>
          <cell r="CI28" t="str">
            <v>nd</v>
          </cell>
          <cell r="CJ28">
            <v>99.7</v>
          </cell>
          <cell r="CK28">
            <v>92.600000000000009</v>
          </cell>
          <cell r="CL28">
            <v>66</v>
          </cell>
          <cell r="CM28">
            <v>78.900000000000006</v>
          </cell>
          <cell r="CN28">
            <v>46.400000000000006</v>
          </cell>
          <cell r="CO28">
            <v>11.799999999999999</v>
          </cell>
          <cell r="CP28">
            <v>40.5</v>
          </cell>
          <cell r="CQ28">
            <v>95.1</v>
          </cell>
          <cell r="CR28">
            <v>22.900000000000002</v>
          </cell>
          <cell r="CS28">
            <v>16.5</v>
          </cell>
          <cell r="CT28">
            <v>27.500000000000004</v>
          </cell>
          <cell r="CU28">
            <v>32.700000000000003</v>
          </cell>
          <cell r="CV28">
            <v>23.3</v>
          </cell>
          <cell r="CW28">
            <v>15</v>
          </cell>
          <cell r="CX28">
            <v>7.0000000000000009</v>
          </cell>
          <cell r="CY28">
            <v>3.1</v>
          </cell>
          <cell r="CZ28">
            <v>11.5</v>
          </cell>
          <cell r="DA28">
            <v>17.399999999999999</v>
          </cell>
          <cell r="DB28">
            <v>46.1</v>
          </cell>
          <cell r="DC28">
            <v>13.5</v>
          </cell>
          <cell r="DD28">
            <v>53.1</v>
          </cell>
          <cell r="DE28">
            <v>2.9000000000000004</v>
          </cell>
          <cell r="DF28">
            <v>25.6</v>
          </cell>
          <cell r="DG28">
            <v>5.4</v>
          </cell>
          <cell r="DH28">
            <v>13.700000000000001</v>
          </cell>
          <cell r="DI28">
            <v>33.700000000000003</v>
          </cell>
          <cell r="DJ28">
            <v>24.3</v>
          </cell>
          <cell r="DK28">
            <v>10.199999999999999</v>
          </cell>
          <cell r="DL28" t="str">
            <v>nd</v>
          </cell>
          <cell r="DM28">
            <v>0</v>
          </cell>
          <cell r="DN28">
            <v>0</v>
          </cell>
          <cell r="DO28">
            <v>0</v>
          </cell>
          <cell r="DP28" t="str">
            <v>nd</v>
          </cell>
          <cell r="DQ28" t="str">
            <v>nd</v>
          </cell>
          <cell r="DR28">
            <v>8.6999999999999993</v>
          </cell>
          <cell r="DS28">
            <v>2.5</v>
          </cell>
          <cell r="DT28">
            <v>1.4000000000000001</v>
          </cell>
          <cell r="DU28" t="str">
            <v>nd</v>
          </cell>
          <cell r="DV28">
            <v>0</v>
          </cell>
          <cell r="DW28">
            <v>11.4</v>
          </cell>
          <cell r="DX28">
            <v>12.8</v>
          </cell>
          <cell r="DY28">
            <v>15.6</v>
          </cell>
          <cell r="DZ28">
            <v>2.7</v>
          </cell>
          <cell r="EA28">
            <v>10.100000000000001</v>
          </cell>
          <cell r="EB28" t="str">
            <v>nd</v>
          </cell>
          <cell r="EC28">
            <v>7.5</v>
          </cell>
          <cell r="ED28">
            <v>5.8999999999999995</v>
          </cell>
          <cell r="EE28">
            <v>1.7000000000000002</v>
          </cell>
          <cell r="EF28" t="str">
            <v>nd</v>
          </cell>
          <cell r="EG28">
            <v>9</v>
          </cell>
          <cell r="EH28">
            <v>2.8000000000000003</v>
          </cell>
          <cell r="EI28">
            <v>1.3</v>
          </cell>
          <cell r="EJ28" t="str">
            <v>nd</v>
          </cell>
          <cell r="EK28" t="str">
            <v>nd</v>
          </cell>
          <cell r="EL28" t="str">
            <v>nd</v>
          </cell>
          <cell r="EM28">
            <v>0</v>
          </cell>
          <cell r="EN28">
            <v>0</v>
          </cell>
          <cell r="EO28">
            <v>0</v>
          </cell>
          <cell r="EP28">
            <v>0</v>
          </cell>
          <cell r="EQ28">
            <v>0</v>
          </cell>
          <cell r="ER28">
            <v>0</v>
          </cell>
          <cell r="ES28" t="str">
            <v>nd</v>
          </cell>
          <cell r="ET28">
            <v>0</v>
          </cell>
          <cell r="EU28" t="str">
            <v>nd</v>
          </cell>
          <cell r="EV28" t="str">
            <v>nd</v>
          </cell>
          <cell r="EW28">
            <v>9.8000000000000007</v>
          </cell>
          <cell r="EX28">
            <v>2.5</v>
          </cell>
          <cell r="EY28" t="str">
            <v>nd</v>
          </cell>
          <cell r="EZ28">
            <v>0</v>
          </cell>
          <cell r="FA28" t="str">
            <v>nd</v>
          </cell>
          <cell r="FB28">
            <v>10.5</v>
          </cell>
          <cell r="FC28">
            <v>6.3</v>
          </cell>
          <cell r="FD28">
            <v>32.700000000000003</v>
          </cell>
          <cell r="FE28">
            <v>3.2</v>
          </cell>
          <cell r="FF28" t="str">
            <v>nd</v>
          </cell>
          <cell r="FG28">
            <v>0</v>
          </cell>
          <cell r="FH28" t="str">
            <v>nd</v>
          </cell>
          <cell r="FI28">
            <v>1.4000000000000001</v>
          </cell>
          <cell r="FJ28">
            <v>11.200000000000001</v>
          </cell>
          <cell r="FK28">
            <v>11.600000000000001</v>
          </cell>
          <cell r="FL28">
            <v>0</v>
          </cell>
          <cell r="FM28">
            <v>0</v>
          </cell>
          <cell r="FN28">
            <v>0.3</v>
          </cell>
          <cell r="FO28" t="str">
            <v>nd</v>
          </cell>
          <cell r="FP28">
            <v>0.70000000000000007</v>
          </cell>
          <cell r="FQ28">
            <v>0.5</v>
          </cell>
          <cell r="FR28" t="str">
            <v>nd</v>
          </cell>
          <cell r="FS28">
            <v>0</v>
          </cell>
          <cell r="FT28">
            <v>0</v>
          </cell>
          <cell r="FU28">
            <v>0</v>
          </cell>
          <cell r="FV28" t="str">
            <v>nd</v>
          </cell>
          <cell r="FW28">
            <v>0</v>
          </cell>
          <cell r="FX28">
            <v>0</v>
          </cell>
          <cell r="FY28">
            <v>0.8</v>
          </cell>
          <cell r="FZ28">
            <v>1.7000000000000002</v>
          </cell>
          <cell r="GA28">
            <v>10.100000000000001</v>
          </cell>
          <cell r="GB28" t="str">
            <v>nd</v>
          </cell>
          <cell r="GC28" t="str">
            <v>nd</v>
          </cell>
          <cell r="GD28">
            <v>0</v>
          </cell>
          <cell r="GE28">
            <v>0.8</v>
          </cell>
          <cell r="GF28">
            <v>5.3</v>
          </cell>
          <cell r="GG28">
            <v>29.5</v>
          </cell>
          <cell r="GH28">
            <v>17.399999999999999</v>
          </cell>
          <cell r="GI28">
            <v>0</v>
          </cell>
          <cell r="GJ28">
            <v>0</v>
          </cell>
          <cell r="GK28">
            <v>0</v>
          </cell>
          <cell r="GL28" t="str">
            <v>nd</v>
          </cell>
          <cell r="GM28">
            <v>13.4</v>
          </cell>
          <cell r="GN28">
            <v>13.100000000000001</v>
          </cell>
          <cell r="GO28">
            <v>0</v>
          </cell>
          <cell r="GP28">
            <v>0</v>
          </cell>
          <cell r="GQ28">
            <v>0</v>
          </cell>
          <cell r="GR28" t="str">
            <v>nd</v>
          </cell>
          <cell r="GS28" t="str">
            <v>nd</v>
          </cell>
          <cell r="GT28">
            <v>6.3</v>
          </cell>
          <cell r="GU28">
            <v>0</v>
          </cell>
          <cell r="GV28">
            <v>0</v>
          </cell>
          <cell r="GW28">
            <v>0</v>
          </cell>
          <cell r="GX28">
            <v>0</v>
          </cell>
          <cell r="GY28" t="str">
            <v>nd</v>
          </cell>
          <cell r="GZ28">
            <v>0</v>
          </cell>
          <cell r="HA28">
            <v>0</v>
          </cell>
          <cell r="HB28">
            <v>0</v>
          </cell>
          <cell r="HC28" t="str">
            <v>nd</v>
          </cell>
          <cell r="HD28">
            <v>12.6</v>
          </cell>
          <cell r="HE28" t="str">
            <v>nd</v>
          </cell>
          <cell r="HF28">
            <v>0</v>
          </cell>
          <cell r="HG28">
            <v>0</v>
          </cell>
          <cell r="HH28">
            <v>0</v>
          </cell>
          <cell r="HI28">
            <v>4.2</v>
          </cell>
          <cell r="HJ28">
            <v>48</v>
          </cell>
          <cell r="HK28">
            <v>0.8</v>
          </cell>
          <cell r="HL28">
            <v>0</v>
          </cell>
          <cell r="HM28">
            <v>0</v>
          </cell>
          <cell r="HN28">
            <v>0</v>
          </cell>
          <cell r="HO28">
            <v>1.5</v>
          </cell>
          <cell r="HP28">
            <v>21.9</v>
          </cell>
          <cell r="HQ28">
            <v>3.5999999999999996</v>
          </cell>
          <cell r="HR28">
            <v>0</v>
          </cell>
          <cell r="HS28">
            <v>0</v>
          </cell>
          <cell r="HT28">
            <v>0</v>
          </cell>
          <cell r="HU28" t="str">
            <v>nd</v>
          </cell>
          <cell r="HV28">
            <v>6.6000000000000005</v>
          </cell>
          <cell r="HW28">
            <v>0</v>
          </cell>
          <cell r="HX28">
            <v>0</v>
          </cell>
          <cell r="HY28">
            <v>0</v>
          </cell>
          <cell r="HZ28">
            <v>0</v>
          </cell>
          <cell r="IA28" t="str">
            <v>nd</v>
          </cell>
          <cell r="IB28" t="str">
            <v>nd</v>
          </cell>
          <cell r="IC28">
            <v>0</v>
          </cell>
          <cell r="ID28">
            <v>0</v>
          </cell>
          <cell r="IE28">
            <v>1.7999999999999998</v>
          </cell>
          <cell r="IF28">
            <v>1.7999999999999998</v>
          </cell>
          <cell r="IG28">
            <v>8.4</v>
          </cell>
          <cell r="IH28" t="str">
            <v>nd</v>
          </cell>
          <cell r="II28">
            <v>9.7000000000000011</v>
          </cell>
          <cell r="IJ28" t="str">
            <v>nd</v>
          </cell>
          <cell r="IK28">
            <v>6.4</v>
          </cell>
          <cell r="IL28">
            <v>23.1</v>
          </cell>
          <cell r="IM28">
            <v>12.2</v>
          </cell>
          <cell r="IN28" t="str">
            <v>nd</v>
          </cell>
          <cell r="IO28">
            <v>8.6</v>
          </cell>
          <cell r="IP28">
            <v>0.4</v>
          </cell>
          <cell r="IQ28">
            <v>6.4</v>
          </cell>
          <cell r="IR28">
            <v>5.5</v>
          </cell>
          <cell r="IS28">
            <v>3.2</v>
          </cell>
          <cell r="IT28">
            <v>2.6</v>
          </cell>
          <cell r="IU28" t="str">
            <v>nd</v>
          </cell>
          <cell r="IV28">
            <v>0</v>
          </cell>
          <cell r="IW28" t="str">
            <v>nd</v>
          </cell>
          <cell r="IX28">
            <v>0.70000000000000007</v>
          </cell>
          <cell r="IY28">
            <v>0.4</v>
          </cell>
          <cell r="IZ28">
            <v>0</v>
          </cell>
          <cell r="JA28">
            <v>0</v>
          </cell>
          <cell r="JB28">
            <v>0</v>
          </cell>
          <cell r="JC28">
            <v>0</v>
          </cell>
          <cell r="JD28">
            <v>0</v>
          </cell>
          <cell r="JE28" t="str">
            <v>nd</v>
          </cell>
          <cell r="JF28">
            <v>0</v>
          </cell>
          <cell r="JG28">
            <v>0</v>
          </cell>
          <cell r="JH28">
            <v>0</v>
          </cell>
          <cell r="JI28">
            <v>0</v>
          </cell>
          <cell r="JJ28" t="str">
            <v>nd</v>
          </cell>
          <cell r="JK28">
            <v>13</v>
          </cell>
          <cell r="JL28">
            <v>0</v>
          </cell>
          <cell r="JM28">
            <v>0</v>
          </cell>
          <cell r="JN28">
            <v>0</v>
          </cell>
          <cell r="JO28">
            <v>0</v>
          </cell>
          <cell r="JP28">
            <v>0</v>
          </cell>
          <cell r="JQ28">
            <v>52.6</v>
          </cell>
          <cell r="JR28">
            <v>0</v>
          </cell>
          <cell r="JS28">
            <v>0</v>
          </cell>
          <cell r="JT28">
            <v>0</v>
          </cell>
          <cell r="JU28">
            <v>0</v>
          </cell>
          <cell r="JV28">
            <v>0</v>
          </cell>
          <cell r="JW28">
            <v>27</v>
          </cell>
          <cell r="JX28">
            <v>0</v>
          </cell>
          <cell r="JY28">
            <v>0</v>
          </cell>
          <cell r="JZ28">
            <v>0</v>
          </cell>
          <cell r="KA28">
            <v>0</v>
          </cell>
          <cell r="KB28" t="str">
            <v>nd</v>
          </cell>
          <cell r="KC28">
            <v>6.8000000000000007</v>
          </cell>
          <cell r="KD28">
            <v>45.2</v>
          </cell>
          <cell r="KE28">
            <v>12.4</v>
          </cell>
          <cell r="KF28">
            <v>5</v>
          </cell>
          <cell r="KG28">
            <v>5.5</v>
          </cell>
          <cell r="KH28">
            <v>31.900000000000002</v>
          </cell>
          <cell r="KI28">
            <v>0</v>
          </cell>
          <cell r="KJ28">
            <v>42.5</v>
          </cell>
          <cell r="KK28">
            <v>13.3</v>
          </cell>
          <cell r="KL28">
            <v>5.3</v>
          </cell>
          <cell r="KM28">
            <v>5.7</v>
          </cell>
          <cell r="KN28">
            <v>33.1</v>
          </cell>
          <cell r="KO28">
            <v>0</v>
          </cell>
        </row>
        <row r="29">
          <cell r="A29" t="str">
            <v>1C4</v>
          </cell>
          <cell r="B29" t="str">
            <v>29</v>
          </cell>
          <cell r="C29" t="str">
            <v>NAF 17</v>
          </cell>
          <cell r="D29" t="str">
            <v>C4</v>
          </cell>
          <cell r="E29" t="str">
            <v>1</v>
          </cell>
          <cell r="F29">
            <v>0</v>
          </cell>
          <cell r="G29" t="str">
            <v>nd</v>
          </cell>
          <cell r="H29" t="str">
            <v>nd</v>
          </cell>
          <cell r="I29">
            <v>87.2</v>
          </cell>
          <cell r="J29">
            <v>0</v>
          </cell>
          <cell r="K29" t="str">
            <v>nd</v>
          </cell>
          <cell r="L29">
            <v>0</v>
          </cell>
          <cell r="M29">
            <v>0</v>
          </cell>
          <cell r="N29">
            <v>0</v>
          </cell>
          <cell r="O29">
            <v>50.5</v>
          </cell>
          <cell r="P29" t="str">
            <v>nd</v>
          </cell>
          <cell r="Q29">
            <v>0</v>
          </cell>
          <cell r="R29">
            <v>0</v>
          </cell>
          <cell r="S29" t="str">
            <v>nd</v>
          </cell>
          <cell r="T29" t="str">
            <v>nd</v>
          </cell>
          <cell r="U29" t="str">
            <v>nd</v>
          </cell>
          <cell r="V29" t="str">
            <v>nd</v>
          </cell>
          <cell r="W29" t="str">
            <v>nd</v>
          </cell>
          <cell r="X29">
            <v>78</v>
          </cell>
          <cell r="Y29">
            <v>0</v>
          </cell>
          <cell r="Z29" t="str">
            <v>nd</v>
          </cell>
          <cell r="AA29">
            <v>0</v>
          </cell>
          <cell r="AB29" t="str">
            <v>nd</v>
          </cell>
          <cell r="AC29">
            <v>0</v>
          </cell>
          <cell r="AD29" t="str">
            <v>nd</v>
          </cell>
          <cell r="AE29" t="str">
            <v>nd</v>
          </cell>
          <cell r="AF29">
            <v>0</v>
          </cell>
          <cell r="AG29">
            <v>0</v>
          </cell>
          <cell r="AH29">
            <v>0</v>
          </cell>
          <cell r="AI29" t="str">
            <v>nd</v>
          </cell>
          <cell r="AJ29" t="str">
            <v>nd</v>
          </cell>
          <cell r="AK29" t="str">
            <v>nd</v>
          </cell>
          <cell r="AL29">
            <v>0</v>
          </cell>
          <cell r="AM29">
            <v>30.4</v>
          </cell>
          <cell r="AN29" t="str">
            <v>nd</v>
          </cell>
          <cell r="AO29">
            <v>0</v>
          </cell>
          <cell r="AP29">
            <v>100</v>
          </cell>
          <cell r="AQ29">
            <v>100</v>
          </cell>
          <cell r="AR29">
            <v>0</v>
          </cell>
          <cell r="AS29">
            <v>0</v>
          </cell>
          <cell r="AT29">
            <v>0</v>
          </cell>
          <cell r="AU29">
            <v>0</v>
          </cell>
          <cell r="AV29">
            <v>0</v>
          </cell>
          <cell r="AW29">
            <v>0</v>
          </cell>
          <cell r="AX29">
            <v>0</v>
          </cell>
          <cell r="AY29">
            <v>100</v>
          </cell>
          <cell r="AZ29">
            <v>0</v>
          </cell>
          <cell r="BA29">
            <v>87.2</v>
          </cell>
          <cell r="BB29" t="str">
            <v>nd</v>
          </cell>
          <cell r="BC29">
            <v>0</v>
          </cell>
          <cell r="BD29">
            <v>0</v>
          </cell>
          <cell r="BE29">
            <v>0</v>
          </cell>
          <cell r="BF29">
            <v>0</v>
          </cell>
          <cell r="BG29">
            <v>0</v>
          </cell>
          <cell r="BH29">
            <v>0</v>
          </cell>
          <cell r="BI29">
            <v>0</v>
          </cell>
          <cell r="BJ29">
            <v>0</v>
          </cell>
          <cell r="BK29" t="str">
            <v>nd</v>
          </cell>
          <cell r="BL29" t="str">
            <v>nd</v>
          </cell>
          <cell r="BM29">
            <v>0</v>
          </cell>
          <cell r="BN29">
            <v>0</v>
          </cell>
          <cell r="BO29">
            <v>0</v>
          </cell>
          <cell r="BP29" t="str">
            <v>nd</v>
          </cell>
          <cell r="BQ29" t="str">
            <v>nd</v>
          </cell>
          <cell r="BR29" t="str">
            <v>nd</v>
          </cell>
          <cell r="BS29">
            <v>0</v>
          </cell>
          <cell r="BT29">
            <v>0</v>
          </cell>
          <cell r="BU29">
            <v>0</v>
          </cell>
          <cell r="BV29">
            <v>0</v>
          </cell>
          <cell r="BW29" t="str">
            <v>nd</v>
          </cell>
          <cell r="BX29">
            <v>44.7</v>
          </cell>
          <cell r="BY29">
            <v>0</v>
          </cell>
          <cell r="BZ29">
            <v>0</v>
          </cell>
          <cell r="CA29">
            <v>0</v>
          </cell>
          <cell r="CB29" t="str">
            <v>nd</v>
          </cell>
          <cell r="CC29" t="str">
            <v>nd</v>
          </cell>
          <cell r="CD29" t="str">
            <v>nd</v>
          </cell>
          <cell r="CE29">
            <v>0</v>
          </cell>
          <cell r="CF29">
            <v>0</v>
          </cell>
          <cell r="CG29">
            <v>0</v>
          </cell>
          <cell r="CH29">
            <v>0</v>
          </cell>
          <cell r="CI29">
            <v>0</v>
          </cell>
          <cell r="CJ29">
            <v>100</v>
          </cell>
          <cell r="CK29">
            <v>74.099999999999994</v>
          </cell>
          <cell r="CL29" t="str">
            <v>nd</v>
          </cell>
          <cell r="CM29">
            <v>57.8</v>
          </cell>
          <cell r="CN29" t="str">
            <v>nd</v>
          </cell>
          <cell r="CO29">
            <v>0</v>
          </cell>
          <cell r="CP29">
            <v>0</v>
          </cell>
          <cell r="CQ29">
            <v>100</v>
          </cell>
          <cell r="CR29">
            <v>0</v>
          </cell>
          <cell r="CS29">
            <v>57.8</v>
          </cell>
          <cell r="CT29" t="str">
            <v>nd</v>
          </cell>
          <cell r="CU29">
            <v>0</v>
          </cell>
          <cell r="CV29" t="str">
            <v>nd</v>
          </cell>
          <cell r="CW29" t="str">
            <v>nd</v>
          </cell>
          <cell r="CX29">
            <v>0</v>
          </cell>
          <cell r="CY29" t="str">
            <v>nd</v>
          </cell>
          <cell r="CZ29" t="str">
            <v>nd</v>
          </cell>
          <cell r="DA29" t="str">
            <v>nd</v>
          </cell>
          <cell r="DB29" t="str">
            <v>nd</v>
          </cell>
          <cell r="DC29" t="str">
            <v>nd</v>
          </cell>
          <cell r="DD29">
            <v>68.100000000000009</v>
          </cell>
          <cell r="DE29">
            <v>0</v>
          </cell>
          <cell r="DF29">
            <v>0</v>
          </cell>
          <cell r="DG29">
            <v>0</v>
          </cell>
          <cell r="DH29">
            <v>0</v>
          </cell>
          <cell r="DI29">
            <v>0</v>
          </cell>
          <cell r="DJ29">
            <v>0</v>
          </cell>
          <cell r="DK29" t="str">
            <v>nd</v>
          </cell>
          <cell r="DL29">
            <v>0</v>
          </cell>
          <cell r="DM29">
            <v>0</v>
          </cell>
          <cell r="DN29">
            <v>0</v>
          </cell>
          <cell r="DO29">
            <v>0</v>
          </cell>
          <cell r="DP29">
            <v>0</v>
          </cell>
          <cell r="DQ29">
            <v>0</v>
          </cell>
          <cell r="DR29" t="str">
            <v>nd</v>
          </cell>
          <cell r="DS29">
            <v>0</v>
          </cell>
          <cell r="DT29">
            <v>0</v>
          </cell>
          <cell r="DU29">
            <v>0</v>
          </cell>
          <cell r="DV29">
            <v>0</v>
          </cell>
          <cell r="DW29">
            <v>0</v>
          </cell>
          <cell r="DX29" t="str">
            <v>nd</v>
          </cell>
          <cell r="DY29">
            <v>0</v>
          </cell>
          <cell r="DZ29">
            <v>0</v>
          </cell>
          <cell r="EA29">
            <v>0</v>
          </cell>
          <cell r="EB29">
            <v>0</v>
          </cell>
          <cell r="EC29">
            <v>87.2</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t="str">
            <v>nd</v>
          </cell>
          <cell r="EY29">
            <v>0</v>
          </cell>
          <cell r="EZ29">
            <v>0</v>
          </cell>
          <cell r="FA29">
            <v>0</v>
          </cell>
          <cell r="FB29">
            <v>0</v>
          </cell>
          <cell r="FC29">
            <v>0</v>
          </cell>
          <cell r="FD29">
            <v>0</v>
          </cell>
          <cell r="FE29" t="str">
            <v>nd</v>
          </cell>
          <cell r="FF29">
            <v>0</v>
          </cell>
          <cell r="FG29">
            <v>0</v>
          </cell>
          <cell r="FH29">
            <v>0</v>
          </cell>
          <cell r="FI29">
            <v>0</v>
          </cell>
          <cell r="FJ29" t="str">
            <v>nd</v>
          </cell>
          <cell r="FK29" t="str">
            <v>nd</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t="str">
            <v>nd</v>
          </cell>
          <cell r="GB29">
            <v>0</v>
          </cell>
          <cell r="GC29">
            <v>0</v>
          </cell>
          <cell r="GD29">
            <v>0</v>
          </cell>
          <cell r="GE29">
            <v>0</v>
          </cell>
          <cell r="GF29" t="str">
            <v>nd</v>
          </cell>
          <cell r="GG29">
            <v>0</v>
          </cell>
          <cell r="GH29">
            <v>0</v>
          </cell>
          <cell r="GI29">
            <v>0</v>
          </cell>
          <cell r="GJ29">
            <v>0</v>
          </cell>
          <cell r="GK29">
            <v>0</v>
          </cell>
          <cell r="GL29">
            <v>0</v>
          </cell>
          <cell r="GM29">
            <v>0</v>
          </cell>
          <cell r="GN29" t="str">
            <v>nd</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t="str">
            <v>nd</v>
          </cell>
          <cell r="HF29">
            <v>0</v>
          </cell>
          <cell r="HG29">
            <v>0</v>
          </cell>
          <cell r="HH29">
            <v>0</v>
          </cell>
          <cell r="HI29">
            <v>0</v>
          </cell>
          <cell r="HJ29">
            <v>0</v>
          </cell>
          <cell r="HK29" t="str">
            <v>nd</v>
          </cell>
          <cell r="HL29">
            <v>0</v>
          </cell>
          <cell r="HM29">
            <v>0</v>
          </cell>
          <cell r="HN29">
            <v>0</v>
          </cell>
          <cell r="HO29">
            <v>0</v>
          </cell>
          <cell r="HP29" t="str">
            <v>nd</v>
          </cell>
          <cell r="HQ29" t="str">
            <v>nd</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t="str">
            <v>nd</v>
          </cell>
          <cell r="IG29">
            <v>0</v>
          </cell>
          <cell r="IH29">
            <v>0</v>
          </cell>
          <cell r="II29">
            <v>0</v>
          </cell>
          <cell r="IJ29">
            <v>0</v>
          </cell>
          <cell r="IK29">
            <v>0</v>
          </cell>
          <cell r="IL29">
            <v>0</v>
          </cell>
          <cell r="IM29" t="str">
            <v>nd</v>
          </cell>
          <cell r="IN29">
            <v>0</v>
          </cell>
          <cell r="IO29">
            <v>0</v>
          </cell>
          <cell r="IP29">
            <v>0</v>
          </cell>
          <cell r="IQ29">
            <v>0</v>
          </cell>
          <cell r="IR29" t="str">
            <v>nd</v>
          </cell>
          <cell r="IS29" t="str">
            <v>nd</v>
          </cell>
          <cell r="IT29" t="str">
            <v>nd</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t="str">
            <v>nd</v>
          </cell>
          <cell r="JL29">
            <v>0</v>
          </cell>
          <cell r="JM29">
            <v>0</v>
          </cell>
          <cell r="JN29">
            <v>0</v>
          </cell>
          <cell r="JO29">
            <v>0</v>
          </cell>
          <cell r="JP29">
            <v>0</v>
          </cell>
          <cell r="JQ29" t="str">
            <v>nd</v>
          </cell>
          <cell r="JR29">
            <v>0</v>
          </cell>
          <cell r="JS29">
            <v>0</v>
          </cell>
          <cell r="JT29">
            <v>0</v>
          </cell>
          <cell r="JU29">
            <v>0</v>
          </cell>
          <cell r="JV29">
            <v>0</v>
          </cell>
          <cell r="JW29">
            <v>87.2</v>
          </cell>
          <cell r="JX29">
            <v>0</v>
          </cell>
          <cell r="JY29">
            <v>0</v>
          </cell>
          <cell r="JZ29">
            <v>0</v>
          </cell>
          <cell r="KA29">
            <v>0</v>
          </cell>
          <cell r="KB29">
            <v>0</v>
          </cell>
          <cell r="KC29">
            <v>0</v>
          </cell>
          <cell r="KD29">
            <v>86.1</v>
          </cell>
          <cell r="KE29">
            <v>1.0999999999999999</v>
          </cell>
          <cell r="KF29">
            <v>2.1</v>
          </cell>
          <cell r="KG29">
            <v>2.8000000000000003</v>
          </cell>
          <cell r="KH29">
            <v>7.9</v>
          </cell>
          <cell r="KI29">
            <v>0</v>
          </cell>
          <cell r="KJ29">
            <v>83</v>
          </cell>
          <cell r="KK29">
            <v>1.0999999999999999</v>
          </cell>
          <cell r="KL29">
            <v>2.7</v>
          </cell>
          <cell r="KM29">
            <v>2.8000000000000003</v>
          </cell>
          <cell r="KN29">
            <v>10.4</v>
          </cell>
          <cell r="KO29">
            <v>0</v>
          </cell>
        </row>
        <row r="30">
          <cell r="A30" t="str">
            <v>2C4</v>
          </cell>
          <cell r="B30" t="str">
            <v>30</v>
          </cell>
          <cell r="C30" t="str">
            <v>NAF 17</v>
          </cell>
          <cell r="D30" t="str">
            <v>C4</v>
          </cell>
          <cell r="E30" t="str">
            <v>2</v>
          </cell>
          <cell r="F30" t="str">
            <v>nd</v>
          </cell>
          <cell r="G30">
            <v>0</v>
          </cell>
          <cell r="H30" t="str">
            <v>nd</v>
          </cell>
          <cell r="I30">
            <v>80.100000000000009</v>
          </cell>
          <cell r="J30">
            <v>0</v>
          </cell>
          <cell r="K30" t="str">
            <v>nd</v>
          </cell>
          <cell r="L30" t="str">
            <v>nd</v>
          </cell>
          <cell r="M30">
            <v>0</v>
          </cell>
          <cell r="N30">
            <v>0</v>
          </cell>
          <cell r="O30">
            <v>10.6</v>
          </cell>
          <cell r="P30" t="str">
            <v>nd</v>
          </cell>
          <cell r="Q30">
            <v>0</v>
          </cell>
          <cell r="R30">
            <v>0</v>
          </cell>
          <cell r="S30">
            <v>36.4</v>
          </cell>
          <cell r="T30">
            <v>19.900000000000002</v>
          </cell>
          <cell r="U30" t="str">
            <v>nd</v>
          </cell>
          <cell r="V30" t="str">
            <v>nd</v>
          </cell>
          <cell r="W30">
            <v>27.3</v>
          </cell>
          <cell r="X30">
            <v>72.7</v>
          </cell>
          <cell r="Y30">
            <v>0</v>
          </cell>
          <cell r="Z30" t="str">
            <v>nd</v>
          </cell>
          <cell r="AA30" t="str">
            <v>nd</v>
          </cell>
          <cell r="AB30" t="str">
            <v>nd</v>
          </cell>
          <cell r="AC30" t="str">
            <v>nd</v>
          </cell>
          <cell r="AD30" t="str">
            <v>nd</v>
          </cell>
          <cell r="AE30">
            <v>0</v>
          </cell>
          <cell r="AF30" t="str">
            <v>nd</v>
          </cell>
          <cell r="AG30" t="str">
            <v>nd</v>
          </cell>
          <cell r="AH30">
            <v>0</v>
          </cell>
          <cell r="AI30" t="str">
            <v>nd</v>
          </cell>
          <cell r="AJ30">
            <v>94.1</v>
          </cell>
          <cell r="AK30">
            <v>0</v>
          </cell>
          <cell r="AL30" t="str">
            <v>nd</v>
          </cell>
          <cell r="AM30">
            <v>55.600000000000009</v>
          </cell>
          <cell r="AN30">
            <v>44.4</v>
          </cell>
          <cell r="AO30" t="str">
            <v>nd</v>
          </cell>
          <cell r="AP30">
            <v>77.3</v>
          </cell>
          <cell r="AQ30">
            <v>100</v>
          </cell>
          <cell r="AR30">
            <v>0</v>
          </cell>
          <cell r="AS30">
            <v>0</v>
          </cell>
          <cell r="AT30">
            <v>0</v>
          </cell>
          <cell r="AU30">
            <v>0</v>
          </cell>
          <cell r="AV30" t="str">
            <v>nd</v>
          </cell>
          <cell r="AW30">
            <v>0</v>
          </cell>
          <cell r="AX30">
            <v>0</v>
          </cell>
          <cell r="AY30">
            <v>90.4</v>
          </cell>
          <cell r="AZ30">
            <v>0</v>
          </cell>
          <cell r="BA30">
            <v>65.3</v>
          </cell>
          <cell r="BB30">
            <v>0</v>
          </cell>
          <cell r="BC30">
            <v>0</v>
          </cell>
          <cell r="BD30" t="str">
            <v>nd</v>
          </cell>
          <cell r="BE30">
            <v>0</v>
          </cell>
          <cell r="BF30">
            <v>31.3</v>
          </cell>
          <cell r="BG30">
            <v>0</v>
          </cell>
          <cell r="BH30">
            <v>0</v>
          </cell>
          <cell r="BI30">
            <v>0</v>
          </cell>
          <cell r="BJ30">
            <v>0</v>
          </cell>
          <cell r="BK30">
            <v>0</v>
          </cell>
          <cell r="BL30">
            <v>100</v>
          </cell>
          <cell r="BM30" t="str">
            <v>nd</v>
          </cell>
          <cell r="BN30">
            <v>0</v>
          </cell>
          <cell r="BO30">
            <v>0</v>
          </cell>
          <cell r="BP30">
            <v>0</v>
          </cell>
          <cell r="BQ30" t="str">
            <v>nd</v>
          </cell>
          <cell r="BR30">
            <v>83</v>
          </cell>
          <cell r="BS30">
            <v>0</v>
          </cell>
          <cell r="BT30">
            <v>0</v>
          </cell>
          <cell r="BU30">
            <v>0</v>
          </cell>
          <cell r="BV30">
            <v>0</v>
          </cell>
          <cell r="BW30">
            <v>40.5</v>
          </cell>
          <cell r="BX30">
            <v>59.5</v>
          </cell>
          <cell r="BY30">
            <v>0</v>
          </cell>
          <cell r="BZ30">
            <v>0</v>
          </cell>
          <cell r="CA30">
            <v>0</v>
          </cell>
          <cell r="CB30" t="str">
            <v>nd</v>
          </cell>
          <cell r="CC30">
            <v>33.4</v>
          </cell>
          <cell r="CD30">
            <v>52.300000000000004</v>
          </cell>
          <cell r="CE30">
            <v>0</v>
          </cell>
          <cell r="CF30">
            <v>0</v>
          </cell>
          <cell r="CG30">
            <v>0</v>
          </cell>
          <cell r="CH30">
            <v>0</v>
          </cell>
          <cell r="CI30">
            <v>0</v>
          </cell>
          <cell r="CJ30">
            <v>100</v>
          </cell>
          <cell r="CK30">
            <v>84.8</v>
          </cell>
          <cell r="CL30" t="str">
            <v>nd</v>
          </cell>
          <cell r="CM30">
            <v>87.6</v>
          </cell>
          <cell r="CN30" t="str">
            <v>nd</v>
          </cell>
          <cell r="CO30">
            <v>0</v>
          </cell>
          <cell r="CP30" t="str">
            <v>nd</v>
          </cell>
          <cell r="CQ30">
            <v>87.6</v>
          </cell>
          <cell r="CR30" t="str">
            <v>nd</v>
          </cell>
          <cell r="CS30" t="str">
            <v>nd</v>
          </cell>
          <cell r="CT30" t="str">
            <v>nd</v>
          </cell>
          <cell r="CU30" t="str">
            <v>nd</v>
          </cell>
          <cell r="CV30">
            <v>53</v>
          </cell>
          <cell r="CW30">
            <v>43.8</v>
          </cell>
          <cell r="CX30" t="str">
            <v>nd</v>
          </cell>
          <cell r="CY30">
            <v>0</v>
          </cell>
          <cell r="CZ30">
            <v>0</v>
          </cell>
          <cell r="DA30" t="str">
            <v>nd</v>
          </cell>
          <cell r="DB30">
            <v>29.9</v>
          </cell>
          <cell r="DC30">
            <v>34.4</v>
          </cell>
          <cell r="DD30">
            <v>29.9</v>
          </cell>
          <cell r="DE30">
            <v>0</v>
          </cell>
          <cell r="DF30">
            <v>0</v>
          </cell>
          <cell r="DG30" t="str">
            <v>nd</v>
          </cell>
          <cell r="DH30">
            <v>0</v>
          </cell>
          <cell r="DI30">
            <v>0</v>
          </cell>
          <cell r="DJ30">
            <v>0</v>
          </cell>
          <cell r="DK30">
            <v>35.699999999999996</v>
          </cell>
          <cell r="DL30">
            <v>0</v>
          </cell>
          <cell r="DM30">
            <v>0</v>
          </cell>
          <cell r="DN30">
            <v>0</v>
          </cell>
          <cell r="DO30">
            <v>0</v>
          </cell>
          <cell r="DP30" t="str">
            <v>nd</v>
          </cell>
          <cell r="DQ30">
            <v>0</v>
          </cell>
          <cell r="DR30">
            <v>0</v>
          </cell>
          <cell r="DS30">
            <v>0</v>
          </cell>
          <cell r="DT30">
            <v>0</v>
          </cell>
          <cell r="DU30">
            <v>0</v>
          </cell>
          <cell r="DV30">
            <v>0</v>
          </cell>
          <cell r="DW30" t="str">
            <v>nd</v>
          </cell>
          <cell r="DX30">
            <v>0</v>
          </cell>
          <cell r="DY30">
            <v>0</v>
          </cell>
          <cell r="DZ30">
            <v>0</v>
          </cell>
          <cell r="EA30">
            <v>0</v>
          </cell>
          <cell r="EB30" t="str">
            <v>nd</v>
          </cell>
          <cell r="EC30">
            <v>62.4</v>
          </cell>
          <cell r="ED30">
            <v>0</v>
          </cell>
          <cell r="EE30">
            <v>0</v>
          </cell>
          <cell r="EF30" t="str">
            <v>nd</v>
          </cell>
          <cell r="EG30">
            <v>0</v>
          </cell>
          <cell r="EH30" t="str">
            <v>nd</v>
          </cell>
          <cell r="EI30">
            <v>0</v>
          </cell>
          <cell r="EJ30">
            <v>0</v>
          </cell>
          <cell r="EK30">
            <v>0</v>
          </cell>
          <cell r="EL30">
            <v>0</v>
          </cell>
          <cell r="EM30">
            <v>0</v>
          </cell>
          <cell r="EN30">
            <v>0</v>
          </cell>
          <cell r="EO30">
            <v>0</v>
          </cell>
          <cell r="EP30">
            <v>0</v>
          </cell>
          <cell r="EQ30">
            <v>0</v>
          </cell>
          <cell r="ER30">
            <v>0</v>
          </cell>
          <cell r="ES30" t="str">
            <v>nd</v>
          </cell>
          <cell r="ET30">
            <v>0</v>
          </cell>
          <cell r="EU30">
            <v>0</v>
          </cell>
          <cell r="EV30">
            <v>0</v>
          </cell>
          <cell r="EW30">
            <v>0</v>
          </cell>
          <cell r="EX30">
            <v>0</v>
          </cell>
          <cell r="EY30">
            <v>0</v>
          </cell>
          <cell r="EZ30">
            <v>0</v>
          </cell>
          <cell r="FA30">
            <v>0</v>
          </cell>
          <cell r="FB30">
            <v>0</v>
          </cell>
          <cell r="FC30">
            <v>0</v>
          </cell>
          <cell r="FD30">
            <v>0</v>
          </cell>
          <cell r="FE30" t="str">
            <v>nd</v>
          </cell>
          <cell r="FF30">
            <v>0</v>
          </cell>
          <cell r="FG30">
            <v>0</v>
          </cell>
          <cell r="FH30">
            <v>0</v>
          </cell>
          <cell r="FI30">
            <v>0</v>
          </cell>
          <cell r="FJ30">
            <v>0</v>
          </cell>
          <cell r="FK30">
            <v>80.100000000000009</v>
          </cell>
          <cell r="FL30">
            <v>0</v>
          </cell>
          <cell r="FM30">
            <v>0</v>
          </cell>
          <cell r="FN30">
            <v>0</v>
          </cell>
          <cell r="FO30">
            <v>0</v>
          </cell>
          <cell r="FP30">
            <v>0</v>
          </cell>
          <cell r="FQ30">
            <v>0</v>
          </cell>
          <cell r="FR30" t="str">
            <v>nd</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t="str">
            <v>nd</v>
          </cell>
          <cell r="GH30" t="str">
            <v>nd</v>
          </cell>
          <cell r="GI30">
            <v>0</v>
          </cell>
          <cell r="GJ30">
            <v>0</v>
          </cell>
          <cell r="GK30">
            <v>0</v>
          </cell>
          <cell r="GL30">
            <v>0</v>
          </cell>
          <cell r="GM30">
            <v>0</v>
          </cell>
          <cell r="GN30">
            <v>80.100000000000009</v>
          </cell>
          <cell r="GO30">
            <v>0</v>
          </cell>
          <cell r="GP30">
            <v>0</v>
          </cell>
          <cell r="GQ30">
            <v>0</v>
          </cell>
          <cell r="GR30">
            <v>0</v>
          </cell>
          <cell r="GS30">
            <v>0</v>
          </cell>
          <cell r="GT30">
            <v>0</v>
          </cell>
          <cell r="GU30">
            <v>0</v>
          </cell>
          <cell r="GV30">
            <v>0</v>
          </cell>
          <cell r="GW30">
            <v>0</v>
          </cell>
          <cell r="GX30">
            <v>0</v>
          </cell>
          <cell r="GY30" t="str">
            <v>nd</v>
          </cell>
          <cell r="GZ30">
            <v>0</v>
          </cell>
          <cell r="HA30">
            <v>0</v>
          </cell>
          <cell r="HB30">
            <v>0</v>
          </cell>
          <cell r="HC30">
            <v>0</v>
          </cell>
          <cell r="HD30">
            <v>0</v>
          </cell>
          <cell r="HE30">
            <v>0</v>
          </cell>
          <cell r="HF30">
            <v>0</v>
          </cell>
          <cell r="HG30">
            <v>0</v>
          </cell>
          <cell r="HH30">
            <v>0</v>
          </cell>
          <cell r="HI30">
            <v>0</v>
          </cell>
          <cell r="HJ30">
            <v>0</v>
          </cell>
          <cell r="HK30" t="str">
            <v>nd</v>
          </cell>
          <cell r="HL30">
            <v>0</v>
          </cell>
          <cell r="HM30">
            <v>0</v>
          </cell>
          <cell r="HN30">
            <v>0</v>
          </cell>
          <cell r="HO30">
            <v>0</v>
          </cell>
          <cell r="HP30">
            <v>40.5</v>
          </cell>
          <cell r="HQ30">
            <v>39.6</v>
          </cell>
          <cell r="HR30">
            <v>0</v>
          </cell>
          <cell r="HS30">
            <v>0</v>
          </cell>
          <cell r="HT30">
            <v>0</v>
          </cell>
          <cell r="HU30">
            <v>0</v>
          </cell>
          <cell r="HV30">
            <v>0</v>
          </cell>
          <cell r="HW30">
            <v>0</v>
          </cell>
          <cell r="HX30">
            <v>0</v>
          </cell>
          <cell r="HY30">
            <v>0</v>
          </cell>
          <cell r="HZ30">
            <v>0</v>
          </cell>
          <cell r="IA30" t="str">
            <v>nd</v>
          </cell>
          <cell r="IB30">
            <v>0</v>
          </cell>
          <cell r="IC30">
            <v>0</v>
          </cell>
          <cell r="ID30">
            <v>0</v>
          </cell>
          <cell r="IE30">
            <v>0</v>
          </cell>
          <cell r="IF30">
            <v>0</v>
          </cell>
          <cell r="IG30">
            <v>0</v>
          </cell>
          <cell r="IH30">
            <v>0</v>
          </cell>
          <cell r="II30">
            <v>0</v>
          </cell>
          <cell r="IJ30">
            <v>0</v>
          </cell>
          <cell r="IK30">
            <v>0</v>
          </cell>
          <cell r="IL30">
            <v>0</v>
          </cell>
          <cell r="IM30" t="str">
            <v>nd</v>
          </cell>
          <cell r="IN30" t="str">
            <v>nd</v>
          </cell>
          <cell r="IO30">
            <v>0</v>
          </cell>
          <cell r="IP30">
            <v>0</v>
          </cell>
          <cell r="IQ30">
            <v>0</v>
          </cell>
          <cell r="IR30" t="str">
            <v>nd</v>
          </cell>
          <cell r="IS30" t="str">
            <v>nd</v>
          </cell>
          <cell r="IT30">
            <v>39.6</v>
          </cell>
          <cell r="IU30">
            <v>0</v>
          </cell>
          <cell r="IV30">
            <v>0</v>
          </cell>
          <cell r="IW30">
            <v>0</v>
          </cell>
          <cell r="IX30">
            <v>0</v>
          </cell>
          <cell r="IY30">
            <v>0</v>
          </cell>
          <cell r="IZ30">
            <v>0</v>
          </cell>
          <cell r="JA30">
            <v>0</v>
          </cell>
          <cell r="JB30">
            <v>0</v>
          </cell>
          <cell r="JC30">
            <v>0</v>
          </cell>
          <cell r="JD30">
            <v>0</v>
          </cell>
          <cell r="JE30" t="str">
            <v>nd</v>
          </cell>
          <cell r="JF30">
            <v>0</v>
          </cell>
          <cell r="JG30">
            <v>0</v>
          </cell>
          <cell r="JH30">
            <v>0</v>
          </cell>
          <cell r="JI30">
            <v>0</v>
          </cell>
          <cell r="JJ30">
            <v>0</v>
          </cell>
          <cell r="JK30">
            <v>0</v>
          </cell>
          <cell r="JL30">
            <v>0</v>
          </cell>
          <cell r="JM30">
            <v>0</v>
          </cell>
          <cell r="JN30">
            <v>0</v>
          </cell>
          <cell r="JO30">
            <v>0</v>
          </cell>
          <cell r="JP30">
            <v>0</v>
          </cell>
          <cell r="JQ30" t="str">
            <v>nd</v>
          </cell>
          <cell r="JR30">
            <v>0</v>
          </cell>
          <cell r="JS30">
            <v>0</v>
          </cell>
          <cell r="JT30">
            <v>0</v>
          </cell>
          <cell r="JU30">
            <v>0</v>
          </cell>
          <cell r="JV30">
            <v>0</v>
          </cell>
          <cell r="JW30">
            <v>80.100000000000009</v>
          </cell>
          <cell r="JX30">
            <v>0</v>
          </cell>
          <cell r="JY30">
            <v>0</v>
          </cell>
          <cell r="JZ30">
            <v>0</v>
          </cell>
          <cell r="KA30">
            <v>0</v>
          </cell>
          <cell r="KB30">
            <v>0</v>
          </cell>
          <cell r="KC30">
            <v>0</v>
          </cell>
          <cell r="KD30">
            <v>76.2</v>
          </cell>
          <cell r="KE30">
            <v>0</v>
          </cell>
          <cell r="KF30">
            <v>16.2</v>
          </cell>
          <cell r="KG30">
            <v>2.5</v>
          </cell>
          <cell r="KH30">
            <v>5.0999999999999996</v>
          </cell>
          <cell r="KI30">
            <v>0</v>
          </cell>
          <cell r="KJ30">
            <v>75.3</v>
          </cell>
          <cell r="KK30">
            <v>0</v>
          </cell>
          <cell r="KL30">
            <v>15.9</v>
          </cell>
          <cell r="KM30">
            <v>2.4</v>
          </cell>
          <cell r="KN30">
            <v>6.4</v>
          </cell>
          <cell r="KO30">
            <v>0</v>
          </cell>
        </row>
        <row r="31">
          <cell r="A31" t="str">
            <v>3C4</v>
          </cell>
          <cell r="B31" t="str">
            <v>31</v>
          </cell>
          <cell r="C31" t="str">
            <v>NAF 17</v>
          </cell>
          <cell r="D31" t="str">
            <v>C4</v>
          </cell>
          <cell r="E31" t="str">
            <v>3</v>
          </cell>
          <cell r="F31">
            <v>0</v>
          </cell>
          <cell r="G31" t="str">
            <v>nd</v>
          </cell>
          <cell r="H31">
            <v>43.8</v>
          </cell>
          <cell r="I31">
            <v>34.9</v>
          </cell>
          <cell r="J31" t="str">
            <v>nd</v>
          </cell>
          <cell r="K31">
            <v>75.400000000000006</v>
          </cell>
          <cell r="L31">
            <v>0</v>
          </cell>
          <cell r="M31" t="str">
            <v>nd</v>
          </cell>
          <cell r="N31">
            <v>0</v>
          </cell>
          <cell r="O31">
            <v>38.6</v>
          </cell>
          <cell r="P31">
            <v>19.7</v>
          </cell>
          <cell r="Q31">
            <v>30.5</v>
          </cell>
          <cell r="R31" t="str">
            <v>nd</v>
          </cell>
          <cell r="S31">
            <v>15.7</v>
          </cell>
          <cell r="T31">
            <v>46.300000000000004</v>
          </cell>
          <cell r="U31" t="str">
            <v>nd</v>
          </cell>
          <cell r="V31">
            <v>0</v>
          </cell>
          <cell r="W31">
            <v>31.8</v>
          </cell>
          <cell r="X31">
            <v>68.2</v>
          </cell>
          <cell r="Y31">
            <v>0</v>
          </cell>
          <cell r="Z31" t="str">
            <v>nd</v>
          </cell>
          <cell r="AA31">
            <v>0</v>
          </cell>
          <cell r="AB31" t="str">
            <v>nd</v>
          </cell>
          <cell r="AC31">
            <v>77</v>
          </cell>
          <cell r="AD31" t="str">
            <v>nd</v>
          </cell>
          <cell r="AE31" t="str">
            <v>nd</v>
          </cell>
          <cell r="AF31" t="str">
            <v>nd</v>
          </cell>
          <cell r="AG31" t="str">
            <v>nd</v>
          </cell>
          <cell r="AH31">
            <v>0</v>
          </cell>
          <cell r="AI31">
            <v>0</v>
          </cell>
          <cell r="AJ31">
            <v>44.800000000000004</v>
          </cell>
          <cell r="AK31" t="str">
            <v>nd</v>
          </cell>
          <cell r="AL31">
            <v>47</v>
          </cell>
          <cell r="AM31">
            <v>55.500000000000007</v>
          </cell>
          <cell r="AN31">
            <v>44.5</v>
          </cell>
          <cell r="AO31">
            <v>20.100000000000001</v>
          </cell>
          <cell r="AP31">
            <v>79.900000000000006</v>
          </cell>
          <cell r="AQ31">
            <v>64.900000000000006</v>
          </cell>
          <cell r="AR31">
            <v>0</v>
          </cell>
          <cell r="AS31" t="str">
            <v>nd</v>
          </cell>
          <cell r="AT31" t="str">
            <v>nd</v>
          </cell>
          <cell r="AU31" t="str">
            <v>nd</v>
          </cell>
          <cell r="AV31" t="str">
            <v>nd</v>
          </cell>
          <cell r="AW31" t="str">
            <v>nd</v>
          </cell>
          <cell r="AX31">
            <v>0</v>
          </cell>
          <cell r="AY31">
            <v>49.5</v>
          </cell>
          <cell r="AZ31" t="str">
            <v>nd</v>
          </cell>
          <cell r="BA31">
            <v>68.7</v>
          </cell>
          <cell r="BB31">
            <v>0</v>
          </cell>
          <cell r="BC31">
            <v>11.4</v>
          </cell>
          <cell r="BD31" t="str">
            <v>nd</v>
          </cell>
          <cell r="BE31">
            <v>0</v>
          </cell>
          <cell r="BF31">
            <v>0</v>
          </cell>
          <cell r="BG31">
            <v>0</v>
          </cell>
          <cell r="BH31">
            <v>0</v>
          </cell>
          <cell r="BI31" t="str">
            <v>nd</v>
          </cell>
          <cell r="BJ31" t="str">
            <v>nd</v>
          </cell>
          <cell r="BK31">
            <v>30</v>
          </cell>
          <cell r="BL31">
            <v>40.699999999999996</v>
          </cell>
          <cell r="BM31">
            <v>0</v>
          </cell>
          <cell r="BN31">
            <v>0</v>
          </cell>
          <cell r="BO31" t="str">
            <v>nd</v>
          </cell>
          <cell r="BP31">
            <v>0</v>
          </cell>
          <cell r="BQ31">
            <v>32.1</v>
          </cell>
          <cell r="BR31">
            <v>66.3</v>
          </cell>
          <cell r="BS31">
            <v>0</v>
          </cell>
          <cell r="BT31">
            <v>0</v>
          </cell>
          <cell r="BU31">
            <v>0</v>
          </cell>
          <cell r="BV31">
            <v>13.4</v>
          </cell>
          <cell r="BW31">
            <v>73.7</v>
          </cell>
          <cell r="BX31" t="str">
            <v>nd</v>
          </cell>
          <cell r="BY31" t="str">
            <v>nd</v>
          </cell>
          <cell r="BZ31">
            <v>0</v>
          </cell>
          <cell r="CA31">
            <v>39.800000000000004</v>
          </cell>
          <cell r="CB31">
            <v>14.899999999999999</v>
          </cell>
          <cell r="CC31">
            <v>40.400000000000006</v>
          </cell>
          <cell r="CD31">
            <v>0</v>
          </cell>
          <cell r="CE31">
            <v>0</v>
          </cell>
          <cell r="CF31">
            <v>0</v>
          </cell>
          <cell r="CG31">
            <v>0</v>
          </cell>
          <cell r="CH31">
            <v>0</v>
          </cell>
          <cell r="CI31" t="str">
            <v>nd</v>
          </cell>
          <cell r="CJ31">
            <v>94.6</v>
          </cell>
          <cell r="CK31">
            <v>70</v>
          </cell>
          <cell r="CL31">
            <v>50.3</v>
          </cell>
          <cell r="CM31">
            <v>77.100000000000009</v>
          </cell>
          <cell r="CN31">
            <v>52.800000000000004</v>
          </cell>
          <cell r="CO31" t="str">
            <v>nd</v>
          </cell>
          <cell r="CP31">
            <v>59.3</v>
          </cell>
          <cell r="CQ31">
            <v>76.599999999999994</v>
          </cell>
          <cell r="CR31" t="str">
            <v>nd</v>
          </cell>
          <cell r="CS31">
            <v>31.900000000000002</v>
          </cell>
          <cell r="CT31">
            <v>24.9</v>
          </cell>
          <cell r="CU31">
            <v>17.5</v>
          </cell>
          <cell r="CV31">
            <v>25.7</v>
          </cell>
          <cell r="CW31">
            <v>10.100000000000001</v>
          </cell>
          <cell r="CX31">
            <v>0</v>
          </cell>
          <cell r="CY31" t="str">
            <v>nd</v>
          </cell>
          <cell r="CZ31">
            <v>28.4</v>
          </cell>
          <cell r="DA31" t="str">
            <v>nd</v>
          </cell>
          <cell r="DB31">
            <v>46.800000000000004</v>
          </cell>
          <cell r="DC31" t="str">
            <v>nd</v>
          </cell>
          <cell r="DD31">
            <v>53.7</v>
          </cell>
          <cell r="DE31" t="str">
            <v>nd</v>
          </cell>
          <cell r="DF31">
            <v>24.5</v>
          </cell>
          <cell r="DG31" t="str">
            <v>nd</v>
          </cell>
          <cell r="DH31" t="str">
            <v>nd</v>
          </cell>
          <cell r="DI31">
            <v>39.800000000000004</v>
          </cell>
          <cell r="DJ31">
            <v>18.399999999999999</v>
          </cell>
          <cell r="DK31">
            <v>27.800000000000004</v>
          </cell>
          <cell r="DL31">
            <v>0</v>
          </cell>
          <cell r="DM31">
            <v>0</v>
          </cell>
          <cell r="DN31">
            <v>0</v>
          </cell>
          <cell r="DO31">
            <v>0</v>
          </cell>
          <cell r="DP31">
            <v>0</v>
          </cell>
          <cell r="DQ31" t="str">
            <v>nd</v>
          </cell>
          <cell r="DR31">
            <v>0</v>
          </cell>
          <cell r="DS31" t="str">
            <v>nd</v>
          </cell>
          <cell r="DT31">
            <v>0</v>
          </cell>
          <cell r="DU31">
            <v>0</v>
          </cell>
          <cell r="DV31">
            <v>0</v>
          </cell>
          <cell r="DW31">
            <v>16.900000000000002</v>
          </cell>
          <cell r="DX31">
            <v>0</v>
          </cell>
          <cell r="DY31" t="str">
            <v>nd</v>
          </cell>
          <cell r="DZ31" t="str">
            <v>nd</v>
          </cell>
          <cell r="EA31">
            <v>0</v>
          </cell>
          <cell r="EB31">
            <v>0</v>
          </cell>
          <cell r="EC31">
            <v>34.9</v>
          </cell>
          <cell r="ED31">
            <v>0</v>
          </cell>
          <cell r="EE31">
            <v>0</v>
          </cell>
          <cell r="EF31">
            <v>0</v>
          </cell>
          <cell r="EG31">
            <v>0</v>
          </cell>
          <cell r="EH31">
            <v>0</v>
          </cell>
          <cell r="EI31" t="str">
            <v>nd</v>
          </cell>
          <cell r="EJ31">
            <v>0</v>
          </cell>
          <cell r="EK31">
            <v>0</v>
          </cell>
          <cell r="EL31">
            <v>0</v>
          </cell>
          <cell r="EM31">
            <v>0</v>
          </cell>
          <cell r="EN31">
            <v>0</v>
          </cell>
          <cell r="EO31">
            <v>0</v>
          </cell>
          <cell r="EP31">
            <v>0</v>
          </cell>
          <cell r="EQ31">
            <v>0</v>
          </cell>
          <cell r="ER31">
            <v>0</v>
          </cell>
          <cell r="ES31">
            <v>0</v>
          </cell>
          <cell r="ET31">
            <v>0</v>
          </cell>
          <cell r="EU31">
            <v>0</v>
          </cell>
          <cell r="EV31" t="str">
            <v>nd</v>
          </cell>
          <cell r="EW31">
            <v>0</v>
          </cell>
          <cell r="EX31" t="str">
            <v>nd</v>
          </cell>
          <cell r="EY31">
            <v>0</v>
          </cell>
          <cell r="EZ31">
            <v>0</v>
          </cell>
          <cell r="FA31">
            <v>0</v>
          </cell>
          <cell r="FB31" t="str">
            <v>nd</v>
          </cell>
          <cell r="FC31" t="str">
            <v>nd</v>
          </cell>
          <cell r="FD31" t="str">
            <v>nd</v>
          </cell>
          <cell r="FE31">
            <v>22.3</v>
          </cell>
          <cell r="FF31">
            <v>0</v>
          </cell>
          <cell r="FG31">
            <v>0</v>
          </cell>
          <cell r="FH31">
            <v>0</v>
          </cell>
          <cell r="FI31" t="str">
            <v>nd</v>
          </cell>
          <cell r="FJ31" t="str">
            <v>nd</v>
          </cell>
          <cell r="FK31">
            <v>18.399999999999999</v>
          </cell>
          <cell r="FL31">
            <v>0</v>
          </cell>
          <cell r="FM31">
            <v>0</v>
          </cell>
          <cell r="FN31">
            <v>0</v>
          </cell>
          <cell r="FO31">
            <v>0</v>
          </cell>
          <cell r="FP31" t="str">
            <v>nd</v>
          </cell>
          <cell r="FQ31">
            <v>0</v>
          </cell>
          <cell r="FR31">
            <v>0</v>
          </cell>
          <cell r="FS31">
            <v>0</v>
          </cell>
          <cell r="FT31">
            <v>0</v>
          </cell>
          <cell r="FU31">
            <v>0</v>
          </cell>
          <cell r="FV31">
            <v>0</v>
          </cell>
          <cell r="FW31">
            <v>0</v>
          </cell>
          <cell r="FX31">
            <v>0</v>
          </cell>
          <cell r="FY31">
            <v>0</v>
          </cell>
          <cell r="FZ31">
            <v>0</v>
          </cell>
          <cell r="GA31" t="str">
            <v>nd</v>
          </cell>
          <cell r="GB31" t="str">
            <v>nd</v>
          </cell>
          <cell r="GC31">
            <v>0</v>
          </cell>
          <cell r="GD31">
            <v>0</v>
          </cell>
          <cell r="GE31" t="str">
            <v>nd</v>
          </cell>
          <cell r="GF31">
            <v>0</v>
          </cell>
          <cell r="GG31">
            <v>25.5</v>
          </cell>
          <cell r="GH31" t="str">
            <v>nd</v>
          </cell>
          <cell r="GI31">
            <v>0</v>
          </cell>
          <cell r="GJ31">
            <v>0</v>
          </cell>
          <cell r="GK31">
            <v>0</v>
          </cell>
          <cell r="GL31">
            <v>0</v>
          </cell>
          <cell r="GM31" t="str">
            <v>nd</v>
          </cell>
          <cell r="GN31">
            <v>39.5</v>
          </cell>
          <cell r="GO31">
            <v>0</v>
          </cell>
          <cell r="GP31">
            <v>0</v>
          </cell>
          <cell r="GQ31">
            <v>0</v>
          </cell>
          <cell r="GR31">
            <v>0</v>
          </cell>
          <cell r="GS31">
            <v>0</v>
          </cell>
          <cell r="GT31" t="str">
            <v>nd</v>
          </cell>
          <cell r="GU31">
            <v>0</v>
          </cell>
          <cell r="GV31">
            <v>0</v>
          </cell>
          <cell r="GW31">
            <v>0</v>
          </cell>
          <cell r="GX31">
            <v>0</v>
          </cell>
          <cell r="GY31">
            <v>0</v>
          </cell>
          <cell r="GZ31">
            <v>0</v>
          </cell>
          <cell r="HA31">
            <v>0</v>
          </cell>
          <cell r="HB31">
            <v>0</v>
          </cell>
          <cell r="HC31" t="str">
            <v>nd</v>
          </cell>
          <cell r="HD31" t="str">
            <v>nd</v>
          </cell>
          <cell r="HE31">
            <v>0</v>
          </cell>
          <cell r="HF31">
            <v>0</v>
          </cell>
          <cell r="HG31">
            <v>0</v>
          </cell>
          <cell r="HH31">
            <v>0</v>
          </cell>
          <cell r="HI31" t="str">
            <v>nd</v>
          </cell>
          <cell r="HJ31">
            <v>40</v>
          </cell>
          <cell r="HK31">
            <v>0</v>
          </cell>
          <cell r="HL31">
            <v>0</v>
          </cell>
          <cell r="HM31">
            <v>0</v>
          </cell>
          <cell r="HN31">
            <v>0</v>
          </cell>
          <cell r="HO31" t="str">
            <v>nd</v>
          </cell>
          <cell r="HP31">
            <v>23.3</v>
          </cell>
          <cell r="HQ31" t="str">
            <v>nd</v>
          </cell>
          <cell r="HR31">
            <v>0</v>
          </cell>
          <cell r="HS31">
            <v>0</v>
          </cell>
          <cell r="HT31">
            <v>0</v>
          </cell>
          <cell r="HU31">
            <v>0</v>
          </cell>
          <cell r="HV31" t="str">
            <v>nd</v>
          </cell>
          <cell r="HW31">
            <v>0</v>
          </cell>
          <cell r="HX31">
            <v>0</v>
          </cell>
          <cell r="HY31">
            <v>0</v>
          </cell>
          <cell r="HZ31">
            <v>0</v>
          </cell>
          <cell r="IA31">
            <v>0</v>
          </cell>
          <cell r="IB31">
            <v>0</v>
          </cell>
          <cell r="IC31">
            <v>0</v>
          </cell>
          <cell r="ID31">
            <v>0</v>
          </cell>
          <cell r="IE31">
            <v>0</v>
          </cell>
          <cell r="IF31" t="str">
            <v>nd</v>
          </cell>
          <cell r="IG31" t="str">
            <v>nd</v>
          </cell>
          <cell r="IH31">
            <v>0</v>
          </cell>
          <cell r="II31">
            <v>0</v>
          </cell>
          <cell r="IJ31">
            <v>0</v>
          </cell>
          <cell r="IK31" t="str">
            <v>nd</v>
          </cell>
          <cell r="IL31" t="str">
            <v>nd</v>
          </cell>
          <cell r="IM31">
            <v>28.499999999999996</v>
          </cell>
          <cell r="IN31">
            <v>0</v>
          </cell>
          <cell r="IO31" t="str">
            <v>nd</v>
          </cell>
          <cell r="IP31">
            <v>0</v>
          </cell>
          <cell r="IQ31">
            <v>27.500000000000004</v>
          </cell>
          <cell r="IR31">
            <v>0</v>
          </cell>
          <cell r="IS31" t="str">
            <v>nd</v>
          </cell>
          <cell r="IT31">
            <v>0</v>
          </cell>
          <cell r="IU31">
            <v>0</v>
          </cell>
          <cell r="IV31">
            <v>0</v>
          </cell>
          <cell r="IW31">
            <v>0</v>
          </cell>
          <cell r="IX31" t="str">
            <v>nd</v>
          </cell>
          <cell r="IY31">
            <v>0</v>
          </cell>
          <cell r="IZ31">
            <v>0</v>
          </cell>
          <cell r="JA31">
            <v>0</v>
          </cell>
          <cell r="JB31">
            <v>0</v>
          </cell>
          <cell r="JC31">
            <v>0</v>
          </cell>
          <cell r="JD31">
            <v>0</v>
          </cell>
          <cell r="JE31">
            <v>0</v>
          </cell>
          <cell r="JF31">
            <v>0</v>
          </cell>
          <cell r="JG31">
            <v>0</v>
          </cell>
          <cell r="JH31">
            <v>0</v>
          </cell>
          <cell r="JI31">
            <v>0</v>
          </cell>
          <cell r="JJ31" t="str">
            <v>nd</v>
          </cell>
          <cell r="JK31" t="str">
            <v>nd</v>
          </cell>
          <cell r="JL31">
            <v>0</v>
          </cell>
          <cell r="JM31">
            <v>0</v>
          </cell>
          <cell r="JN31">
            <v>0</v>
          </cell>
          <cell r="JO31">
            <v>0</v>
          </cell>
          <cell r="JP31">
            <v>0</v>
          </cell>
          <cell r="JQ31">
            <v>32.300000000000004</v>
          </cell>
          <cell r="JR31">
            <v>0</v>
          </cell>
          <cell r="JS31">
            <v>0</v>
          </cell>
          <cell r="JT31">
            <v>0</v>
          </cell>
          <cell r="JU31">
            <v>0</v>
          </cell>
          <cell r="JV31">
            <v>0</v>
          </cell>
          <cell r="JW31">
            <v>50.2</v>
          </cell>
          <cell r="JX31">
            <v>0</v>
          </cell>
          <cell r="JY31">
            <v>0</v>
          </cell>
          <cell r="JZ31">
            <v>0</v>
          </cell>
          <cell r="KA31">
            <v>0</v>
          </cell>
          <cell r="KB31">
            <v>0</v>
          </cell>
          <cell r="KC31" t="str">
            <v>nd</v>
          </cell>
          <cell r="KD31">
            <v>61.8</v>
          </cell>
          <cell r="KE31">
            <v>11.700000000000001</v>
          </cell>
          <cell r="KF31">
            <v>2.1999999999999997</v>
          </cell>
          <cell r="KG31">
            <v>4.9000000000000004</v>
          </cell>
          <cell r="KH31">
            <v>19.3</v>
          </cell>
          <cell r="KI31">
            <v>0.2</v>
          </cell>
          <cell r="KJ31">
            <v>63.7</v>
          </cell>
          <cell r="KK31">
            <v>10.4</v>
          </cell>
          <cell r="KL31">
            <v>2.1999999999999997</v>
          </cell>
          <cell r="KM31">
            <v>5.8000000000000007</v>
          </cell>
          <cell r="KN31">
            <v>17.8</v>
          </cell>
          <cell r="KO31">
            <v>0.2</v>
          </cell>
        </row>
        <row r="32">
          <cell r="A32" t="str">
            <v>4C4</v>
          </cell>
          <cell r="B32" t="str">
            <v>32</v>
          </cell>
          <cell r="C32" t="str">
            <v>NAF 17</v>
          </cell>
          <cell r="D32" t="str">
            <v>C4</v>
          </cell>
          <cell r="E32" t="str">
            <v>4</v>
          </cell>
          <cell r="F32" t="str">
            <v>nd</v>
          </cell>
          <cell r="G32">
            <v>13.3</v>
          </cell>
          <cell r="H32">
            <v>42.699999999999996</v>
          </cell>
          <cell r="I32">
            <v>30.4</v>
          </cell>
          <cell r="J32">
            <v>12.3</v>
          </cell>
          <cell r="K32">
            <v>81.5</v>
          </cell>
          <cell r="L32">
            <v>0</v>
          </cell>
          <cell r="M32">
            <v>18.5</v>
          </cell>
          <cell r="N32">
            <v>0</v>
          </cell>
          <cell r="O32">
            <v>34.9</v>
          </cell>
          <cell r="P32">
            <v>22.3</v>
          </cell>
          <cell r="Q32">
            <v>41.099999999999994</v>
          </cell>
          <cell r="R32" t="str">
            <v>nd</v>
          </cell>
          <cell r="S32">
            <v>11.3</v>
          </cell>
          <cell r="T32">
            <v>45.1</v>
          </cell>
          <cell r="U32" t="str">
            <v>nd</v>
          </cell>
          <cell r="V32">
            <v>7.1999999999999993</v>
          </cell>
          <cell r="W32">
            <v>20.7</v>
          </cell>
          <cell r="X32">
            <v>68.300000000000011</v>
          </cell>
          <cell r="Y32">
            <v>11</v>
          </cell>
          <cell r="Z32">
            <v>0</v>
          </cell>
          <cell r="AA32">
            <v>74.599999999999994</v>
          </cell>
          <cell r="AB32" t="str">
            <v>nd</v>
          </cell>
          <cell r="AC32">
            <v>69.699999999999989</v>
          </cell>
          <cell r="AD32">
            <v>0</v>
          </cell>
          <cell r="AE32">
            <v>49.4</v>
          </cell>
          <cell r="AF32" t="str">
            <v>nd</v>
          </cell>
          <cell r="AG32">
            <v>0</v>
          </cell>
          <cell r="AH32">
            <v>0</v>
          </cell>
          <cell r="AI32" t="str">
            <v>nd</v>
          </cell>
          <cell r="AJ32">
            <v>35.099999999999994</v>
          </cell>
          <cell r="AK32">
            <v>28.199999999999996</v>
          </cell>
          <cell r="AL32">
            <v>36.700000000000003</v>
          </cell>
          <cell r="AM32">
            <v>60.199999999999996</v>
          </cell>
          <cell r="AN32">
            <v>39.800000000000004</v>
          </cell>
          <cell r="AO32">
            <v>49.3</v>
          </cell>
          <cell r="AP32">
            <v>50.7</v>
          </cell>
          <cell r="AQ32">
            <v>72.099999999999994</v>
          </cell>
          <cell r="AR32" t="str">
            <v>nd</v>
          </cell>
          <cell r="AS32">
            <v>0</v>
          </cell>
          <cell r="AT32">
            <v>24.6</v>
          </cell>
          <cell r="AU32">
            <v>0</v>
          </cell>
          <cell r="AV32">
            <v>14.099999999999998</v>
          </cell>
          <cell r="AW32">
            <v>15.6</v>
          </cell>
          <cell r="AX32" t="str">
            <v>nd</v>
          </cell>
          <cell r="AY32">
            <v>55.800000000000004</v>
          </cell>
          <cell r="AZ32" t="str">
            <v>nd</v>
          </cell>
          <cell r="BA32">
            <v>56.000000000000007</v>
          </cell>
          <cell r="BB32">
            <v>19.3</v>
          </cell>
          <cell r="BC32">
            <v>9.9</v>
          </cell>
          <cell r="BD32">
            <v>7.8</v>
          </cell>
          <cell r="BE32" t="str">
            <v>nd</v>
          </cell>
          <cell r="BF32" t="str">
            <v>nd</v>
          </cell>
          <cell r="BG32">
            <v>0</v>
          </cell>
          <cell r="BH32" t="str">
            <v>nd</v>
          </cell>
          <cell r="BI32" t="str">
            <v>nd</v>
          </cell>
          <cell r="BJ32">
            <v>12.8</v>
          </cell>
          <cell r="BK32">
            <v>44.7</v>
          </cell>
          <cell r="BL32">
            <v>39.900000000000006</v>
          </cell>
          <cell r="BM32" t="str">
            <v>nd</v>
          </cell>
          <cell r="BN32">
            <v>0</v>
          </cell>
          <cell r="BO32" t="str">
            <v>nd</v>
          </cell>
          <cell r="BP32" t="str">
            <v>nd</v>
          </cell>
          <cell r="BQ32">
            <v>40.300000000000004</v>
          </cell>
          <cell r="BR32">
            <v>46.5</v>
          </cell>
          <cell r="BS32">
            <v>0</v>
          </cell>
          <cell r="BT32">
            <v>0</v>
          </cell>
          <cell r="BU32">
            <v>0</v>
          </cell>
          <cell r="BV32" t="str">
            <v>nd</v>
          </cell>
          <cell r="BW32">
            <v>87.8</v>
          </cell>
          <cell r="BX32">
            <v>8.9</v>
          </cell>
          <cell r="BY32">
            <v>0</v>
          </cell>
          <cell r="BZ32">
            <v>0</v>
          </cell>
          <cell r="CA32">
            <v>15.9</v>
          </cell>
          <cell r="CB32">
            <v>28.599999999999998</v>
          </cell>
          <cell r="CC32">
            <v>39.900000000000006</v>
          </cell>
          <cell r="CD32">
            <v>15.7</v>
          </cell>
          <cell r="CE32">
            <v>0</v>
          </cell>
          <cell r="CF32">
            <v>0</v>
          </cell>
          <cell r="CG32">
            <v>0</v>
          </cell>
          <cell r="CH32">
            <v>0</v>
          </cell>
          <cell r="CI32">
            <v>0</v>
          </cell>
          <cell r="CJ32">
            <v>100</v>
          </cell>
          <cell r="CK32">
            <v>86.9</v>
          </cell>
          <cell r="CL32">
            <v>34.1</v>
          </cell>
          <cell r="CM32">
            <v>84.6</v>
          </cell>
          <cell r="CN32">
            <v>49</v>
          </cell>
          <cell r="CO32" t="str">
            <v>nd</v>
          </cell>
          <cell r="CP32">
            <v>56.100000000000009</v>
          </cell>
          <cell r="CQ32">
            <v>93.4</v>
          </cell>
          <cell r="CR32">
            <v>16.8</v>
          </cell>
          <cell r="CS32">
            <v>6.2</v>
          </cell>
          <cell r="CT32">
            <v>52.7</v>
          </cell>
          <cell r="CU32">
            <v>20.9</v>
          </cell>
          <cell r="CV32">
            <v>20.200000000000003</v>
          </cell>
          <cell r="CW32">
            <v>16.3</v>
          </cell>
          <cell r="CX32">
            <v>8.2000000000000011</v>
          </cell>
          <cell r="CY32" t="str">
            <v>nd</v>
          </cell>
          <cell r="CZ32">
            <v>13.900000000000002</v>
          </cell>
          <cell r="DA32">
            <v>31</v>
          </cell>
          <cell r="DB32">
            <v>28.499999999999996</v>
          </cell>
          <cell r="DC32">
            <v>4.1000000000000005</v>
          </cell>
          <cell r="DD32">
            <v>57.099999999999994</v>
          </cell>
          <cell r="DE32">
            <v>10.6</v>
          </cell>
          <cell r="DF32">
            <v>21.7</v>
          </cell>
          <cell r="DG32">
            <v>7.3</v>
          </cell>
          <cell r="DH32" t="str">
            <v>nd</v>
          </cell>
          <cell r="DI32">
            <v>43.5</v>
          </cell>
          <cell r="DJ32">
            <v>8.2000000000000011</v>
          </cell>
          <cell r="DK32">
            <v>9</v>
          </cell>
          <cell r="DL32" t="str">
            <v>nd</v>
          </cell>
          <cell r="DM32">
            <v>0</v>
          </cell>
          <cell r="DN32">
            <v>0</v>
          </cell>
          <cell r="DO32">
            <v>0</v>
          </cell>
          <cell r="DP32">
            <v>0</v>
          </cell>
          <cell r="DQ32">
            <v>0</v>
          </cell>
          <cell r="DR32" t="str">
            <v>nd</v>
          </cell>
          <cell r="DS32" t="str">
            <v>nd</v>
          </cell>
          <cell r="DT32" t="str">
            <v>nd</v>
          </cell>
          <cell r="DU32" t="str">
            <v>nd</v>
          </cell>
          <cell r="DV32">
            <v>0</v>
          </cell>
          <cell r="DW32">
            <v>19.5</v>
          </cell>
          <cell r="DX32">
            <v>12.8</v>
          </cell>
          <cell r="DY32" t="str">
            <v>nd</v>
          </cell>
          <cell r="DZ32" t="str">
            <v>nd</v>
          </cell>
          <cell r="EA32" t="str">
            <v>nd</v>
          </cell>
          <cell r="EB32">
            <v>0</v>
          </cell>
          <cell r="EC32">
            <v>25.7</v>
          </cell>
          <cell r="ED32" t="str">
            <v>nd</v>
          </cell>
          <cell r="EE32">
            <v>0</v>
          </cell>
          <cell r="EF32">
            <v>0</v>
          </cell>
          <cell r="EG32">
            <v>0</v>
          </cell>
          <cell r="EH32" t="str">
            <v>nd</v>
          </cell>
          <cell r="EI32">
            <v>9.5</v>
          </cell>
          <cell r="EJ32">
            <v>0</v>
          </cell>
          <cell r="EK32" t="str">
            <v>nd</v>
          </cell>
          <cell r="EL32" t="str">
            <v>nd</v>
          </cell>
          <cell r="EM32">
            <v>0</v>
          </cell>
          <cell r="EN32">
            <v>0</v>
          </cell>
          <cell r="EO32">
            <v>0</v>
          </cell>
          <cell r="EP32">
            <v>0</v>
          </cell>
          <cell r="EQ32">
            <v>0</v>
          </cell>
          <cell r="ER32">
            <v>0</v>
          </cell>
          <cell r="ES32" t="str">
            <v>nd</v>
          </cell>
          <cell r="ET32">
            <v>0</v>
          </cell>
          <cell r="EU32" t="str">
            <v>nd</v>
          </cell>
          <cell r="EV32">
            <v>0</v>
          </cell>
          <cell r="EW32">
            <v>0</v>
          </cell>
          <cell r="EX32">
            <v>11.3</v>
          </cell>
          <cell r="EY32">
            <v>0</v>
          </cell>
          <cell r="EZ32">
            <v>0</v>
          </cell>
          <cell r="FA32">
            <v>0</v>
          </cell>
          <cell r="FB32">
            <v>0</v>
          </cell>
          <cell r="FC32" t="str">
            <v>nd</v>
          </cell>
          <cell r="FD32">
            <v>20.8</v>
          </cell>
          <cell r="FE32">
            <v>13</v>
          </cell>
          <cell r="FF32">
            <v>0</v>
          </cell>
          <cell r="FG32">
            <v>0</v>
          </cell>
          <cell r="FH32">
            <v>0</v>
          </cell>
          <cell r="FI32" t="str">
            <v>nd</v>
          </cell>
          <cell r="FJ32">
            <v>9</v>
          </cell>
          <cell r="FK32">
            <v>19.600000000000001</v>
          </cell>
          <cell r="FL32">
            <v>0</v>
          </cell>
          <cell r="FM32">
            <v>0</v>
          </cell>
          <cell r="FN32" t="str">
            <v>nd</v>
          </cell>
          <cell r="FO32" t="str">
            <v>nd</v>
          </cell>
          <cell r="FP32" t="str">
            <v>nd</v>
          </cell>
          <cell r="FQ32">
            <v>5.8999999999999995</v>
          </cell>
          <cell r="FR32">
            <v>0</v>
          </cell>
          <cell r="FS32">
            <v>0</v>
          </cell>
          <cell r="FT32">
            <v>0</v>
          </cell>
          <cell r="FU32">
            <v>0</v>
          </cell>
          <cell r="FV32" t="str">
            <v>nd</v>
          </cell>
          <cell r="FW32">
            <v>0</v>
          </cell>
          <cell r="FX32">
            <v>0</v>
          </cell>
          <cell r="FY32" t="str">
            <v>nd</v>
          </cell>
          <cell r="FZ32">
            <v>0</v>
          </cell>
          <cell r="GA32">
            <v>10.7</v>
          </cell>
          <cell r="GB32">
            <v>0</v>
          </cell>
          <cell r="GC32" t="str">
            <v>nd</v>
          </cell>
          <cell r="GD32">
            <v>0</v>
          </cell>
          <cell r="GE32">
            <v>0</v>
          </cell>
          <cell r="GF32" t="str">
            <v>nd</v>
          </cell>
          <cell r="GG32">
            <v>9.8000000000000007</v>
          </cell>
          <cell r="GH32">
            <v>24</v>
          </cell>
          <cell r="GI32">
            <v>0</v>
          </cell>
          <cell r="GJ32">
            <v>0</v>
          </cell>
          <cell r="GK32">
            <v>0</v>
          </cell>
          <cell r="GL32">
            <v>0</v>
          </cell>
          <cell r="GM32">
            <v>17.7</v>
          </cell>
          <cell r="GN32">
            <v>12.8</v>
          </cell>
          <cell r="GO32">
            <v>0</v>
          </cell>
          <cell r="GP32">
            <v>0</v>
          </cell>
          <cell r="GQ32">
            <v>0</v>
          </cell>
          <cell r="GR32">
            <v>0</v>
          </cell>
          <cell r="GS32" t="str">
            <v>nd</v>
          </cell>
          <cell r="GT32">
            <v>8.3000000000000007</v>
          </cell>
          <cell r="GU32">
            <v>0</v>
          </cell>
          <cell r="GV32">
            <v>0</v>
          </cell>
          <cell r="GW32">
            <v>0</v>
          </cell>
          <cell r="GX32">
            <v>0</v>
          </cell>
          <cell r="GY32" t="str">
            <v>nd</v>
          </cell>
          <cell r="GZ32">
            <v>0</v>
          </cell>
          <cell r="HA32">
            <v>0</v>
          </cell>
          <cell r="HB32">
            <v>0</v>
          </cell>
          <cell r="HC32">
            <v>0</v>
          </cell>
          <cell r="HD32">
            <v>13.5</v>
          </cell>
          <cell r="HE32">
            <v>0</v>
          </cell>
          <cell r="HF32">
            <v>0</v>
          </cell>
          <cell r="HG32">
            <v>0</v>
          </cell>
          <cell r="HH32">
            <v>0</v>
          </cell>
          <cell r="HI32" t="str">
            <v>nd</v>
          </cell>
          <cell r="HJ32">
            <v>41.5</v>
          </cell>
          <cell r="HK32">
            <v>0</v>
          </cell>
          <cell r="HL32">
            <v>0</v>
          </cell>
          <cell r="HM32">
            <v>0</v>
          </cell>
          <cell r="HN32">
            <v>0</v>
          </cell>
          <cell r="HO32" t="str">
            <v>nd</v>
          </cell>
          <cell r="HP32">
            <v>22.2</v>
          </cell>
          <cell r="HQ32">
            <v>7.5</v>
          </cell>
          <cell r="HR32">
            <v>0</v>
          </cell>
          <cell r="HS32">
            <v>0</v>
          </cell>
          <cell r="HT32">
            <v>0</v>
          </cell>
          <cell r="HU32">
            <v>0</v>
          </cell>
          <cell r="HV32">
            <v>10.6</v>
          </cell>
          <cell r="HW32">
            <v>0</v>
          </cell>
          <cell r="HX32">
            <v>0</v>
          </cell>
          <cell r="HY32">
            <v>0</v>
          </cell>
          <cell r="HZ32">
            <v>0</v>
          </cell>
          <cell r="IA32">
            <v>0</v>
          </cell>
          <cell r="IB32" t="str">
            <v>nd</v>
          </cell>
          <cell r="IC32">
            <v>0</v>
          </cell>
          <cell r="ID32">
            <v>0</v>
          </cell>
          <cell r="IE32" t="str">
            <v>nd</v>
          </cell>
          <cell r="IF32" t="str">
            <v>nd</v>
          </cell>
          <cell r="IG32" t="str">
            <v>nd</v>
          </cell>
          <cell r="IH32" t="str">
            <v>nd</v>
          </cell>
          <cell r="II32">
            <v>0</v>
          </cell>
          <cell r="IJ32">
            <v>0</v>
          </cell>
          <cell r="IK32">
            <v>8.7999999999999989</v>
          </cell>
          <cell r="IL32">
            <v>12.1</v>
          </cell>
          <cell r="IM32">
            <v>18.899999999999999</v>
          </cell>
          <cell r="IN32" t="str">
            <v>nd</v>
          </cell>
          <cell r="IO32">
            <v>0</v>
          </cell>
          <cell r="IP32">
            <v>0</v>
          </cell>
          <cell r="IQ32">
            <v>0</v>
          </cell>
          <cell r="IR32">
            <v>9.1999999999999993</v>
          </cell>
          <cell r="IS32">
            <v>12.5</v>
          </cell>
          <cell r="IT32">
            <v>8.6999999999999993</v>
          </cell>
          <cell r="IU32">
            <v>0</v>
          </cell>
          <cell r="IV32">
            <v>0</v>
          </cell>
          <cell r="IW32" t="str">
            <v>nd</v>
          </cell>
          <cell r="IX32">
            <v>4.5999999999999996</v>
          </cell>
          <cell r="IY32">
            <v>5.6000000000000005</v>
          </cell>
          <cell r="IZ32">
            <v>0</v>
          </cell>
          <cell r="JA32">
            <v>0</v>
          </cell>
          <cell r="JB32">
            <v>0</v>
          </cell>
          <cell r="JC32">
            <v>0</v>
          </cell>
          <cell r="JD32">
            <v>0</v>
          </cell>
          <cell r="JE32" t="str">
            <v>nd</v>
          </cell>
          <cell r="JF32">
            <v>0</v>
          </cell>
          <cell r="JG32">
            <v>0</v>
          </cell>
          <cell r="JH32">
            <v>0</v>
          </cell>
          <cell r="JI32">
            <v>0</v>
          </cell>
          <cell r="JJ32">
            <v>0</v>
          </cell>
          <cell r="JK32">
            <v>13.600000000000001</v>
          </cell>
          <cell r="JL32">
            <v>0</v>
          </cell>
          <cell r="JM32">
            <v>0</v>
          </cell>
          <cell r="JN32">
            <v>0</v>
          </cell>
          <cell r="JO32">
            <v>0</v>
          </cell>
          <cell r="JP32">
            <v>0</v>
          </cell>
          <cell r="JQ32">
            <v>43.6</v>
          </cell>
          <cell r="JR32">
            <v>0</v>
          </cell>
          <cell r="JS32">
            <v>0</v>
          </cell>
          <cell r="JT32">
            <v>0</v>
          </cell>
          <cell r="JU32">
            <v>0</v>
          </cell>
          <cell r="JV32">
            <v>0</v>
          </cell>
          <cell r="JW32">
            <v>30.7</v>
          </cell>
          <cell r="JX32">
            <v>0</v>
          </cell>
          <cell r="JY32">
            <v>0</v>
          </cell>
          <cell r="JZ32">
            <v>0</v>
          </cell>
          <cell r="KA32">
            <v>0</v>
          </cell>
          <cell r="KB32">
            <v>0</v>
          </cell>
          <cell r="KC32">
            <v>10.7</v>
          </cell>
          <cell r="KD32">
            <v>66.7</v>
          </cell>
          <cell r="KE32">
            <v>6.2</v>
          </cell>
          <cell r="KF32">
            <v>7.3999999999999995</v>
          </cell>
          <cell r="KG32">
            <v>5.8000000000000007</v>
          </cell>
          <cell r="KH32">
            <v>13.900000000000002</v>
          </cell>
          <cell r="KI32">
            <v>0</v>
          </cell>
          <cell r="KJ32">
            <v>64.8</v>
          </cell>
          <cell r="KK32">
            <v>7.1999999999999993</v>
          </cell>
          <cell r="KL32">
            <v>7.6</v>
          </cell>
          <cell r="KM32">
            <v>5.8999999999999995</v>
          </cell>
          <cell r="KN32">
            <v>14.499999999999998</v>
          </cell>
          <cell r="KO32">
            <v>0</v>
          </cell>
        </row>
        <row r="33">
          <cell r="A33" t="str">
            <v>5C4</v>
          </cell>
          <cell r="B33" t="str">
            <v>33</v>
          </cell>
          <cell r="C33" t="str">
            <v>NAF 17</v>
          </cell>
          <cell r="D33" t="str">
            <v>C4</v>
          </cell>
          <cell r="E33" t="str">
            <v>5</v>
          </cell>
          <cell r="F33">
            <v>0</v>
          </cell>
          <cell r="G33" t="str">
            <v>nd</v>
          </cell>
          <cell r="H33">
            <v>41</v>
          </cell>
          <cell r="I33">
            <v>43.1</v>
          </cell>
          <cell r="J33">
            <v>7.8</v>
          </cell>
          <cell r="K33">
            <v>93.899999999999991</v>
          </cell>
          <cell r="L33">
            <v>0</v>
          </cell>
          <cell r="M33" t="str">
            <v>nd</v>
          </cell>
          <cell r="N33">
            <v>0</v>
          </cell>
          <cell r="O33">
            <v>40</v>
          </cell>
          <cell r="P33">
            <v>15.7</v>
          </cell>
          <cell r="Q33">
            <v>26.3</v>
          </cell>
          <cell r="R33" t="str">
            <v>nd</v>
          </cell>
          <cell r="S33">
            <v>14.7</v>
          </cell>
          <cell r="T33">
            <v>39.6</v>
          </cell>
          <cell r="U33">
            <v>0</v>
          </cell>
          <cell r="V33">
            <v>25.3</v>
          </cell>
          <cell r="W33">
            <v>19</v>
          </cell>
          <cell r="X33">
            <v>76.099999999999994</v>
          </cell>
          <cell r="Y33" t="str">
            <v>nd</v>
          </cell>
          <cell r="Z33">
            <v>0</v>
          </cell>
          <cell r="AA33" t="str">
            <v>nd</v>
          </cell>
          <cell r="AB33">
            <v>49.2</v>
          </cell>
          <cell r="AC33" t="str">
            <v>nd</v>
          </cell>
          <cell r="AD33" t="str">
            <v>nd</v>
          </cell>
          <cell r="AE33">
            <v>77.900000000000006</v>
          </cell>
          <cell r="AF33" t="str">
            <v>nd</v>
          </cell>
          <cell r="AG33" t="str">
            <v>nd</v>
          </cell>
          <cell r="AH33">
            <v>0</v>
          </cell>
          <cell r="AI33">
            <v>0</v>
          </cell>
          <cell r="AJ33">
            <v>60.6</v>
          </cell>
          <cell r="AK33" t="str">
            <v>nd</v>
          </cell>
          <cell r="AL33">
            <v>33.6</v>
          </cell>
          <cell r="AM33">
            <v>67.2</v>
          </cell>
          <cell r="AN33">
            <v>32.800000000000004</v>
          </cell>
          <cell r="AO33">
            <v>69.5</v>
          </cell>
          <cell r="AP33">
            <v>30.5</v>
          </cell>
          <cell r="AQ33">
            <v>62.4</v>
          </cell>
          <cell r="AR33" t="str">
            <v>nd</v>
          </cell>
          <cell r="AS33">
            <v>0</v>
          </cell>
          <cell r="AT33">
            <v>22.2</v>
          </cell>
          <cell r="AU33">
            <v>12.6</v>
          </cell>
          <cell r="AV33">
            <v>18.8</v>
          </cell>
          <cell r="AW33" t="str">
            <v>nd</v>
          </cell>
          <cell r="AX33" t="str">
            <v>nd</v>
          </cell>
          <cell r="AY33">
            <v>60.9</v>
          </cell>
          <cell r="AZ33" t="str">
            <v>nd</v>
          </cell>
          <cell r="BA33">
            <v>34.4</v>
          </cell>
          <cell r="BB33">
            <v>23.1</v>
          </cell>
          <cell r="BC33">
            <v>26.200000000000003</v>
          </cell>
          <cell r="BD33" t="str">
            <v>nd</v>
          </cell>
          <cell r="BE33">
            <v>11.1</v>
          </cell>
          <cell r="BF33" t="str">
            <v>nd</v>
          </cell>
          <cell r="BG33">
            <v>0</v>
          </cell>
          <cell r="BH33" t="str">
            <v>nd</v>
          </cell>
          <cell r="BI33">
            <v>11.899999999999999</v>
          </cell>
          <cell r="BJ33" t="str">
            <v>nd</v>
          </cell>
          <cell r="BK33">
            <v>46.300000000000004</v>
          </cell>
          <cell r="BL33">
            <v>32.1</v>
          </cell>
          <cell r="BM33">
            <v>0</v>
          </cell>
          <cell r="BN33">
            <v>0</v>
          </cell>
          <cell r="BO33">
            <v>12.3</v>
          </cell>
          <cell r="BP33" t="str">
            <v>nd</v>
          </cell>
          <cell r="BQ33">
            <v>50.5</v>
          </cell>
          <cell r="BR33">
            <v>31</v>
          </cell>
          <cell r="BS33">
            <v>0</v>
          </cell>
          <cell r="BT33">
            <v>0</v>
          </cell>
          <cell r="BU33">
            <v>0</v>
          </cell>
          <cell r="BV33">
            <v>17.100000000000001</v>
          </cell>
          <cell r="BW33">
            <v>80.900000000000006</v>
          </cell>
          <cell r="BX33" t="str">
            <v>nd</v>
          </cell>
          <cell r="BY33">
            <v>6.9</v>
          </cell>
          <cell r="BZ33">
            <v>8.7999999999999989</v>
          </cell>
          <cell r="CA33">
            <v>16.8</v>
          </cell>
          <cell r="CB33">
            <v>29.7</v>
          </cell>
          <cell r="CC33">
            <v>25.7</v>
          </cell>
          <cell r="CD33">
            <v>12</v>
          </cell>
          <cell r="CE33">
            <v>0</v>
          </cell>
          <cell r="CF33">
            <v>0</v>
          </cell>
          <cell r="CG33">
            <v>0</v>
          </cell>
          <cell r="CH33">
            <v>0</v>
          </cell>
          <cell r="CI33" t="str">
            <v>nd</v>
          </cell>
          <cell r="CJ33">
            <v>97</v>
          </cell>
          <cell r="CK33">
            <v>87.4</v>
          </cell>
          <cell r="CL33">
            <v>36.700000000000003</v>
          </cell>
          <cell r="CM33">
            <v>89.8</v>
          </cell>
          <cell r="CN33">
            <v>42.8</v>
          </cell>
          <cell r="CO33" t="str">
            <v>nd</v>
          </cell>
          <cell r="CP33">
            <v>41.699999999999996</v>
          </cell>
          <cell r="CQ33">
            <v>95.899999999999991</v>
          </cell>
          <cell r="CR33">
            <v>13</v>
          </cell>
          <cell r="CS33">
            <v>11.899999999999999</v>
          </cell>
          <cell r="CT33">
            <v>23.9</v>
          </cell>
          <cell r="CU33">
            <v>18.899999999999999</v>
          </cell>
          <cell r="CV33">
            <v>45.300000000000004</v>
          </cell>
          <cell r="CW33">
            <v>15.1</v>
          </cell>
          <cell r="CX33" t="str">
            <v>nd</v>
          </cell>
          <cell r="CY33">
            <v>13.900000000000002</v>
          </cell>
          <cell r="CZ33">
            <v>12.6</v>
          </cell>
          <cell r="DA33">
            <v>29.7</v>
          </cell>
          <cell r="DB33">
            <v>27.800000000000004</v>
          </cell>
          <cell r="DC33">
            <v>11</v>
          </cell>
          <cell r="DD33">
            <v>50.6</v>
          </cell>
          <cell r="DE33">
            <v>10.4</v>
          </cell>
          <cell r="DF33">
            <v>19</v>
          </cell>
          <cell r="DG33" t="str">
            <v>nd</v>
          </cell>
          <cell r="DH33" t="str">
            <v>nd</v>
          </cell>
          <cell r="DI33">
            <v>23.1</v>
          </cell>
          <cell r="DJ33">
            <v>20.8</v>
          </cell>
          <cell r="DK33">
            <v>25.900000000000002</v>
          </cell>
          <cell r="DL33">
            <v>0</v>
          </cell>
          <cell r="DM33">
            <v>0</v>
          </cell>
          <cell r="DN33">
            <v>0</v>
          </cell>
          <cell r="DO33">
            <v>0</v>
          </cell>
          <cell r="DP33">
            <v>0</v>
          </cell>
          <cell r="DQ33">
            <v>0</v>
          </cell>
          <cell r="DR33">
            <v>0</v>
          </cell>
          <cell r="DS33" t="str">
            <v>nd</v>
          </cell>
          <cell r="DT33">
            <v>0</v>
          </cell>
          <cell r="DU33">
            <v>0</v>
          </cell>
          <cell r="DV33">
            <v>0</v>
          </cell>
          <cell r="DW33" t="str">
            <v>nd</v>
          </cell>
          <cell r="DX33">
            <v>19.8</v>
          </cell>
          <cell r="DY33">
            <v>15.5</v>
          </cell>
          <cell r="DZ33" t="str">
            <v>nd</v>
          </cell>
          <cell r="EA33" t="str">
            <v>nd</v>
          </cell>
          <cell r="EB33">
            <v>0</v>
          </cell>
          <cell r="EC33">
            <v>28.299999999999997</v>
          </cell>
          <cell r="ED33" t="str">
            <v>nd</v>
          </cell>
          <cell r="EE33" t="str">
            <v>nd</v>
          </cell>
          <cell r="EF33">
            <v>0</v>
          </cell>
          <cell r="EG33">
            <v>8.4</v>
          </cell>
          <cell r="EH33" t="str">
            <v>nd</v>
          </cell>
          <cell r="EI33" t="str">
            <v>nd</v>
          </cell>
          <cell r="EJ33" t="str">
            <v>nd</v>
          </cell>
          <cell r="EK33">
            <v>0</v>
          </cell>
          <cell r="EL33">
            <v>0</v>
          </cell>
          <cell r="EM33">
            <v>0</v>
          </cell>
          <cell r="EN33">
            <v>0</v>
          </cell>
          <cell r="EO33">
            <v>0</v>
          </cell>
          <cell r="EP33">
            <v>0</v>
          </cell>
          <cell r="EQ33">
            <v>0</v>
          </cell>
          <cell r="ER33">
            <v>0</v>
          </cell>
          <cell r="ES33">
            <v>0</v>
          </cell>
          <cell r="ET33">
            <v>0</v>
          </cell>
          <cell r="EU33">
            <v>0</v>
          </cell>
          <cell r="EV33">
            <v>0</v>
          </cell>
          <cell r="EW33">
            <v>0</v>
          </cell>
          <cell r="EX33" t="str">
            <v>nd</v>
          </cell>
          <cell r="EY33" t="str">
            <v>nd</v>
          </cell>
          <cell r="EZ33">
            <v>0</v>
          </cell>
          <cell r="FA33" t="str">
            <v>nd</v>
          </cell>
          <cell r="FB33" t="str">
            <v>nd</v>
          </cell>
          <cell r="FC33" t="str">
            <v>nd</v>
          </cell>
          <cell r="FD33">
            <v>16.900000000000002</v>
          </cell>
          <cell r="FE33">
            <v>9.1999999999999993</v>
          </cell>
          <cell r="FF33">
            <v>0</v>
          </cell>
          <cell r="FG33">
            <v>0</v>
          </cell>
          <cell r="FH33" t="str">
            <v>nd</v>
          </cell>
          <cell r="FI33" t="str">
            <v>nd</v>
          </cell>
          <cell r="FJ33">
            <v>21.4</v>
          </cell>
          <cell r="FK33">
            <v>16.7</v>
          </cell>
          <cell r="FL33">
            <v>0</v>
          </cell>
          <cell r="FM33">
            <v>0</v>
          </cell>
          <cell r="FN33" t="str">
            <v>nd</v>
          </cell>
          <cell r="FO33">
            <v>0</v>
          </cell>
          <cell r="FP33" t="str">
            <v>nd</v>
          </cell>
          <cell r="FQ33">
            <v>0</v>
          </cell>
          <cell r="FR33">
            <v>0</v>
          </cell>
          <cell r="FS33">
            <v>0</v>
          </cell>
          <cell r="FT33">
            <v>0</v>
          </cell>
          <cell r="FU33">
            <v>0</v>
          </cell>
          <cell r="FV33">
            <v>0</v>
          </cell>
          <cell r="FW33">
            <v>0</v>
          </cell>
          <cell r="FX33">
            <v>0</v>
          </cell>
          <cell r="FY33" t="str">
            <v>nd</v>
          </cell>
          <cell r="FZ33">
            <v>0</v>
          </cell>
          <cell r="GA33">
            <v>0</v>
          </cell>
          <cell r="GB33">
            <v>0</v>
          </cell>
          <cell r="GC33">
            <v>0</v>
          </cell>
          <cell r="GD33">
            <v>0</v>
          </cell>
          <cell r="GE33" t="str">
            <v>nd</v>
          </cell>
          <cell r="GF33" t="str">
            <v>nd</v>
          </cell>
          <cell r="GG33">
            <v>24.3</v>
          </cell>
          <cell r="GH33">
            <v>9.9</v>
          </cell>
          <cell r="GI33">
            <v>0</v>
          </cell>
          <cell r="GJ33">
            <v>0</v>
          </cell>
          <cell r="GK33">
            <v>0</v>
          </cell>
          <cell r="GL33">
            <v>0</v>
          </cell>
          <cell r="GM33">
            <v>24.3</v>
          </cell>
          <cell r="GN33">
            <v>20.100000000000001</v>
          </cell>
          <cell r="GO33">
            <v>0</v>
          </cell>
          <cell r="GP33">
            <v>0</v>
          </cell>
          <cell r="GQ33">
            <v>0</v>
          </cell>
          <cell r="GR33" t="str">
            <v>nd</v>
          </cell>
          <cell r="GS33" t="str">
            <v>nd</v>
          </cell>
          <cell r="GT33" t="str">
            <v>nd</v>
          </cell>
          <cell r="GU33">
            <v>0</v>
          </cell>
          <cell r="GV33">
            <v>0</v>
          </cell>
          <cell r="GW33">
            <v>0</v>
          </cell>
          <cell r="GX33">
            <v>0</v>
          </cell>
          <cell r="GY33">
            <v>0</v>
          </cell>
          <cell r="GZ33">
            <v>0</v>
          </cell>
          <cell r="HA33">
            <v>0</v>
          </cell>
          <cell r="HB33">
            <v>0</v>
          </cell>
          <cell r="HC33">
            <v>0</v>
          </cell>
          <cell r="HD33" t="str">
            <v>nd</v>
          </cell>
          <cell r="HE33">
            <v>0</v>
          </cell>
          <cell r="HF33">
            <v>0</v>
          </cell>
          <cell r="HG33">
            <v>0</v>
          </cell>
          <cell r="HH33">
            <v>0</v>
          </cell>
          <cell r="HI33">
            <v>0</v>
          </cell>
          <cell r="HJ33">
            <v>37.799999999999997</v>
          </cell>
          <cell r="HK33" t="str">
            <v>nd</v>
          </cell>
          <cell r="HL33">
            <v>0</v>
          </cell>
          <cell r="HM33">
            <v>0</v>
          </cell>
          <cell r="HN33">
            <v>0</v>
          </cell>
          <cell r="HO33">
            <v>15.2</v>
          </cell>
          <cell r="HP33">
            <v>30</v>
          </cell>
          <cell r="HQ33">
            <v>0</v>
          </cell>
          <cell r="HR33">
            <v>0</v>
          </cell>
          <cell r="HS33">
            <v>0</v>
          </cell>
          <cell r="HT33">
            <v>0</v>
          </cell>
          <cell r="HU33" t="str">
            <v>nd</v>
          </cell>
          <cell r="HV33" t="str">
            <v>nd</v>
          </cell>
          <cell r="HW33">
            <v>0</v>
          </cell>
          <cell r="HX33">
            <v>0</v>
          </cell>
          <cell r="HY33">
            <v>0</v>
          </cell>
          <cell r="HZ33">
            <v>0</v>
          </cell>
          <cell r="IA33">
            <v>0</v>
          </cell>
          <cell r="IB33">
            <v>0</v>
          </cell>
          <cell r="IC33">
            <v>0</v>
          </cell>
          <cell r="ID33">
            <v>0</v>
          </cell>
          <cell r="IE33" t="str">
            <v>nd</v>
          </cell>
          <cell r="IF33">
            <v>0</v>
          </cell>
          <cell r="IG33">
            <v>0</v>
          </cell>
          <cell r="IH33" t="str">
            <v>nd</v>
          </cell>
          <cell r="II33" t="str">
            <v>nd</v>
          </cell>
          <cell r="IJ33" t="str">
            <v>nd</v>
          </cell>
          <cell r="IK33">
            <v>10.299999999999999</v>
          </cell>
          <cell r="IL33">
            <v>16.7</v>
          </cell>
          <cell r="IM33">
            <v>11</v>
          </cell>
          <cell r="IN33">
            <v>0</v>
          </cell>
          <cell r="IO33" t="str">
            <v>nd</v>
          </cell>
          <cell r="IP33">
            <v>6.6000000000000005</v>
          </cell>
          <cell r="IQ33" t="str">
            <v>nd</v>
          </cell>
          <cell r="IR33">
            <v>10</v>
          </cell>
          <cell r="IS33">
            <v>14.7</v>
          </cell>
          <cell r="IT33" t="str">
            <v>nd</v>
          </cell>
          <cell r="IU33">
            <v>0</v>
          </cell>
          <cell r="IV33">
            <v>0</v>
          </cell>
          <cell r="IW33">
            <v>0</v>
          </cell>
          <cell r="IX33" t="str">
            <v>nd</v>
          </cell>
          <cell r="IY33">
            <v>0</v>
          </cell>
          <cell r="IZ33">
            <v>0</v>
          </cell>
          <cell r="JA33">
            <v>0</v>
          </cell>
          <cell r="JB33">
            <v>0</v>
          </cell>
          <cell r="JC33">
            <v>0</v>
          </cell>
          <cell r="JD33">
            <v>0</v>
          </cell>
          <cell r="JE33">
            <v>0</v>
          </cell>
          <cell r="JF33">
            <v>0</v>
          </cell>
          <cell r="JG33">
            <v>0</v>
          </cell>
          <cell r="JH33">
            <v>0</v>
          </cell>
          <cell r="JI33">
            <v>0</v>
          </cell>
          <cell r="JJ33">
            <v>0</v>
          </cell>
          <cell r="JK33" t="str">
            <v>nd</v>
          </cell>
          <cell r="JL33">
            <v>0</v>
          </cell>
          <cell r="JM33">
            <v>0</v>
          </cell>
          <cell r="JN33">
            <v>0</v>
          </cell>
          <cell r="JO33">
            <v>0</v>
          </cell>
          <cell r="JP33">
            <v>0</v>
          </cell>
          <cell r="JQ33">
            <v>36.6</v>
          </cell>
          <cell r="JR33">
            <v>0</v>
          </cell>
          <cell r="JS33">
            <v>0</v>
          </cell>
          <cell r="JT33">
            <v>0</v>
          </cell>
          <cell r="JU33">
            <v>0</v>
          </cell>
          <cell r="JV33">
            <v>0</v>
          </cell>
          <cell r="JW33">
            <v>44.5</v>
          </cell>
          <cell r="JX33">
            <v>0</v>
          </cell>
          <cell r="JY33">
            <v>0</v>
          </cell>
          <cell r="JZ33">
            <v>0</v>
          </cell>
          <cell r="KA33">
            <v>0</v>
          </cell>
          <cell r="KB33" t="str">
            <v>nd</v>
          </cell>
          <cell r="KC33">
            <v>5.3</v>
          </cell>
          <cell r="KD33">
            <v>49.4</v>
          </cell>
          <cell r="KE33">
            <v>10.7</v>
          </cell>
          <cell r="KF33">
            <v>7.8</v>
          </cell>
          <cell r="KG33">
            <v>7.3</v>
          </cell>
          <cell r="KH33">
            <v>24.4</v>
          </cell>
          <cell r="KI33">
            <v>0.3</v>
          </cell>
          <cell r="KJ33">
            <v>47.099999999999994</v>
          </cell>
          <cell r="KK33">
            <v>10.9</v>
          </cell>
          <cell r="KL33">
            <v>8.1</v>
          </cell>
          <cell r="KM33">
            <v>8.3000000000000007</v>
          </cell>
          <cell r="KN33">
            <v>25.3</v>
          </cell>
          <cell r="KO33">
            <v>0.4</v>
          </cell>
        </row>
        <row r="34">
          <cell r="A34" t="str">
            <v>6C4</v>
          </cell>
          <cell r="B34" t="str">
            <v>34</v>
          </cell>
          <cell r="C34" t="str">
            <v>NAF 17</v>
          </cell>
          <cell r="D34" t="str">
            <v>C4</v>
          </cell>
          <cell r="E34" t="str">
            <v>6</v>
          </cell>
          <cell r="F34">
            <v>0</v>
          </cell>
          <cell r="G34">
            <v>13.4</v>
          </cell>
          <cell r="H34">
            <v>56.3</v>
          </cell>
          <cell r="I34">
            <v>21.8</v>
          </cell>
          <cell r="J34" t="str">
            <v>nd</v>
          </cell>
          <cell r="K34">
            <v>56.899999999999991</v>
          </cell>
          <cell r="L34">
            <v>0</v>
          </cell>
          <cell r="M34">
            <v>24.4</v>
          </cell>
          <cell r="N34">
            <v>18.8</v>
          </cell>
          <cell r="O34">
            <v>37.9</v>
          </cell>
          <cell r="P34">
            <v>22.5</v>
          </cell>
          <cell r="Q34">
            <v>39.700000000000003</v>
          </cell>
          <cell r="R34">
            <v>12.8</v>
          </cell>
          <cell r="S34">
            <v>3.5999999999999996</v>
          </cell>
          <cell r="T34">
            <v>49.1</v>
          </cell>
          <cell r="U34">
            <v>0</v>
          </cell>
          <cell r="V34">
            <v>9.3000000000000007</v>
          </cell>
          <cell r="W34">
            <v>14.6</v>
          </cell>
          <cell r="X34">
            <v>83.6</v>
          </cell>
          <cell r="Y34" t="str">
            <v>nd</v>
          </cell>
          <cell r="Z34">
            <v>0</v>
          </cell>
          <cell r="AA34">
            <v>14.399999999999999</v>
          </cell>
          <cell r="AB34" t="str">
            <v>nd</v>
          </cell>
          <cell r="AC34">
            <v>55.500000000000007</v>
          </cell>
          <cell r="AD34">
            <v>58.199999999999996</v>
          </cell>
          <cell r="AE34">
            <v>82.8</v>
          </cell>
          <cell r="AF34">
            <v>0</v>
          </cell>
          <cell r="AG34" t="str">
            <v>nd</v>
          </cell>
          <cell r="AH34">
            <v>0</v>
          </cell>
          <cell r="AI34">
            <v>15.2</v>
          </cell>
          <cell r="AJ34">
            <v>56.8</v>
          </cell>
          <cell r="AK34">
            <v>21.6</v>
          </cell>
          <cell r="AL34">
            <v>21.6</v>
          </cell>
          <cell r="AM34">
            <v>97.2</v>
          </cell>
          <cell r="AN34">
            <v>2.8000000000000003</v>
          </cell>
          <cell r="AO34">
            <v>88.2</v>
          </cell>
          <cell r="AP34">
            <v>11.799999999999999</v>
          </cell>
          <cell r="AQ34">
            <v>48.5</v>
          </cell>
          <cell r="AR34" t="str">
            <v>nd</v>
          </cell>
          <cell r="AS34" t="str">
            <v>nd</v>
          </cell>
          <cell r="AT34">
            <v>16.5</v>
          </cell>
          <cell r="AU34">
            <v>22.5</v>
          </cell>
          <cell r="AV34">
            <v>15.9</v>
          </cell>
          <cell r="AW34">
            <v>0</v>
          </cell>
          <cell r="AX34">
            <v>17.8</v>
          </cell>
          <cell r="AY34">
            <v>50.1</v>
          </cell>
          <cell r="AZ34">
            <v>16.2</v>
          </cell>
          <cell r="BA34">
            <v>11.700000000000001</v>
          </cell>
          <cell r="BB34">
            <v>30.8</v>
          </cell>
          <cell r="BC34">
            <v>28.199999999999996</v>
          </cell>
          <cell r="BD34">
            <v>3.6999999999999997</v>
          </cell>
          <cell r="BE34">
            <v>22.8</v>
          </cell>
          <cell r="BF34">
            <v>2.8000000000000003</v>
          </cell>
          <cell r="BG34" t="str">
            <v>nd</v>
          </cell>
          <cell r="BH34" t="str">
            <v>nd</v>
          </cell>
          <cell r="BI34">
            <v>13.5</v>
          </cell>
          <cell r="BJ34">
            <v>26.900000000000002</v>
          </cell>
          <cell r="BK34">
            <v>49.9</v>
          </cell>
          <cell r="BL34">
            <v>7.7</v>
          </cell>
          <cell r="BM34">
            <v>0</v>
          </cell>
          <cell r="BN34">
            <v>0</v>
          </cell>
          <cell r="BO34" t="str">
            <v>nd</v>
          </cell>
          <cell r="BP34">
            <v>8.2000000000000011</v>
          </cell>
          <cell r="BQ34">
            <v>57.499999999999993</v>
          </cell>
          <cell r="BR34">
            <v>33.700000000000003</v>
          </cell>
          <cell r="BS34">
            <v>0</v>
          </cell>
          <cell r="BT34">
            <v>0</v>
          </cell>
          <cell r="BU34">
            <v>0</v>
          </cell>
          <cell r="BV34">
            <v>5.7</v>
          </cell>
          <cell r="BW34">
            <v>92.4</v>
          </cell>
          <cell r="BX34" t="str">
            <v>nd</v>
          </cell>
          <cell r="BY34">
            <v>24.2</v>
          </cell>
          <cell r="BZ34" t="str">
            <v>nd</v>
          </cell>
          <cell r="CA34">
            <v>21</v>
          </cell>
          <cell r="CB34">
            <v>32.800000000000004</v>
          </cell>
          <cell r="CC34">
            <v>21.6</v>
          </cell>
          <cell r="CD34">
            <v>0</v>
          </cell>
          <cell r="CE34">
            <v>0</v>
          </cell>
          <cell r="CF34">
            <v>0</v>
          </cell>
          <cell r="CG34">
            <v>0</v>
          </cell>
          <cell r="CH34">
            <v>0</v>
          </cell>
          <cell r="CI34">
            <v>0</v>
          </cell>
          <cell r="CJ34">
            <v>100</v>
          </cell>
          <cell r="CK34">
            <v>94.899999999999991</v>
          </cell>
          <cell r="CL34">
            <v>74.099999999999994</v>
          </cell>
          <cell r="CM34">
            <v>77.5</v>
          </cell>
          <cell r="CN34">
            <v>47.199999999999996</v>
          </cell>
          <cell r="CO34">
            <v>14.000000000000002</v>
          </cell>
          <cell r="CP34">
            <v>39</v>
          </cell>
          <cell r="CQ34">
            <v>96</v>
          </cell>
          <cell r="CR34">
            <v>25.6</v>
          </cell>
          <cell r="CS34">
            <v>17</v>
          </cell>
          <cell r="CT34">
            <v>25.6</v>
          </cell>
          <cell r="CU34">
            <v>36.299999999999997</v>
          </cell>
          <cell r="CV34">
            <v>21.099999999999998</v>
          </cell>
          <cell r="CW34">
            <v>13.900000000000002</v>
          </cell>
          <cell r="CX34" t="str">
            <v>nd</v>
          </cell>
          <cell r="CY34">
            <v>1.7000000000000002</v>
          </cell>
          <cell r="CZ34">
            <v>10.8</v>
          </cell>
          <cell r="DA34">
            <v>16</v>
          </cell>
          <cell r="DB34">
            <v>50.4</v>
          </cell>
          <cell r="DC34">
            <v>13.900000000000002</v>
          </cell>
          <cell r="DD34">
            <v>53.400000000000006</v>
          </cell>
          <cell r="DE34" t="str">
            <v>nd</v>
          </cell>
          <cell r="DF34">
            <v>27.700000000000003</v>
          </cell>
          <cell r="DG34">
            <v>5</v>
          </cell>
          <cell r="DH34">
            <v>16.900000000000002</v>
          </cell>
          <cell r="DI34">
            <v>34.9</v>
          </cell>
          <cell r="DJ34">
            <v>27.500000000000004</v>
          </cell>
          <cell r="DK34">
            <v>7.6</v>
          </cell>
          <cell r="DL34">
            <v>0</v>
          </cell>
          <cell r="DM34">
            <v>0</v>
          </cell>
          <cell r="DN34">
            <v>0</v>
          </cell>
          <cell r="DO34">
            <v>0</v>
          </cell>
          <cell r="DP34">
            <v>0</v>
          </cell>
          <cell r="DQ34">
            <v>0</v>
          </cell>
          <cell r="DR34" t="str">
            <v>nd</v>
          </cell>
          <cell r="DS34">
            <v>1.7999999999999998</v>
          </cell>
          <cell r="DT34" t="str">
            <v>nd</v>
          </cell>
          <cell r="DU34">
            <v>0</v>
          </cell>
          <cell r="DV34">
            <v>0</v>
          </cell>
          <cell r="DW34">
            <v>11.5</v>
          </cell>
          <cell r="DX34">
            <v>13.200000000000001</v>
          </cell>
          <cell r="DY34">
            <v>17.8</v>
          </cell>
          <cell r="DZ34" t="str">
            <v>nd</v>
          </cell>
          <cell r="EA34" t="str">
            <v>nd</v>
          </cell>
          <cell r="EB34">
            <v>0</v>
          </cell>
          <cell r="EC34" t="str">
            <v>nd</v>
          </cell>
          <cell r="ED34" t="str">
            <v>nd</v>
          </cell>
          <cell r="EE34" t="str">
            <v>nd</v>
          </cell>
          <cell r="EF34">
            <v>0</v>
          </cell>
          <cell r="EG34">
            <v>10.7</v>
          </cell>
          <cell r="EH34">
            <v>2.8000000000000003</v>
          </cell>
          <cell r="EI34">
            <v>0</v>
          </cell>
          <cell r="EJ34">
            <v>0</v>
          </cell>
          <cell r="EK34" t="str">
            <v>nd</v>
          </cell>
          <cell r="EL34">
            <v>0</v>
          </cell>
          <cell r="EM34">
            <v>0</v>
          </cell>
          <cell r="EN34">
            <v>0</v>
          </cell>
          <cell r="EO34">
            <v>0</v>
          </cell>
          <cell r="EP34">
            <v>0</v>
          </cell>
          <cell r="EQ34">
            <v>0</v>
          </cell>
          <cell r="ER34">
            <v>0</v>
          </cell>
          <cell r="ES34">
            <v>0</v>
          </cell>
          <cell r="ET34">
            <v>0</v>
          </cell>
          <cell r="EU34">
            <v>0</v>
          </cell>
          <cell r="EV34">
            <v>0</v>
          </cell>
          <cell r="EW34">
            <v>12.4</v>
          </cell>
          <cell r="EX34">
            <v>1.4000000000000001</v>
          </cell>
          <cell r="EY34">
            <v>0</v>
          </cell>
          <cell r="EZ34">
            <v>0</v>
          </cell>
          <cell r="FA34" t="str">
            <v>nd</v>
          </cell>
          <cell r="FB34" t="str">
            <v>nd</v>
          </cell>
          <cell r="FC34">
            <v>6.5</v>
          </cell>
          <cell r="FD34">
            <v>37.700000000000003</v>
          </cell>
          <cell r="FE34" t="str">
            <v>nd</v>
          </cell>
          <cell r="FF34" t="str">
            <v>nd</v>
          </cell>
          <cell r="FG34">
            <v>0</v>
          </cell>
          <cell r="FH34" t="str">
            <v>nd</v>
          </cell>
          <cell r="FI34" t="str">
            <v>nd</v>
          </cell>
          <cell r="FJ34">
            <v>10.7</v>
          </cell>
          <cell r="FK34" t="str">
            <v>nd</v>
          </cell>
          <cell r="FL34">
            <v>0</v>
          </cell>
          <cell r="FM34">
            <v>0</v>
          </cell>
          <cell r="FN34">
            <v>0</v>
          </cell>
          <cell r="FO34" t="str">
            <v>nd</v>
          </cell>
          <cell r="FP34">
            <v>0</v>
          </cell>
          <cell r="FQ34">
            <v>0</v>
          </cell>
          <cell r="FR34">
            <v>0</v>
          </cell>
          <cell r="FS34">
            <v>0</v>
          </cell>
          <cell r="FT34">
            <v>0</v>
          </cell>
          <cell r="FU34">
            <v>0</v>
          </cell>
          <cell r="FV34">
            <v>0</v>
          </cell>
          <cell r="FW34">
            <v>0</v>
          </cell>
          <cell r="FX34">
            <v>0</v>
          </cell>
          <cell r="FY34">
            <v>0</v>
          </cell>
          <cell r="FZ34">
            <v>2.1</v>
          </cell>
          <cell r="GA34">
            <v>11.4</v>
          </cell>
          <cell r="GB34" t="str">
            <v>nd</v>
          </cell>
          <cell r="GC34">
            <v>0</v>
          </cell>
          <cell r="GD34">
            <v>0</v>
          </cell>
          <cell r="GE34" t="str">
            <v>nd</v>
          </cell>
          <cell r="GF34">
            <v>5.5</v>
          </cell>
          <cell r="GG34">
            <v>33</v>
          </cell>
          <cell r="GH34">
            <v>18</v>
          </cell>
          <cell r="GI34">
            <v>0</v>
          </cell>
          <cell r="GJ34">
            <v>0</v>
          </cell>
          <cell r="GK34">
            <v>0</v>
          </cell>
          <cell r="GL34" t="str">
            <v>nd</v>
          </cell>
          <cell r="GM34">
            <v>13</v>
          </cell>
          <cell r="GN34" t="str">
            <v>nd</v>
          </cell>
          <cell r="GO34">
            <v>0</v>
          </cell>
          <cell r="GP34">
            <v>0</v>
          </cell>
          <cell r="GQ34">
            <v>0</v>
          </cell>
          <cell r="GR34">
            <v>0</v>
          </cell>
          <cell r="GS34">
            <v>0</v>
          </cell>
          <cell r="GT34" t="str">
            <v>nd</v>
          </cell>
          <cell r="GU34">
            <v>0</v>
          </cell>
          <cell r="GV34">
            <v>0</v>
          </cell>
          <cell r="GW34">
            <v>0</v>
          </cell>
          <cell r="GX34">
            <v>0</v>
          </cell>
          <cell r="GY34">
            <v>0</v>
          </cell>
          <cell r="GZ34">
            <v>0</v>
          </cell>
          <cell r="HA34">
            <v>0</v>
          </cell>
          <cell r="HB34">
            <v>0</v>
          </cell>
          <cell r="HC34" t="str">
            <v>nd</v>
          </cell>
          <cell r="HD34">
            <v>13.600000000000001</v>
          </cell>
          <cell r="HE34">
            <v>0</v>
          </cell>
          <cell r="HF34">
            <v>0</v>
          </cell>
          <cell r="HG34">
            <v>0</v>
          </cell>
          <cell r="HH34">
            <v>0</v>
          </cell>
          <cell r="HI34">
            <v>5</v>
          </cell>
          <cell r="HJ34">
            <v>51.9</v>
          </cell>
          <cell r="HK34" t="str">
            <v>nd</v>
          </cell>
          <cell r="HL34">
            <v>0</v>
          </cell>
          <cell r="HM34">
            <v>0</v>
          </cell>
          <cell r="HN34">
            <v>0</v>
          </cell>
          <cell r="HO34" t="str">
            <v>nd</v>
          </cell>
          <cell r="HP34">
            <v>20.100000000000001</v>
          </cell>
          <cell r="HQ34" t="str">
            <v>nd</v>
          </cell>
          <cell r="HR34">
            <v>0</v>
          </cell>
          <cell r="HS34">
            <v>0</v>
          </cell>
          <cell r="HT34">
            <v>0</v>
          </cell>
          <cell r="HU34">
            <v>0</v>
          </cell>
          <cell r="HV34" t="str">
            <v>nd</v>
          </cell>
          <cell r="HW34">
            <v>0</v>
          </cell>
          <cell r="HX34">
            <v>0</v>
          </cell>
          <cell r="HY34">
            <v>0</v>
          </cell>
          <cell r="HZ34">
            <v>0</v>
          </cell>
          <cell r="IA34">
            <v>0</v>
          </cell>
          <cell r="IB34">
            <v>0</v>
          </cell>
          <cell r="IC34">
            <v>0</v>
          </cell>
          <cell r="ID34">
            <v>0</v>
          </cell>
          <cell r="IE34">
            <v>1.5</v>
          </cell>
          <cell r="IF34">
            <v>1.7999999999999998</v>
          </cell>
          <cell r="IG34" t="str">
            <v>nd</v>
          </cell>
          <cell r="IH34">
            <v>0</v>
          </cell>
          <cell r="II34" t="str">
            <v>nd</v>
          </cell>
          <cell r="IJ34" t="str">
            <v>nd</v>
          </cell>
          <cell r="IK34">
            <v>6</v>
          </cell>
          <cell r="IL34">
            <v>26.400000000000002</v>
          </cell>
          <cell r="IM34">
            <v>11.4</v>
          </cell>
          <cell r="IN34">
            <v>0</v>
          </cell>
          <cell r="IO34">
            <v>10.299999999999999</v>
          </cell>
          <cell r="IP34">
            <v>0</v>
          </cell>
          <cell r="IQ34" t="str">
            <v>nd</v>
          </cell>
          <cell r="IR34">
            <v>4.5</v>
          </cell>
          <cell r="IS34" t="str">
            <v>nd</v>
          </cell>
          <cell r="IT34">
            <v>0</v>
          </cell>
          <cell r="IU34" t="str">
            <v>nd</v>
          </cell>
          <cell r="IV34">
            <v>0</v>
          </cell>
          <cell r="IW34" t="str">
            <v>nd</v>
          </cell>
          <cell r="IX34">
            <v>0</v>
          </cell>
          <cell r="IY34">
            <v>0</v>
          </cell>
          <cell r="IZ34">
            <v>0</v>
          </cell>
          <cell r="JA34">
            <v>0</v>
          </cell>
          <cell r="JB34">
            <v>0</v>
          </cell>
          <cell r="JC34">
            <v>0</v>
          </cell>
          <cell r="JD34">
            <v>0</v>
          </cell>
          <cell r="JE34">
            <v>0</v>
          </cell>
          <cell r="JF34">
            <v>0</v>
          </cell>
          <cell r="JG34">
            <v>0</v>
          </cell>
          <cell r="JH34">
            <v>0</v>
          </cell>
          <cell r="JI34">
            <v>0</v>
          </cell>
          <cell r="JJ34">
            <v>0</v>
          </cell>
          <cell r="JK34">
            <v>13.900000000000002</v>
          </cell>
          <cell r="JL34">
            <v>0</v>
          </cell>
          <cell r="JM34">
            <v>0</v>
          </cell>
          <cell r="JN34">
            <v>0</v>
          </cell>
          <cell r="JO34">
            <v>0</v>
          </cell>
          <cell r="JP34">
            <v>0</v>
          </cell>
          <cell r="JQ34">
            <v>57.199999999999996</v>
          </cell>
          <cell r="JR34">
            <v>0</v>
          </cell>
          <cell r="JS34">
            <v>0</v>
          </cell>
          <cell r="JT34">
            <v>0</v>
          </cell>
          <cell r="JU34">
            <v>0</v>
          </cell>
          <cell r="JV34">
            <v>0</v>
          </cell>
          <cell r="JW34">
            <v>22.1</v>
          </cell>
          <cell r="JX34">
            <v>0</v>
          </cell>
          <cell r="JY34">
            <v>0</v>
          </cell>
          <cell r="JZ34">
            <v>0</v>
          </cell>
          <cell r="KA34">
            <v>0</v>
          </cell>
          <cell r="KB34">
            <v>0</v>
          </cell>
          <cell r="KC34" t="str">
            <v>nd</v>
          </cell>
          <cell r="KD34">
            <v>40.6</v>
          </cell>
          <cell r="KE34">
            <v>13.700000000000001</v>
          </cell>
          <cell r="KF34">
            <v>4.3999999999999995</v>
          </cell>
          <cell r="KG34">
            <v>5.4</v>
          </cell>
          <cell r="KH34">
            <v>36</v>
          </cell>
          <cell r="KI34">
            <v>0</v>
          </cell>
          <cell r="KJ34">
            <v>37.5</v>
          </cell>
          <cell r="KK34">
            <v>14.799999999999999</v>
          </cell>
          <cell r="KL34">
            <v>4.7</v>
          </cell>
          <cell r="KM34">
            <v>5.7</v>
          </cell>
          <cell r="KN34">
            <v>37.299999999999997</v>
          </cell>
          <cell r="KO34">
            <v>0</v>
          </cell>
        </row>
        <row r="35">
          <cell r="A35" t="str">
            <v>EnsC5</v>
          </cell>
          <cell r="B35" t="str">
            <v>35</v>
          </cell>
          <cell r="C35" t="str">
            <v>NAF 17</v>
          </cell>
          <cell r="D35" t="str">
            <v>C5</v>
          </cell>
          <cell r="E35" t="str">
            <v/>
          </cell>
          <cell r="F35">
            <v>0.3</v>
          </cell>
          <cell r="G35">
            <v>6</v>
          </cell>
          <cell r="H35">
            <v>29.7</v>
          </cell>
          <cell r="I35">
            <v>50.8</v>
          </cell>
          <cell r="J35">
            <v>13.200000000000001</v>
          </cell>
          <cell r="K35">
            <v>86.7</v>
          </cell>
          <cell r="L35">
            <v>3.6999999999999997</v>
          </cell>
          <cell r="M35">
            <v>8.5</v>
          </cell>
          <cell r="N35">
            <v>1.0999999999999999</v>
          </cell>
          <cell r="O35">
            <v>25.2</v>
          </cell>
          <cell r="P35">
            <v>27.500000000000004</v>
          </cell>
          <cell r="Q35">
            <v>17.100000000000001</v>
          </cell>
          <cell r="R35">
            <v>6.3</v>
          </cell>
          <cell r="S35">
            <v>11.600000000000001</v>
          </cell>
          <cell r="T35">
            <v>43.1</v>
          </cell>
          <cell r="U35">
            <v>1.3</v>
          </cell>
          <cell r="V35">
            <v>17.100000000000001</v>
          </cell>
          <cell r="W35">
            <v>13.900000000000002</v>
          </cell>
          <cell r="X35">
            <v>81.3</v>
          </cell>
          <cell r="Y35">
            <v>4.8</v>
          </cell>
          <cell r="Z35">
            <v>10.299999999999999</v>
          </cell>
          <cell r="AA35">
            <v>58.099999999999994</v>
          </cell>
          <cell r="AB35">
            <v>18.399999999999999</v>
          </cell>
          <cell r="AC35">
            <v>54.400000000000006</v>
          </cell>
          <cell r="AD35">
            <v>19.900000000000002</v>
          </cell>
          <cell r="AE35">
            <v>31.5</v>
          </cell>
          <cell r="AF35">
            <v>23.400000000000002</v>
          </cell>
          <cell r="AG35">
            <v>5.4</v>
          </cell>
          <cell r="AH35">
            <v>0</v>
          </cell>
          <cell r="AI35">
            <v>39.6</v>
          </cell>
          <cell r="AJ35">
            <v>65.100000000000009</v>
          </cell>
          <cell r="AK35">
            <v>6.7</v>
          </cell>
          <cell r="AL35">
            <v>28.199999999999996</v>
          </cell>
          <cell r="AM35">
            <v>43.4</v>
          </cell>
          <cell r="AN35">
            <v>56.599999999999994</v>
          </cell>
          <cell r="AO35">
            <v>60</v>
          </cell>
          <cell r="AP35">
            <v>40</v>
          </cell>
          <cell r="AQ35">
            <v>64.099999999999994</v>
          </cell>
          <cell r="AR35">
            <v>1.2</v>
          </cell>
          <cell r="AS35">
            <v>1.4000000000000001</v>
          </cell>
          <cell r="AT35">
            <v>28.9</v>
          </cell>
          <cell r="AU35">
            <v>4.3999999999999995</v>
          </cell>
          <cell r="AV35">
            <v>9.7000000000000011</v>
          </cell>
          <cell r="AW35">
            <v>5.0999999999999996</v>
          </cell>
          <cell r="AX35">
            <v>5.5</v>
          </cell>
          <cell r="AY35">
            <v>62.4</v>
          </cell>
          <cell r="AZ35">
            <v>17.299999999999997</v>
          </cell>
          <cell r="BA35">
            <v>59.8</v>
          </cell>
          <cell r="BB35">
            <v>20.399999999999999</v>
          </cell>
          <cell r="BC35">
            <v>7.9</v>
          </cell>
          <cell r="BD35">
            <v>3.6999999999999997</v>
          </cell>
          <cell r="BE35">
            <v>3.8</v>
          </cell>
          <cell r="BF35">
            <v>4.5</v>
          </cell>
          <cell r="BG35">
            <v>1</v>
          </cell>
          <cell r="BH35">
            <v>1.7000000000000002</v>
          </cell>
          <cell r="BI35">
            <v>5</v>
          </cell>
          <cell r="BJ35">
            <v>9.1999999999999993</v>
          </cell>
          <cell r="BK35">
            <v>39.200000000000003</v>
          </cell>
          <cell r="BL35">
            <v>43.9</v>
          </cell>
          <cell r="BM35">
            <v>0.6</v>
          </cell>
          <cell r="BN35">
            <v>0.3</v>
          </cell>
          <cell r="BO35">
            <v>0.8</v>
          </cell>
          <cell r="BP35">
            <v>5.6000000000000005</v>
          </cell>
          <cell r="BQ35">
            <v>29.599999999999998</v>
          </cell>
          <cell r="BR35">
            <v>63.1</v>
          </cell>
          <cell r="BS35" t="str">
            <v>nd</v>
          </cell>
          <cell r="BT35">
            <v>0</v>
          </cell>
          <cell r="BU35" t="str">
            <v>nd</v>
          </cell>
          <cell r="BV35">
            <v>8.5</v>
          </cell>
          <cell r="BW35">
            <v>76.3</v>
          </cell>
          <cell r="BX35">
            <v>15.2</v>
          </cell>
          <cell r="BY35">
            <v>2.1999999999999997</v>
          </cell>
          <cell r="BZ35">
            <v>3.9</v>
          </cell>
          <cell r="CA35">
            <v>17.2</v>
          </cell>
          <cell r="CB35">
            <v>32.9</v>
          </cell>
          <cell r="CC35">
            <v>32.300000000000004</v>
          </cell>
          <cell r="CD35">
            <v>11.5</v>
          </cell>
          <cell r="CE35">
            <v>0</v>
          </cell>
          <cell r="CF35">
            <v>0</v>
          </cell>
          <cell r="CG35">
            <v>0.2</v>
          </cell>
          <cell r="CH35" t="str">
            <v>nd</v>
          </cell>
          <cell r="CI35">
            <v>1</v>
          </cell>
          <cell r="CJ35">
            <v>98.6</v>
          </cell>
          <cell r="CK35">
            <v>75.3</v>
          </cell>
          <cell r="CL35">
            <v>34</v>
          </cell>
          <cell r="CM35">
            <v>76.8</v>
          </cell>
          <cell r="CN35">
            <v>40.5</v>
          </cell>
          <cell r="CO35">
            <v>7.8</v>
          </cell>
          <cell r="CP35">
            <v>37.5</v>
          </cell>
          <cell r="CQ35">
            <v>75.099999999999994</v>
          </cell>
          <cell r="CR35">
            <v>9.5</v>
          </cell>
          <cell r="CS35">
            <v>29.2</v>
          </cell>
          <cell r="CT35">
            <v>32.1</v>
          </cell>
          <cell r="CU35">
            <v>9.6</v>
          </cell>
          <cell r="CV35">
            <v>29.2</v>
          </cell>
          <cell r="CW35">
            <v>25</v>
          </cell>
          <cell r="CX35">
            <v>3.5000000000000004</v>
          </cell>
          <cell r="CY35">
            <v>11.200000000000001</v>
          </cell>
          <cell r="CZ35">
            <v>10.8</v>
          </cell>
          <cell r="DA35">
            <v>22.8</v>
          </cell>
          <cell r="DB35">
            <v>26.700000000000003</v>
          </cell>
          <cell r="DC35">
            <v>20.8</v>
          </cell>
          <cell r="DD35">
            <v>49.8</v>
          </cell>
          <cell r="DE35">
            <v>6.7</v>
          </cell>
          <cell r="DF35">
            <v>17.299999999999997</v>
          </cell>
          <cell r="DG35">
            <v>5.2</v>
          </cell>
          <cell r="DH35">
            <v>1.7000000000000002</v>
          </cell>
          <cell r="DI35">
            <v>14.2</v>
          </cell>
          <cell r="DJ35">
            <v>14.6</v>
          </cell>
          <cell r="DK35">
            <v>13</v>
          </cell>
          <cell r="DL35" t="str">
            <v>nd</v>
          </cell>
          <cell r="DM35" t="str">
            <v>nd</v>
          </cell>
          <cell r="DN35">
            <v>0</v>
          </cell>
          <cell r="DO35">
            <v>0</v>
          </cell>
          <cell r="DP35">
            <v>0</v>
          </cell>
          <cell r="DQ35">
            <v>2.4</v>
          </cell>
          <cell r="DR35">
            <v>1.2</v>
          </cell>
          <cell r="DS35">
            <v>1.4000000000000001</v>
          </cell>
          <cell r="DT35">
            <v>0.4</v>
          </cell>
          <cell r="DU35">
            <v>0.3</v>
          </cell>
          <cell r="DV35">
            <v>0.4</v>
          </cell>
          <cell r="DW35">
            <v>13.700000000000001</v>
          </cell>
          <cell r="DX35">
            <v>8.4</v>
          </cell>
          <cell r="DY35">
            <v>3.5000000000000004</v>
          </cell>
          <cell r="DZ35">
            <v>2.1999999999999997</v>
          </cell>
          <cell r="EA35">
            <v>0.89999999999999991</v>
          </cell>
          <cell r="EB35">
            <v>1.4000000000000001</v>
          </cell>
          <cell r="EC35">
            <v>34</v>
          </cell>
          <cell r="ED35">
            <v>8.6</v>
          </cell>
          <cell r="EE35">
            <v>2.4</v>
          </cell>
          <cell r="EF35">
            <v>1</v>
          </cell>
          <cell r="EG35">
            <v>2.1</v>
          </cell>
          <cell r="EH35">
            <v>2.1</v>
          </cell>
          <cell r="EI35">
            <v>9.5</v>
          </cell>
          <cell r="EJ35">
            <v>2.5</v>
          </cell>
          <cell r="EK35">
            <v>0.6</v>
          </cell>
          <cell r="EL35" t="str">
            <v>nd</v>
          </cell>
          <cell r="EM35" t="str">
            <v>nd</v>
          </cell>
          <cell r="EN35">
            <v>0.6</v>
          </cell>
          <cell r="EO35">
            <v>0</v>
          </cell>
          <cell r="EP35">
            <v>0.1</v>
          </cell>
          <cell r="EQ35">
            <v>0</v>
          </cell>
          <cell r="ER35">
            <v>0</v>
          </cell>
          <cell r="ES35" t="str">
            <v>nd</v>
          </cell>
          <cell r="ET35" t="str">
            <v>nd</v>
          </cell>
          <cell r="EU35">
            <v>0</v>
          </cell>
          <cell r="EV35" t="str">
            <v>nd</v>
          </cell>
          <cell r="EW35">
            <v>0.70000000000000007</v>
          </cell>
          <cell r="EX35">
            <v>2.4</v>
          </cell>
          <cell r="EY35">
            <v>2.7</v>
          </cell>
          <cell r="EZ35">
            <v>0.4</v>
          </cell>
          <cell r="FA35">
            <v>0.6</v>
          </cell>
          <cell r="FB35">
            <v>1.5</v>
          </cell>
          <cell r="FC35">
            <v>2.7</v>
          </cell>
          <cell r="FD35">
            <v>12.7</v>
          </cell>
          <cell r="FE35">
            <v>11.899999999999999</v>
          </cell>
          <cell r="FF35">
            <v>0.4</v>
          </cell>
          <cell r="FG35">
            <v>1.0999999999999999</v>
          </cell>
          <cell r="FH35">
            <v>2.6</v>
          </cell>
          <cell r="FI35">
            <v>4.5999999999999996</v>
          </cell>
          <cell r="FJ35">
            <v>19.600000000000001</v>
          </cell>
          <cell r="FK35">
            <v>22.1</v>
          </cell>
          <cell r="FL35" t="str">
            <v>nd</v>
          </cell>
          <cell r="FM35">
            <v>0</v>
          </cell>
          <cell r="FN35">
            <v>0.8</v>
          </cell>
          <cell r="FO35">
            <v>1.0999999999999999</v>
          </cell>
          <cell r="FP35">
            <v>4.5</v>
          </cell>
          <cell r="FQ35">
            <v>7.0000000000000009</v>
          </cell>
          <cell r="FR35" t="str">
            <v>nd</v>
          </cell>
          <cell r="FS35" t="str">
            <v>nd</v>
          </cell>
          <cell r="FT35">
            <v>0</v>
          </cell>
          <cell r="FU35">
            <v>0</v>
          </cell>
          <cell r="FV35" t="str">
            <v>nd</v>
          </cell>
          <cell r="FW35">
            <v>0.3</v>
          </cell>
          <cell r="FX35" t="str">
            <v>nd</v>
          </cell>
          <cell r="FY35" t="str">
            <v>nd</v>
          </cell>
          <cell r="FZ35">
            <v>1.3</v>
          </cell>
          <cell r="GA35">
            <v>2.4</v>
          </cell>
          <cell r="GB35">
            <v>1.9</v>
          </cell>
          <cell r="GC35">
            <v>0.3</v>
          </cell>
          <cell r="GD35">
            <v>0.1</v>
          </cell>
          <cell r="GE35">
            <v>0.3</v>
          </cell>
          <cell r="GF35">
            <v>3.1</v>
          </cell>
          <cell r="GG35">
            <v>10.4</v>
          </cell>
          <cell r="GH35">
            <v>15.4</v>
          </cell>
          <cell r="GI35">
            <v>0</v>
          </cell>
          <cell r="GJ35" t="str">
            <v>nd</v>
          </cell>
          <cell r="GK35" t="str">
            <v>nd</v>
          </cell>
          <cell r="GL35">
            <v>0.5</v>
          </cell>
          <cell r="GM35">
            <v>13.200000000000001</v>
          </cell>
          <cell r="GN35">
            <v>36.700000000000003</v>
          </cell>
          <cell r="GO35">
            <v>0</v>
          </cell>
          <cell r="GP35">
            <v>0</v>
          </cell>
          <cell r="GQ35" t="str">
            <v>nd</v>
          </cell>
          <cell r="GR35">
            <v>0.4</v>
          </cell>
          <cell r="GS35">
            <v>3.5000000000000004</v>
          </cell>
          <cell r="GT35">
            <v>9.1999999999999993</v>
          </cell>
          <cell r="GU35">
            <v>0</v>
          </cell>
          <cell r="GV35">
            <v>0.3</v>
          </cell>
          <cell r="GW35">
            <v>0</v>
          </cell>
          <cell r="GX35">
            <v>0</v>
          </cell>
          <cell r="GY35" t="str">
            <v>nd</v>
          </cell>
          <cell r="GZ35">
            <v>0</v>
          </cell>
          <cell r="HA35">
            <v>0</v>
          </cell>
          <cell r="HB35" t="str">
            <v>nd</v>
          </cell>
          <cell r="HC35">
            <v>0.8</v>
          </cell>
          <cell r="HD35">
            <v>4</v>
          </cell>
          <cell r="HE35">
            <v>1.2</v>
          </cell>
          <cell r="HF35" t="str">
            <v>nd</v>
          </cell>
          <cell r="HG35">
            <v>0</v>
          </cell>
          <cell r="HH35">
            <v>0</v>
          </cell>
          <cell r="HI35">
            <v>3.3000000000000003</v>
          </cell>
          <cell r="HJ35">
            <v>23.5</v>
          </cell>
          <cell r="HK35">
            <v>3.4000000000000004</v>
          </cell>
          <cell r="HL35">
            <v>0</v>
          </cell>
          <cell r="HM35">
            <v>0</v>
          </cell>
          <cell r="HN35" t="str">
            <v>nd</v>
          </cell>
          <cell r="HO35">
            <v>3.9</v>
          </cell>
          <cell r="HP35">
            <v>38.299999999999997</v>
          </cell>
          <cell r="HQ35">
            <v>7.9</v>
          </cell>
          <cell r="HR35">
            <v>0</v>
          </cell>
          <cell r="HS35">
            <v>0</v>
          </cell>
          <cell r="HT35">
            <v>0</v>
          </cell>
          <cell r="HU35">
            <v>0.4</v>
          </cell>
          <cell r="HV35">
            <v>10.299999999999999</v>
          </cell>
          <cell r="HW35">
            <v>2.6</v>
          </cell>
          <cell r="HX35">
            <v>0</v>
          </cell>
          <cell r="HY35">
            <v>0</v>
          </cell>
          <cell r="HZ35" t="str">
            <v>nd</v>
          </cell>
          <cell r="IA35" t="str">
            <v>nd</v>
          </cell>
          <cell r="IB35" t="str">
            <v>nd</v>
          </cell>
          <cell r="IC35">
            <v>0.3</v>
          </cell>
          <cell r="ID35">
            <v>0.3</v>
          </cell>
          <cell r="IE35">
            <v>1.6</v>
          </cell>
          <cell r="IF35">
            <v>1.9</v>
          </cell>
          <cell r="IG35">
            <v>1</v>
          </cell>
          <cell r="IH35">
            <v>0.89999999999999991</v>
          </cell>
          <cell r="II35">
            <v>0.89999999999999991</v>
          </cell>
          <cell r="IJ35">
            <v>1.6</v>
          </cell>
          <cell r="IK35">
            <v>5</v>
          </cell>
          <cell r="IL35">
            <v>10.199999999999999</v>
          </cell>
          <cell r="IM35">
            <v>9.1999999999999993</v>
          </cell>
          <cell r="IN35">
            <v>2.7</v>
          </cell>
          <cell r="IO35">
            <v>1</v>
          </cell>
          <cell r="IP35">
            <v>1.7000000000000002</v>
          </cell>
          <cell r="IQ35">
            <v>7.3999999999999995</v>
          </cell>
          <cell r="IR35">
            <v>18.2</v>
          </cell>
          <cell r="IS35">
            <v>16.900000000000002</v>
          </cell>
          <cell r="IT35">
            <v>5.6000000000000005</v>
          </cell>
          <cell r="IU35">
            <v>0</v>
          </cell>
          <cell r="IV35">
            <v>0.3</v>
          </cell>
          <cell r="IW35">
            <v>2.9000000000000004</v>
          </cell>
          <cell r="IX35">
            <v>2.7</v>
          </cell>
          <cell r="IY35">
            <v>4.8</v>
          </cell>
          <cell r="IZ35">
            <v>2.2999999999999998</v>
          </cell>
          <cell r="JA35">
            <v>0</v>
          </cell>
          <cell r="JB35">
            <v>0</v>
          </cell>
          <cell r="JC35">
            <v>0</v>
          </cell>
          <cell r="JD35">
            <v>0</v>
          </cell>
          <cell r="JE35">
            <v>0.3</v>
          </cell>
          <cell r="JF35">
            <v>0</v>
          </cell>
          <cell r="JG35">
            <v>0</v>
          </cell>
          <cell r="JH35">
            <v>0</v>
          </cell>
          <cell r="JI35">
            <v>0</v>
          </cell>
          <cell r="JJ35">
            <v>0.2</v>
          </cell>
          <cell r="JK35">
            <v>6</v>
          </cell>
          <cell r="JL35">
            <v>0</v>
          </cell>
          <cell r="JM35">
            <v>0</v>
          </cell>
          <cell r="JN35">
            <v>0.1</v>
          </cell>
          <cell r="JO35" t="str">
            <v>nd</v>
          </cell>
          <cell r="JP35">
            <v>0.5</v>
          </cell>
          <cell r="JQ35">
            <v>28.9</v>
          </cell>
          <cell r="JR35">
            <v>0</v>
          </cell>
          <cell r="JS35">
            <v>0</v>
          </cell>
          <cell r="JT35">
            <v>0</v>
          </cell>
          <cell r="JU35" t="str">
            <v>nd</v>
          </cell>
          <cell r="JV35">
            <v>0.3</v>
          </cell>
          <cell r="JW35">
            <v>50.2</v>
          </cell>
          <cell r="JX35">
            <v>0</v>
          </cell>
          <cell r="JY35">
            <v>0</v>
          </cell>
          <cell r="JZ35" t="str">
            <v>nd</v>
          </cell>
          <cell r="KA35">
            <v>0</v>
          </cell>
          <cell r="KB35">
            <v>0</v>
          </cell>
          <cell r="KC35">
            <v>13.200000000000001</v>
          </cell>
          <cell r="KD35">
            <v>65.8</v>
          </cell>
          <cell r="KE35">
            <v>6.8000000000000007</v>
          </cell>
          <cell r="KF35">
            <v>3.5999999999999996</v>
          </cell>
          <cell r="KG35">
            <v>5.6000000000000005</v>
          </cell>
          <cell r="KH35">
            <v>18.099999999999998</v>
          </cell>
          <cell r="KI35">
            <v>0.2</v>
          </cell>
          <cell r="KJ35">
            <v>64.099999999999994</v>
          </cell>
          <cell r="KK35">
            <v>6.9</v>
          </cell>
          <cell r="KL35">
            <v>3.9</v>
          </cell>
          <cell r="KM35">
            <v>5.8999999999999995</v>
          </cell>
          <cell r="KN35">
            <v>19.100000000000001</v>
          </cell>
          <cell r="KO35">
            <v>0.1</v>
          </cell>
        </row>
        <row r="36">
          <cell r="A36" t="str">
            <v>1C5</v>
          </cell>
          <cell r="B36" t="str">
            <v>36</v>
          </cell>
          <cell r="C36" t="str">
            <v>NAF 17</v>
          </cell>
          <cell r="D36" t="str">
            <v>C5</v>
          </cell>
          <cell r="E36" t="str">
            <v>1</v>
          </cell>
          <cell r="F36" t="str">
            <v>nd</v>
          </cell>
          <cell r="G36">
            <v>11.3</v>
          </cell>
          <cell r="H36">
            <v>30.099999999999998</v>
          </cell>
          <cell r="I36">
            <v>44.800000000000004</v>
          </cell>
          <cell r="J36">
            <v>13.8</v>
          </cell>
          <cell r="K36">
            <v>83.3</v>
          </cell>
          <cell r="L36">
            <v>4.9000000000000004</v>
          </cell>
          <cell r="M36">
            <v>10.8</v>
          </cell>
          <cell r="N36" t="str">
            <v>nd</v>
          </cell>
          <cell r="O36">
            <v>19.900000000000002</v>
          </cell>
          <cell r="P36">
            <v>18</v>
          </cell>
          <cell r="Q36">
            <v>21.099999999999998</v>
          </cell>
          <cell r="R36">
            <v>8.5</v>
          </cell>
          <cell r="S36">
            <v>11.5</v>
          </cell>
          <cell r="T36">
            <v>42.5</v>
          </cell>
          <cell r="U36">
            <v>1.6</v>
          </cell>
          <cell r="V36">
            <v>23</v>
          </cell>
          <cell r="W36">
            <v>9</v>
          </cell>
          <cell r="X36">
            <v>86.9</v>
          </cell>
          <cell r="Y36">
            <v>4.1000000000000005</v>
          </cell>
          <cell r="Z36">
            <v>31</v>
          </cell>
          <cell r="AA36">
            <v>23.799999999999997</v>
          </cell>
          <cell r="AB36">
            <v>38.1</v>
          </cell>
          <cell r="AC36" t="str">
            <v>nd</v>
          </cell>
          <cell r="AD36">
            <v>28.599999999999998</v>
          </cell>
          <cell r="AE36">
            <v>30.2</v>
          </cell>
          <cell r="AF36">
            <v>38.4</v>
          </cell>
          <cell r="AG36">
            <v>0</v>
          </cell>
          <cell r="AH36">
            <v>0</v>
          </cell>
          <cell r="AI36">
            <v>31.4</v>
          </cell>
          <cell r="AJ36">
            <v>55.800000000000004</v>
          </cell>
          <cell r="AK36">
            <v>7.7</v>
          </cell>
          <cell r="AL36">
            <v>36.5</v>
          </cell>
          <cell r="AM36">
            <v>21.7</v>
          </cell>
          <cell r="AN36">
            <v>78.3</v>
          </cell>
          <cell r="AO36">
            <v>19.2</v>
          </cell>
          <cell r="AP36">
            <v>80.800000000000011</v>
          </cell>
          <cell r="AQ36">
            <v>81.599999999999994</v>
          </cell>
          <cell r="AR36" t="str">
            <v>nd</v>
          </cell>
          <cell r="AS36">
            <v>0</v>
          </cell>
          <cell r="AT36">
            <v>15.2</v>
          </cell>
          <cell r="AU36" t="str">
            <v>nd</v>
          </cell>
          <cell r="AV36">
            <v>0</v>
          </cell>
          <cell r="AW36" t="str">
            <v>nd</v>
          </cell>
          <cell r="AX36">
            <v>0</v>
          </cell>
          <cell r="AY36">
            <v>96.8</v>
          </cell>
          <cell r="AZ36">
            <v>0</v>
          </cell>
          <cell r="BA36">
            <v>70.3</v>
          </cell>
          <cell r="BB36">
            <v>6.7</v>
          </cell>
          <cell r="BC36">
            <v>4.3</v>
          </cell>
          <cell r="BD36">
            <v>1.9</v>
          </cell>
          <cell r="BE36">
            <v>1.6</v>
          </cell>
          <cell r="BF36">
            <v>15.2</v>
          </cell>
          <cell r="BG36">
            <v>0</v>
          </cell>
          <cell r="BH36">
            <v>0</v>
          </cell>
          <cell r="BI36">
            <v>0</v>
          </cell>
          <cell r="BJ36" t="str">
            <v>nd</v>
          </cell>
          <cell r="BK36">
            <v>9.6</v>
          </cell>
          <cell r="BL36">
            <v>90</v>
          </cell>
          <cell r="BM36" t="str">
            <v>nd</v>
          </cell>
          <cell r="BN36">
            <v>0</v>
          </cell>
          <cell r="BO36" t="str">
            <v>nd</v>
          </cell>
          <cell r="BP36">
            <v>7.3999999999999995</v>
          </cell>
          <cell r="BQ36">
            <v>9.4</v>
          </cell>
          <cell r="BR36">
            <v>82</v>
          </cell>
          <cell r="BS36">
            <v>0</v>
          </cell>
          <cell r="BT36">
            <v>0</v>
          </cell>
          <cell r="BU36">
            <v>0</v>
          </cell>
          <cell r="BV36">
            <v>7.1</v>
          </cell>
          <cell r="BW36">
            <v>33</v>
          </cell>
          <cell r="BX36">
            <v>59.9</v>
          </cell>
          <cell r="BY36">
            <v>2.6</v>
          </cell>
          <cell r="BZ36">
            <v>3</v>
          </cell>
          <cell r="CA36">
            <v>8.6999999999999993</v>
          </cell>
          <cell r="CB36">
            <v>22.7</v>
          </cell>
          <cell r="CC36">
            <v>34.1</v>
          </cell>
          <cell r="CD36">
            <v>28.9</v>
          </cell>
          <cell r="CE36">
            <v>0</v>
          </cell>
          <cell r="CF36">
            <v>0</v>
          </cell>
          <cell r="CG36">
            <v>0</v>
          </cell>
          <cell r="CH36">
            <v>0</v>
          </cell>
          <cell r="CI36">
            <v>0</v>
          </cell>
          <cell r="CJ36">
            <v>100</v>
          </cell>
          <cell r="CK36">
            <v>46.400000000000006</v>
          </cell>
          <cell r="CL36">
            <v>19.8</v>
          </cell>
          <cell r="CM36">
            <v>56.399999999999991</v>
          </cell>
          <cell r="CN36">
            <v>29.099999999999998</v>
          </cell>
          <cell r="CO36">
            <v>6.6000000000000005</v>
          </cell>
          <cell r="CP36">
            <v>23.599999999999998</v>
          </cell>
          <cell r="CQ36">
            <v>46.300000000000004</v>
          </cell>
          <cell r="CR36">
            <v>2.5</v>
          </cell>
          <cell r="CS36">
            <v>35.299999999999997</v>
          </cell>
          <cell r="CT36">
            <v>28.499999999999996</v>
          </cell>
          <cell r="CU36">
            <v>9.8000000000000007</v>
          </cell>
          <cell r="CV36">
            <v>26.3</v>
          </cell>
          <cell r="CW36">
            <v>20.5</v>
          </cell>
          <cell r="CX36">
            <v>6.2</v>
          </cell>
          <cell r="CY36">
            <v>14.899999999999999</v>
          </cell>
          <cell r="CZ36">
            <v>6.8000000000000007</v>
          </cell>
          <cell r="DA36">
            <v>19.100000000000001</v>
          </cell>
          <cell r="DB36">
            <v>32.6</v>
          </cell>
          <cell r="DC36">
            <v>26.3</v>
          </cell>
          <cell r="DD36">
            <v>47.599999999999994</v>
          </cell>
          <cell r="DE36">
            <v>6.1</v>
          </cell>
          <cell r="DF36">
            <v>10.8</v>
          </cell>
          <cell r="DG36">
            <v>2</v>
          </cell>
          <cell r="DH36" t="str">
            <v>nd</v>
          </cell>
          <cell r="DI36">
            <v>16.400000000000002</v>
          </cell>
          <cell r="DJ36">
            <v>8.6999999999999993</v>
          </cell>
          <cell r="DK36">
            <v>12.8</v>
          </cell>
          <cell r="DL36" t="str">
            <v>nd</v>
          </cell>
          <cell r="DM36">
            <v>0</v>
          </cell>
          <cell r="DN36">
            <v>0</v>
          </cell>
          <cell r="DO36">
            <v>0</v>
          </cell>
          <cell r="DP36">
            <v>0</v>
          </cell>
          <cell r="DQ36">
            <v>5.4</v>
          </cell>
          <cell r="DR36">
            <v>2</v>
          </cell>
          <cell r="DS36" t="str">
            <v>nd</v>
          </cell>
          <cell r="DT36" t="str">
            <v>nd</v>
          </cell>
          <cell r="DU36">
            <v>0</v>
          </cell>
          <cell r="DV36">
            <v>3</v>
          </cell>
          <cell r="DW36">
            <v>20</v>
          </cell>
          <cell r="DX36">
            <v>2.1</v>
          </cell>
          <cell r="DY36" t="str">
            <v>nd</v>
          </cell>
          <cell r="DZ36" t="str">
            <v>nd</v>
          </cell>
          <cell r="EA36" t="str">
            <v>nd</v>
          </cell>
          <cell r="EB36">
            <v>6.1</v>
          </cell>
          <cell r="EC36">
            <v>33.800000000000004</v>
          </cell>
          <cell r="ED36">
            <v>2</v>
          </cell>
          <cell r="EE36">
            <v>3</v>
          </cell>
          <cell r="EF36" t="str">
            <v>nd</v>
          </cell>
          <cell r="EG36">
            <v>1.2</v>
          </cell>
          <cell r="EH36">
            <v>4.3999999999999995</v>
          </cell>
          <cell r="EI36">
            <v>11</v>
          </cell>
          <cell r="EJ36" t="str">
            <v>nd</v>
          </cell>
          <cell r="EK36">
            <v>0</v>
          </cell>
          <cell r="EL36" t="str">
            <v>nd</v>
          </cell>
          <cell r="EM36">
            <v>0</v>
          </cell>
          <cell r="EN36" t="str">
            <v>nd</v>
          </cell>
          <cell r="EO36">
            <v>0</v>
          </cell>
          <cell r="EP36" t="str">
            <v>nd</v>
          </cell>
          <cell r="EQ36">
            <v>0</v>
          </cell>
          <cell r="ER36">
            <v>0</v>
          </cell>
          <cell r="ES36">
            <v>0</v>
          </cell>
          <cell r="ET36">
            <v>0</v>
          </cell>
          <cell r="EU36">
            <v>0</v>
          </cell>
          <cell r="EV36">
            <v>0</v>
          </cell>
          <cell r="EW36" t="str">
            <v>nd</v>
          </cell>
          <cell r="EX36">
            <v>1.5</v>
          </cell>
          <cell r="EY36">
            <v>9.8000000000000007</v>
          </cell>
          <cell r="EZ36">
            <v>0</v>
          </cell>
          <cell r="FA36">
            <v>0</v>
          </cell>
          <cell r="FB36">
            <v>0</v>
          </cell>
          <cell r="FC36">
            <v>0</v>
          </cell>
          <cell r="FD36">
            <v>4</v>
          </cell>
          <cell r="FE36">
            <v>25.2</v>
          </cell>
          <cell r="FF36">
            <v>0</v>
          </cell>
          <cell r="FG36">
            <v>0</v>
          </cell>
          <cell r="FH36">
            <v>0</v>
          </cell>
          <cell r="FI36">
            <v>0</v>
          </cell>
          <cell r="FJ36" t="str">
            <v>nd</v>
          </cell>
          <cell r="FK36">
            <v>44.2</v>
          </cell>
          <cell r="FL36">
            <v>0</v>
          </cell>
          <cell r="FM36">
            <v>0</v>
          </cell>
          <cell r="FN36">
            <v>0</v>
          </cell>
          <cell r="FO36">
            <v>0</v>
          </cell>
          <cell r="FP36">
            <v>3</v>
          </cell>
          <cell r="FQ36">
            <v>10.8</v>
          </cell>
          <cell r="FR36">
            <v>0</v>
          </cell>
          <cell r="FS36">
            <v>0</v>
          </cell>
          <cell r="FT36">
            <v>0</v>
          </cell>
          <cell r="FU36">
            <v>0</v>
          </cell>
          <cell r="FV36" t="str">
            <v>nd</v>
          </cell>
          <cell r="FW36">
            <v>0</v>
          </cell>
          <cell r="FX36">
            <v>0</v>
          </cell>
          <cell r="FY36" t="str">
            <v>nd</v>
          </cell>
          <cell r="FZ36">
            <v>3.6999999999999997</v>
          </cell>
          <cell r="GA36">
            <v>4.2</v>
          </cell>
          <cell r="GB36">
            <v>2.5</v>
          </cell>
          <cell r="GC36" t="str">
            <v>nd</v>
          </cell>
          <cell r="GD36">
            <v>0</v>
          </cell>
          <cell r="GE36" t="str">
            <v>nd</v>
          </cell>
          <cell r="GF36">
            <v>2.2999999999999998</v>
          </cell>
          <cell r="GG36">
            <v>3</v>
          </cell>
          <cell r="GH36">
            <v>24</v>
          </cell>
          <cell r="GI36">
            <v>0</v>
          </cell>
          <cell r="GJ36">
            <v>0</v>
          </cell>
          <cell r="GK36">
            <v>0</v>
          </cell>
          <cell r="GL36" t="str">
            <v>nd</v>
          </cell>
          <cell r="GM36">
            <v>1.4000000000000001</v>
          </cell>
          <cell r="GN36">
            <v>42</v>
          </cell>
          <cell r="GO36">
            <v>0</v>
          </cell>
          <cell r="GP36">
            <v>0</v>
          </cell>
          <cell r="GQ36">
            <v>0</v>
          </cell>
          <cell r="GR36">
            <v>0</v>
          </cell>
          <cell r="GS36" t="str">
            <v>nd</v>
          </cell>
          <cell r="GT36">
            <v>13.4</v>
          </cell>
          <cell r="GU36">
            <v>0</v>
          </cell>
          <cell r="GV36">
            <v>0</v>
          </cell>
          <cell r="GW36">
            <v>0</v>
          </cell>
          <cell r="GX36">
            <v>0</v>
          </cell>
          <cell r="GY36" t="str">
            <v>nd</v>
          </cell>
          <cell r="GZ36">
            <v>0</v>
          </cell>
          <cell r="HA36">
            <v>0</v>
          </cell>
          <cell r="HB36">
            <v>0</v>
          </cell>
          <cell r="HC36" t="str">
            <v>nd</v>
          </cell>
          <cell r="HD36">
            <v>1.7000000000000002</v>
          </cell>
          <cell r="HE36">
            <v>9.1</v>
          </cell>
          <cell r="HF36">
            <v>0</v>
          </cell>
          <cell r="HG36">
            <v>0</v>
          </cell>
          <cell r="HH36">
            <v>0</v>
          </cell>
          <cell r="HI36">
            <v>3</v>
          </cell>
          <cell r="HJ36">
            <v>9.4</v>
          </cell>
          <cell r="HK36">
            <v>17.399999999999999</v>
          </cell>
          <cell r="HL36">
            <v>0</v>
          </cell>
          <cell r="HM36">
            <v>0</v>
          </cell>
          <cell r="HN36">
            <v>0</v>
          </cell>
          <cell r="HO36" t="str">
            <v>nd</v>
          </cell>
          <cell r="HP36">
            <v>14.799999999999999</v>
          </cell>
          <cell r="HQ36">
            <v>28.4</v>
          </cell>
          <cell r="HR36">
            <v>0</v>
          </cell>
          <cell r="HS36">
            <v>0</v>
          </cell>
          <cell r="HT36">
            <v>0</v>
          </cell>
          <cell r="HU36" t="str">
            <v>nd</v>
          </cell>
          <cell r="HV36">
            <v>7.1</v>
          </cell>
          <cell r="HW36">
            <v>4.9000000000000004</v>
          </cell>
          <cell r="HX36">
            <v>0</v>
          </cell>
          <cell r="HY36">
            <v>0</v>
          </cell>
          <cell r="HZ36">
            <v>0</v>
          </cell>
          <cell r="IA36">
            <v>0</v>
          </cell>
          <cell r="IB36" t="str">
            <v>nd</v>
          </cell>
          <cell r="IC36">
            <v>2.2999999999999998</v>
          </cell>
          <cell r="ID36" t="str">
            <v>nd</v>
          </cell>
          <cell r="IE36" t="str">
            <v>nd</v>
          </cell>
          <cell r="IF36">
            <v>2</v>
          </cell>
          <cell r="IG36">
            <v>2.2999999999999998</v>
          </cell>
          <cell r="IH36">
            <v>3.4000000000000004</v>
          </cell>
          <cell r="II36">
            <v>0</v>
          </cell>
          <cell r="IJ36">
            <v>0</v>
          </cell>
          <cell r="IK36">
            <v>2.2999999999999998</v>
          </cell>
          <cell r="IL36">
            <v>2.6</v>
          </cell>
          <cell r="IM36">
            <v>16.3</v>
          </cell>
          <cell r="IN36">
            <v>9.8000000000000007</v>
          </cell>
          <cell r="IO36" t="str">
            <v>nd</v>
          </cell>
          <cell r="IP36">
            <v>2.2999999999999998</v>
          </cell>
          <cell r="IQ36">
            <v>3.5000000000000004</v>
          </cell>
          <cell r="IR36">
            <v>14.299999999999999</v>
          </cell>
          <cell r="IS36">
            <v>10.5</v>
          </cell>
          <cell r="IT36">
            <v>12.3</v>
          </cell>
          <cell r="IU36">
            <v>0</v>
          </cell>
          <cell r="IV36">
            <v>0</v>
          </cell>
          <cell r="IW36" t="str">
            <v>nd</v>
          </cell>
          <cell r="IX36">
            <v>3.8</v>
          </cell>
          <cell r="IY36">
            <v>4.9000000000000004</v>
          </cell>
          <cell r="IZ36">
            <v>3.3000000000000003</v>
          </cell>
          <cell r="JA36">
            <v>0</v>
          </cell>
          <cell r="JB36">
            <v>0</v>
          </cell>
          <cell r="JC36">
            <v>0</v>
          </cell>
          <cell r="JD36">
            <v>0</v>
          </cell>
          <cell r="JE36" t="str">
            <v>nd</v>
          </cell>
          <cell r="JF36">
            <v>0</v>
          </cell>
          <cell r="JG36">
            <v>0</v>
          </cell>
          <cell r="JH36">
            <v>0</v>
          </cell>
          <cell r="JI36">
            <v>0</v>
          </cell>
          <cell r="JJ36">
            <v>0</v>
          </cell>
          <cell r="JK36">
            <v>11.700000000000001</v>
          </cell>
          <cell r="JL36">
            <v>0</v>
          </cell>
          <cell r="JM36">
            <v>0</v>
          </cell>
          <cell r="JN36">
            <v>0</v>
          </cell>
          <cell r="JO36">
            <v>0</v>
          </cell>
          <cell r="JP36">
            <v>0</v>
          </cell>
          <cell r="JQ36">
            <v>30.9</v>
          </cell>
          <cell r="JR36">
            <v>0</v>
          </cell>
          <cell r="JS36">
            <v>0</v>
          </cell>
          <cell r="JT36">
            <v>0</v>
          </cell>
          <cell r="JU36">
            <v>0</v>
          </cell>
          <cell r="JV36">
            <v>0</v>
          </cell>
          <cell r="JW36">
            <v>44.1</v>
          </cell>
          <cell r="JX36">
            <v>0</v>
          </cell>
          <cell r="JY36">
            <v>0</v>
          </cell>
          <cell r="JZ36">
            <v>0</v>
          </cell>
          <cell r="KA36">
            <v>0</v>
          </cell>
          <cell r="KB36">
            <v>0</v>
          </cell>
          <cell r="KC36">
            <v>13.200000000000001</v>
          </cell>
          <cell r="KD36">
            <v>72.7</v>
          </cell>
          <cell r="KE36">
            <v>0.89999999999999991</v>
          </cell>
          <cell r="KF36">
            <v>4</v>
          </cell>
          <cell r="KG36">
            <v>5.7</v>
          </cell>
          <cell r="KH36">
            <v>16.7</v>
          </cell>
          <cell r="KI36">
            <v>0</v>
          </cell>
          <cell r="KJ36">
            <v>71.099999999999994</v>
          </cell>
          <cell r="KK36">
            <v>0.89999999999999991</v>
          </cell>
          <cell r="KL36">
            <v>4.3999999999999995</v>
          </cell>
          <cell r="KM36">
            <v>6</v>
          </cell>
          <cell r="KN36">
            <v>17.599999999999998</v>
          </cell>
          <cell r="KO36">
            <v>0</v>
          </cell>
        </row>
        <row r="37">
          <cell r="A37" t="str">
            <v>2C5</v>
          </cell>
          <cell r="B37" t="str">
            <v>37</v>
          </cell>
          <cell r="C37" t="str">
            <v>NAF 17</v>
          </cell>
          <cell r="D37" t="str">
            <v>C5</v>
          </cell>
          <cell r="E37" t="str">
            <v>2</v>
          </cell>
          <cell r="F37">
            <v>0</v>
          </cell>
          <cell r="G37">
            <v>4.3999999999999995</v>
          </cell>
          <cell r="H37">
            <v>29.799999999999997</v>
          </cell>
          <cell r="I37">
            <v>51.2</v>
          </cell>
          <cell r="J37">
            <v>14.6</v>
          </cell>
          <cell r="K37">
            <v>91.100000000000009</v>
          </cell>
          <cell r="L37" t="str">
            <v>nd</v>
          </cell>
          <cell r="M37">
            <v>8.3000000000000007</v>
          </cell>
          <cell r="N37">
            <v>0</v>
          </cell>
          <cell r="O37">
            <v>20.399999999999999</v>
          </cell>
          <cell r="P37">
            <v>22.900000000000002</v>
          </cell>
          <cell r="Q37">
            <v>21.2</v>
          </cell>
          <cell r="R37">
            <v>6.8000000000000007</v>
          </cell>
          <cell r="S37">
            <v>10.6</v>
          </cell>
          <cell r="T37">
            <v>40.200000000000003</v>
          </cell>
          <cell r="U37">
            <v>1.6</v>
          </cell>
          <cell r="V37">
            <v>16.2</v>
          </cell>
          <cell r="W37">
            <v>12.8</v>
          </cell>
          <cell r="X37">
            <v>83.8</v>
          </cell>
          <cell r="Y37">
            <v>3.4000000000000004</v>
          </cell>
          <cell r="Z37">
            <v>10.199999999999999</v>
          </cell>
          <cell r="AA37">
            <v>35.9</v>
          </cell>
          <cell r="AB37">
            <v>17.2</v>
          </cell>
          <cell r="AC37">
            <v>19.5</v>
          </cell>
          <cell r="AD37">
            <v>57.8</v>
          </cell>
          <cell r="AE37">
            <v>25.7</v>
          </cell>
          <cell r="AF37">
            <v>26.5</v>
          </cell>
          <cell r="AG37" t="str">
            <v>nd</v>
          </cell>
          <cell r="AH37">
            <v>0</v>
          </cell>
          <cell r="AI37">
            <v>31</v>
          </cell>
          <cell r="AJ37">
            <v>59.199999999999996</v>
          </cell>
          <cell r="AK37">
            <v>3.9</v>
          </cell>
          <cell r="AL37">
            <v>36.9</v>
          </cell>
          <cell r="AM37">
            <v>33</v>
          </cell>
          <cell r="AN37">
            <v>67</v>
          </cell>
          <cell r="AO37">
            <v>20.200000000000003</v>
          </cell>
          <cell r="AP37">
            <v>79.800000000000011</v>
          </cell>
          <cell r="AQ37">
            <v>83.899999999999991</v>
          </cell>
          <cell r="AR37">
            <v>0</v>
          </cell>
          <cell r="AS37">
            <v>0</v>
          </cell>
          <cell r="AT37">
            <v>11.799999999999999</v>
          </cell>
          <cell r="AU37">
            <v>4.2</v>
          </cell>
          <cell r="AV37">
            <v>17</v>
          </cell>
          <cell r="AW37" t="str">
            <v>nd</v>
          </cell>
          <cell r="AX37" t="str">
            <v>nd</v>
          </cell>
          <cell r="AY37">
            <v>74.5</v>
          </cell>
          <cell r="AZ37">
            <v>3.9</v>
          </cell>
          <cell r="BA37">
            <v>71</v>
          </cell>
          <cell r="BB37">
            <v>10.9</v>
          </cell>
          <cell r="BC37">
            <v>3.1</v>
          </cell>
          <cell r="BD37">
            <v>4.5</v>
          </cell>
          <cell r="BE37">
            <v>4.8</v>
          </cell>
          <cell r="BF37">
            <v>5.7</v>
          </cell>
          <cell r="BG37">
            <v>1.0999999999999999</v>
          </cell>
          <cell r="BH37">
            <v>0</v>
          </cell>
          <cell r="BI37">
            <v>0</v>
          </cell>
          <cell r="BJ37" t="str">
            <v>nd</v>
          </cell>
          <cell r="BK37">
            <v>23.7</v>
          </cell>
          <cell r="BL37">
            <v>74.8</v>
          </cell>
          <cell r="BM37">
            <v>0</v>
          </cell>
          <cell r="BN37">
            <v>0</v>
          </cell>
          <cell r="BO37">
            <v>0</v>
          </cell>
          <cell r="BP37">
            <v>5.7</v>
          </cell>
          <cell r="BQ37">
            <v>13.200000000000001</v>
          </cell>
          <cell r="BR37">
            <v>81.100000000000009</v>
          </cell>
          <cell r="BS37">
            <v>0</v>
          </cell>
          <cell r="BT37">
            <v>0</v>
          </cell>
          <cell r="BU37">
            <v>0</v>
          </cell>
          <cell r="BV37">
            <v>9.1999999999999993</v>
          </cell>
          <cell r="BW37">
            <v>60.9</v>
          </cell>
          <cell r="BX37">
            <v>29.9</v>
          </cell>
          <cell r="BY37">
            <v>3.9</v>
          </cell>
          <cell r="BZ37">
            <v>3.1</v>
          </cell>
          <cell r="CA37">
            <v>9.4</v>
          </cell>
          <cell r="CB37">
            <v>24.8</v>
          </cell>
          <cell r="CC37">
            <v>29.7</v>
          </cell>
          <cell r="CD37">
            <v>29.099999999999998</v>
          </cell>
          <cell r="CE37">
            <v>0</v>
          </cell>
          <cell r="CF37">
            <v>0</v>
          </cell>
          <cell r="CG37">
            <v>0</v>
          </cell>
          <cell r="CH37">
            <v>0</v>
          </cell>
          <cell r="CI37" t="str">
            <v>nd</v>
          </cell>
          <cell r="CJ37">
            <v>98.9</v>
          </cell>
          <cell r="CK37">
            <v>65.7</v>
          </cell>
          <cell r="CL37">
            <v>21.3</v>
          </cell>
          <cell r="CM37">
            <v>64.099999999999994</v>
          </cell>
          <cell r="CN37">
            <v>27.6</v>
          </cell>
          <cell r="CO37">
            <v>8.1</v>
          </cell>
          <cell r="CP37">
            <v>28.1</v>
          </cell>
          <cell r="CQ37">
            <v>58.199999999999996</v>
          </cell>
          <cell r="CR37">
            <v>6.5</v>
          </cell>
          <cell r="CS37">
            <v>31.3</v>
          </cell>
          <cell r="CT37">
            <v>33.200000000000003</v>
          </cell>
          <cell r="CU37">
            <v>12.4</v>
          </cell>
          <cell r="CV37">
            <v>23.1</v>
          </cell>
          <cell r="CW37">
            <v>20.200000000000003</v>
          </cell>
          <cell r="CX37">
            <v>5.3</v>
          </cell>
          <cell r="CY37">
            <v>9.6</v>
          </cell>
          <cell r="CZ37">
            <v>12.4</v>
          </cell>
          <cell r="DA37">
            <v>23.5</v>
          </cell>
          <cell r="DB37">
            <v>28.999999999999996</v>
          </cell>
          <cell r="DC37">
            <v>29.4</v>
          </cell>
          <cell r="DD37">
            <v>46.9</v>
          </cell>
          <cell r="DE37">
            <v>5.8000000000000007</v>
          </cell>
          <cell r="DF37">
            <v>12</v>
          </cell>
          <cell r="DG37">
            <v>1.7000000000000002</v>
          </cell>
          <cell r="DH37" t="str">
            <v>nd</v>
          </cell>
          <cell r="DI37">
            <v>14.2</v>
          </cell>
          <cell r="DJ37">
            <v>7.7</v>
          </cell>
          <cell r="DK37">
            <v>10.5</v>
          </cell>
          <cell r="DL37">
            <v>0</v>
          </cell>
          <cell r="DM37">
            <v>0</v>
          </cell>
          <cell r="DN37">
            <v>0</v>
          </cell>
          <cell r="DO37">
            <v>0</v>
          </cell>
          <cell r="DP37">
            <v>0</v>
          </cell>
          <cell r="DQ37">
            <v>2.1999999999999997</v>
          </cell>
          <cell r="DR37" t="str">
            <v>nd</v>
          </cell>
          <cell r="DS37">
            <v>0</v>
          </cell>
          <cell r="DT37" t="str">
            <v>nd</v>
          </cell>
          <cell r="DU37" t="str">
            <v>nd</v>
          </cell>
          <cell r="DV37">
            <v>0</v>
          </cell>
          <cell r="DW37">
            <v>15.1</v>
          </cell>
          <cell r="DX37">
            <v>6.3</v>
          </cell>
          <cell r="DY37">
            <v>3.1</v>
          </cell>
          <cell r="DZ37" t="str">
            <v>nd</v>
          </cell>
          <cell r="EA37">
            <v>0.8</v>
          </cell>
          <cell r="EB37">
            <v>1.7000000000000002</v>
          </cell>
          <cell r="EC37">
            <v>42</v>
          </cell>
          <cell r="ED37">
            <v>1.7999999999999998</v>
          </cell>
          <cell r="EE37">
            <v>0</v>
          </cell>
          <cell r="EF37" t="str">
            <v>nd</v>
          </cell>
          <cell r="EG37">
            <v>3.2</v>
          </cell>
          <cell r="EH37">
            <v>2.7</v>
          </cell>
          <cell r="EI37">
            <v>11.700000000000001</v>
          </cell>
          <cell r="EJ37">
            <v>1.9</v>
          </cell>
          <cell r="EK37">
            <v>0</v>
          </cell>
          <cell r="EL37">
            <v>0</v>
          </cell>
          <cell r="EM37">
            <v>0</v>
          </cell>
          <cell r="EN37" t="str">
            <v>nd</v>
          </cell>
          <cell r="EO37">
            <v>0</v>
          </cell>
          <cell r="EP37">
            <v>0</v>
          </cell>
          <cell r="EQ37">
            <v>0</v>
          </cell>
          <cell r="ER37">
            <v>0</v>
          </cell>
          <cell r="ES37">
            <v>0</v>
          </cell>
          <cell r="ET37">
            <v>0</v>
          </cell>
          <cell r="EU37">
            <v>0</v>
          </cell>
          <cell r="EV37">
            <v>0</v>
          </cell>
          <cell r="EW37">
            <v>0</v>
          </cell>
          <cell r="EX37">
            <v>1</v>
          </cell>
          <cell r="EY37">
            <v>3.1</v>
          </cell>
          <cell r="EZ37" t="str">
            <v>nd</v>
          </cell>
          <cell r="FA37">
            <v>0</v>
          </cell>
          <cell r="FB37">
            <v>0</v>
          </cell>
          <cell r="FC37">
            <v>0</v>
          </cell>
          <cell r="FD37">
            <v>9</v>
          </cell>
          <cell r="FE37">
            <v>20.399999999999999</v>
          </cell>
          <cell r="FF37" t="str">
            <v>nd</v>
          </cell>
          <cell r="FG37">
            <v>0</v>
          </cell>
          <cell r="FH37">
            <v>0</v>
          </cell>
          <cell r="FI37" t="str">
            <v>nd</v>
          </cell>
          <cell r="FJ37">
            <v>11.799999999999999</v>
          </cell>
          <cell r="FK37">
            <v>37.9</v>
          </cell>
          <cell r="FL37">
            <v>0</v>
          </cell>
          <cell r="FM37">
            <v>0</v>
          </cell>
          <cell r="FN37">
            <v>0</v>
          </cell>
          <cell r="FO37">
            <v>0</v>
          </cell>
          <cell r="FP37">
            <v>1.7999999999999998</v>
          </cell>
          <cell r="FQ37">
            <v>13.3</v>
          </cell>
          <cell r="FR37">
            <v>0</v>
          </cell>
          <cell r="FS37">
            <v>0</v>
          </cell>
          <cell r="FT37">
            <v>0</v>
          </cell>
          <cell r="FU37">
            <v>0</v>
          </cell>
          <cell r="FV37">
            <v>0</v>
          </cell>
          <cell r="FW37">
            <v>0</v>
          </cell>
          <cell r="FX37">
            <v>0</v>
          </cell>
          <cell r="FY37">
            <v>0</v>
          </cell>
          <cell r="FZ37" t="str">
            <v>nd</v>
          </cell>
          <cell r="GA37" t="str">
            <v>nd</v>
          </cell>
          <cell r="GB37">
            <v>1.9</v>
          </cell>
          <cell r="GC37">
            <v>0</v>
          </cell>
          <cell r="GD37">
            <v>0</v>
          </cell>
          <cell r="GE37">
            <v>0</v>
          </cell>
          <cell r="GF37">
            <v>4.3</v>
          </cell>
          <cell r="GG37">
            <v>7.3999999999999995</v>
          </cell>
          <cell r="GH37">
            <v>16.8</v>
          </cell>
          <cell r="GI37">
            <v>0</v>
          </cell>
          <cell r="GJ37">
            <v>0</v>
          </cell>
          <cell r="GK37">
            <v>0</v>
          </cell>
          <cell r="GL37">
            <v>0</v>
          </cell>
          <cell r="GM37">
            <v>4.5</v>
          </cell>
          <cell r="GN37">
            <v>49.8</v>
          </cell>
          <cell r="GO37">
            <v>0</v>
          </cell>
          <cell r="GP37">
            <v>0</v>
          </cell>
          <cell r="GQ37">
            <v>0</v>
          </cell>
          <cell r="GR37">
            <v>0</v>
          </cell>
          <cell r="GS37" t="str">
            <v>nd</v>
          </cell>
          <cell r="GT37">
            <v>12.7</v>
          </cell>
          <cell r="GU37">
            <v>0</v>
          </cell>
          <cell r="GV37">
            <v>0</v>
          </cell>
          <cell r="GW37">
            <v>0</v>
          </cell>
          <cell r="GX37">
            <v>0</v>
          </cell>
          <cell r="GY37">
            <v>0</v>
          </cell>
          <cell r="GZ37">
            <v>0</v>
          </cell>
          <cell r="HA37">
            <v>0</v>
          </cell>
          <cell r="HB37">
            <v>0</v>
          </cell>
          <cell r="HC37">
            <v>2</v>
          </cell>
          <cell r="HD37">
            <v>1.9</v>
          </cell>
          <cell r="HE37" t="str">
            <v>nd</v>
          </cell>
          <cell r="HF37">
            <v>0</v>
          </cell>
          <cell r="HG37">
            <v>0</v>
          </cell>
          <cell r="HH37">
            <v>0</v>
          </cell>
          <cell r="HI37">
            <v>4.5999999999999996</v>
          </cell>
          <cell r="HJ37">
            <v>20.8</v>
          </cell>
          <cell r="HK37">
            <v>5.6000000000000005</v>
          </cell>
          <cell r="HL37">
            <v>0</v>
          </cell>
          <cell r="HM37">
            <v>0</v>
          </cell>
          <cell r="HN37">
            <v>0</v>
          </cell>
          <cell r="HO37">
            <v>2.6</v>
          </cell>
          <cell r="HP37">
            <v>33.6</v>
          </cell>
          <cell r="HQ37">
            <v>14.799999999999999</v>
          </cell>
          <cell r="HR37">
            <v>0</v>
          </cell>
          <cell r="HS37">
            <v>0</v>
          </cell>
          <cell r="HT37">
            <v>0</v>
          </cell>
          <cell r="HU37">
            <v>0</v>
          </cell>
          <cell r="HV37">
            <v>4.5999999999999996</v>
          </cell>
          <cell r="HW37">
            <v>8.6999999999999993</v>
          </cell>
          <cell r="HX37">
            <v>0</v>
          </cell>
          <cell r="HY37">
            <v>0</v>
          </cell>
          <cell r="HZ37">
            <v>0</v>
          </cell>
          <cell r="IA37">
            <v>0</v>
          </cell>
          <cell r="IB37">
            <v>0</v>
          </cell>
          <cell r="IC37">
            <v>0</v>
          </cell>
          <cell r="ID37" t="str">
            <v>nd</v>
          </cell>
          <cell r="IE37" t="str">
            <v>nd</v>
          </cell>
          <cell r="IF37">
            <v>1.6</v>
          </cell>
          <cell r="IG37" t="str">
            <v>nd</v>
          </cell>
          <cell r="IH37" t="str">
            <v>nd</v>
          </cell>
          <cell r="II37">
            <v>1.7999999999999998</v>
          </cell>
          <cell r="IJ37">
            <v>1.2</v>
          </cell>
          <cell r="IK37">
            <v>2.1</v>
          </cell>
          <cell r="IL37">
            <v>7.1</v>
          </cell>
          <cell r="IM37">
            <v>10.299999999999999</v>
          </cell>
          <cell r="IN37">
            <v>5.5</v>
          </cell>
          <cell r="IO37">
            <v>2.1</v>
          </cell>
          <cell r="IP37" t="str">
            <v>nd</v>
          </cell>
          <cell r="IQ37">
            <v>4.7</v>
          </cell>
          <cell r="IR37">
            <v>14.2</v>
          </cell>
          <cell r="IS37">
            <v>16.8</v>
          </cell>
          <cell r="IT37">
            <v>16.100000000000001</v>
          </cell>
          <cell r="IU37">
            <v>0</v>
          </cell>
          <cell r="IV37">
            <v>1</v>
          </cell>
          <cell r="IW37">
            <v>1.9</v>
          </cell>
          <cell r="IX37">
            <v>1.9</v>
          </cell>
          <cell r="IY37">
            <v>1.6</v>
          </cell>
          <cell r="IZ37">
            <v>7.1</v>
          </cell>
          <cell r="JA37">
            <v>0</v>
          </cell>
          <cell r="JB37">
            <v>0</v>
          </cell>
          <cell r="JC37">
            <v>0</v>
          </cell>
          <cell r="JD37">
            <v>0</v>
          </cell>
          <cell r="JE37">
            <v>0</v>
          </cell>
          <cell r="JF37">
            <v>0</v>
          </cell>
          <cell r="JG37">
            <v>0</v>
          </cell>
          <cell r="JH37">
            <v>0</v>
          </cell>
          <cell r="JI37">
            <v>0</v>
          </cell>
          <cell r="JJ37">
            <v>0</v>
          </cell>
          <cell r="JK37">
            <v>4.2</v>
          </cell>
          <cell r="JL37">
            <v>0</v>
          </cell>
          <cell r="JM37">
            <v>0</v>
          </cell>
          <cell r="JN37">
            <v>0</v>
          </cell>
          <cell r="JO37">
            <v>0</v>
          </cell>
          <cell r="JP37" t="str">
            <v>nd</v>
          </cell>
          <cell r="JQ37">
            <v>28.000000000000004</v>
          </cell>
          <cell r="JR37">
            <v>0</v>
          </cell>
          <cell r="JS37">
            <v>0</v>
          </cell>
          <cell r="JT37">
            <v>0</v>
          </cell>
          <cell r="JU37">
            <v>0</v>
          </cell>
          <cell r="JV37" t="str">
            <v>nd</v>
          </cell>
          <cell r="JW37">
            <v>52.5</v>
          </cell>
          <cell r="JX37">
            <v>0</v>
          </cell>
          <cell r="JY37">
            <v>0</v>
          </cell>
          <cell r="JZ37">
            <v>0</v>
          </cell>
          <cell r="KA37">
            <v>0</v>
          </cell>
          <cell r="KB37">
            <v>0</v>
          </cell>
          <cell r="KC37">
            <v>14.2</v>
          </cell>
          <cell r="KD37">
            <v>74.2</v>
          </cell>
          <cell r="KE37">
            <v>2.2999999999999998</v>
          </cell>
          <cell r="KF37">
            <v>1.7000000000000002</v>
          </cell>
          <cell r="KG37">
            <v>5.8999999999999995</v>
          </cell>
          <cell r="KH37">
            <v>15.7</v>
          </cell>
          <cell r="KI37">
            <v>0.1</v>
          </cell>
          <cell r="KJ37">
            <v>72.8</v>
          </cell>
          <cell r="KK37">
            <v>2.1</v>
          </cell>
          <cell r="KL37">
            <v>2</v>
          </cell>
          <cell r="KM37">
            <v>6.5</v>
          </cell>
          <cell r="KN37">
            <v>16.5</v>
          </cell>
          <cell r="KO37">
            <v>0.1</v>
          </cell>
        </row>
        <row r="38">
          <cell r="A38" t="str">
            <v>3C5</v>
          </cell>
          <cell r="B38" t="str">
            <v>38</v>
          </cell>
          <cell r="C38" t="str">
            <v>NAF 17</v>
          </cell>
          <cell r="D38" t="str">
            <v>C5</v>
          </cell>
          <cell r="E38" t="str">
            <v>3</v>
          </cell>
          <cell r="F38">
            <v>0</v>
          </cell>
          <cell r="G38">
            <v>12.4</v>
          </cell>
          <cell r="H38">
            <v>32.4</v>
          </cell>
          <cell r="I38">
            <v>34.9</v>
          </cell>
          <cell r="J38">
            <v>20.3</v>
          </cell>
          <cell r="K38">
            <v>75.7</v>
          </cell>
          <cell r="L38">
            <v>10.6</v>
          </cell>
          <cell r="M38">
            <v>12.8</v>
          </cell>
          <cell r="N38" t="str">
            <v>nd</v>
          </cell>
          <cell r="O38">
            <v>29.599999999999998</v>
          </cell>
          <cell r="P38">
            <v>24.2</v>
          </cell>
          <cell r="Q38">
            <v>21.4</v>
          </cell>
          <cell r="R38">
            <v>5.4</v>
          </cell>
          <cell r="S38">
            <v>12.5</v>
          </cell>
          <cell r="T38">
            <v>40</v>
          </cell>
          <cell r="U38">
            <v>4.8</v>
          </cell>
          <cell r="V38">
            <v>16.100000000000001</v>
          </cell>
          <cell r="W38">
            <v>11.700000000000001</v>
          </cell>
          <cell r="X38">
            <v>81.899999999999991</v>
          </cell>
          <cell r="Y38">
            <v>6.4</v>
          </cell>
          <cell r="Z38">
            <v>27.200000000000003</v>
          </cell>
          <cell r="AA38">
            <v>21.9</v>
          </cell>
          <cell r="AB38">
            <v>21.9</v>
          </cell>
          <cell r="AC38">
            <v>45.6</v>
          </cell>
          <cell r="AD38">
            <v>16.7</v>
          </cell>
          <cell r="AE38">
            <v>20</v>
          </cell>
          <cell r="AF38">
            <v>38.200000000000003</v>
          </cell>
          <cell r="AG38">
            <v>0</v>
          </cell>
          <cell r="AH38">
            <v>0</v>
          </cell>
          <cell r="AI38">
            <v>41.8</v>
          </cell>
          <cell r="AJ38">
            <v>63.6</v>
          </cell>
          <cell r="AK38">
            <v>10</v>
          </cell>
          <cell r="AL38">
            <v>26.400000000000002</v>
          </cell>
          <cell r="AM38">
            <v>39.6</v>
          </cell>
          <cell r="AN38">
            <v>60.4</v>
          </cell>
          <cell r="AO38">
            <v>38.6</v>
          </cell>
          <cell r="AP38">
            <v>61.4</v>
          </cell>
          <cell r="AQ38">
            <v>67.2</v>
          </cell>
          <cell r="AR38" t="str">
            <v>nd</v>
          </cell>
          <cell r="AS38" t="str">
            <v>nd</v>
          </cell>
          <cell r="AT38">
            <v>20.5</v>
          </cell>
          <cell r="AU38">
            <v>5.0999999999999996</v>
          </cell>
          <cell r="AV38">
            <v>5.3</v>
          </cell>
          <cell r="AW38">
            <v>5.6000000000000005</v>
          </cell>
          <cell r="AX38" t="str">
            <v>nd</v>
          </cell>
          <cell r="AY38">
            <v>85</v>
          </cell>
          <cell r="AZ38">
            <v>3</v>
          </cell>
          <cell r="BA38">
            <v>73.5</v>
          </cell>
          <cell r="BB38">
            <v>13.3</v>
          </cell>
          <cell r="BC38">
            <v>6.7</v>
          </cell>
          <cell r="BD38">
            <v>3</v>
          </cell>
          <cell r="BE38" t="str">
            <v>nd</v>
          </cell>
          <cell r="BF38">
            <v>3</v>
          </cell>
          <cell r="BG38">
            <v>2.7</v>
          </cell>
          <cell r="BH38" t="str">
            <v>nd</v>
          </cell>
          <cell r="BI38">
            <v>2.7</v>
          </cell>
          <cell r="BJ38">
            <v>2.5</v>
          </cell>
          <cell r="BK38">
            <v>34.4</v>
          </cell>
          <cell r="BL38">
            <v>57.3</v>
          </cell>
          <cell r="BM38">
            <v>0.89999999999999991</v>
          </cell>
          <cell r="BN38">
            <v>1.4000000000000001</v>
          </cell>
          <cell r="BO38" t="str">
            <v>nd</v>
          </cell>
          <cell r="BP38">
            <v>5.2</v>
          </cell>
          <cell r="BQ38">
            <v>20.7</v>
          </cell>
          <cell r="BR38">
            <v>70.5</v>
          </cell>
          <cell r="BS38">
            <v>0</v>
          </cell>
          <cell r="BT38">
            <v>0</v>
          </cell>
          <cell r="BU38">
            <v>0</v>
          </cell>
          <cell r="BV38">
            <v>5.3</v>
          </cell>
          <cell r="BW38">
            <v>79.100000000000009</v>
          </cell>
          <cell r="BX38">
            <v>15.6</v>
          </cell>
          <cell r="BY38">
            <v>0</v>
          </cell>
          <cell r="BZ38">
            <v>1.2</v>
          </cell>
          <cell r="CA38">
            <v>13.600000000000001</v>
          </cell>
          <cell r="CB38">
            <v>24.4</v>
          </cell>
          <cell r="CC38">
            <v>44.800000000000004</v>
          </cell>
          <cell r="CD38">
            <v>16</v>
          </cell>
          <cell r="CE38">
            <v>0</v>
          </cell>
          <cell r="CF38">
            <v>0</v>
          </cell>
          <cell r="CG38" t="str">
            <v>nd</v>
          </cell>
          <cell r="CH38">
            <v>0</v>
          </cell>
          <cell r="CI38">
            <v>1.9</v>
          </cell>
          <cell r="CJ38">
            <v>97.3</v>
          </cell>
          <cell r="CK38">
            <v>72.3</v>
          </cell>
          <cell r="CL38">
            <v>24.9</v>
          </cell>
          <cell r="CM38">
            <v>69.099999999999994</v>
          </cell>
          <cell r="CN38">
            <v>41.099999999999994</v>
          </cell>
          <cell r="CO38">
            <v>9.9</v>
          </cell>
          <cell r="CP38">
            <v>37.700000000000003</v>
          </cell>
          <cell r="CQ38">
            <v>75.7</v>
          </cell>
          <cell r="CR38">
            <v>6.3</v>
          </cell>
          <cell r="CS38">
            <v>30</v>
          </cell>
          <cell r="CT38">
            <v>33.900000000000006</v>
          </cell>
          <cell r="CU38">
            <v>9.3000000000000007</v>
          </cell>
          <cell r="CV38">
            <v>26.8</v>
          </cell>
          <cell r="CW38">
            <v>21.7</v>
          </cell>
          <cell r="CX38" t="str">
            <v>nd</v>
          </cell>
          <cell r="CY38">
            <v>9.8000000000000007</v>
          </cell>
          <cell r="CZ38">
            <v>15.9</v>
          </cell>
          <cell r="DA38">
            <v>23.9</v>
          </cell>
          <cell r="DB38">
            <v>27.400000000000002</v>
          </cell>
          <cell r="DC38">
            <v>17.100000000000001</v>
          </cell>
          <cell r="DD38">
            <v>55.600000000000009</v>
          </cell>
          <cell r="DE38">
            <v>5.0999999999999996</v>
          </cell>
          <cell r="DF38">
            <v>15.299999999999999</v>
          </cell>
          <cell r="DG38">
            <v>3.2</v>
          </cell>
          <cell r="DH38">
            <v>0</v>
          </cell>
          <cell r="DI38">
            <v>15.4</v>
          </cell>
          <cell r="DJ38">
            <v>14.2</v>
          </cell>
          <cell r="DK38">
            <v>13.8</v>
          </cell>
          <cell r="DL38">
            <v>0</v>
          </cell>
          <cell r="DM38">
            <v>0</v>
          </cell>
          <cell r="DN38">
            <v>0</v>
          </cell>
          <cell r="DO38">
            <v>0</v>
          </cell>
          <cell r="DP38">
            <v>0</v>
          </cell>
          <cell r="DQ38">
            <v>5.8999999999999995</v>
          </cell>
          <cell r="DR38">
            <v>2.7</v>
          </cell>
          <cell r="DS38">
            <v>1.6</v>
          </cell>
          <cell r="DT38" t="str">
            <v>nd</v>
          </cell>
          <cell r="DU38">
            <v>0</v>
          </cell>
          <cell r="DV38" t="str">
            <v>nd</v>
          </cell>
          <cell r="DW38">
            <v>25.3</v>
          </cell>
          <cell r="DX38">
            <v>4.7</v>
          </cell>
          <cell r="DY38" t="str">
            <v>nd</v>
          </cell>
          <cell r="DZ38">
            <v>1.2</v>
          </cell>
          <cell r="EA38" t="str">
            <v>nd</v>
          </cell>
          <cell r="EB38" t="str">
            <v>nd</v>
          </cell>
          <cell r="EC38">
            <v>25.900000000000002</v>
          </cell>
          <cell r="ED38">
            <v>5.7</v>
          </cell>
          <cell r="EE38">
            <v>1.6</v>
          </cell>
          <cell r="EF38" t="str">
            <v>nd</v>
          </cell>
          <cell r="EG38" t="str">
            <v>nd</v>
          </cell>
          <cell r="EH38" t="str">
            <v>nd</v>
          </cell>
          <cell r="EI38">
            <v>16.400000000000002</v>
          </cell>
          <cell r="EJ38" t="str">
            <v>nd</v>
          </cell>
          <cell r="EK38">
            <v>2.1999999999999997</v>
          </cell>
          <cell r="EL38">
            <v>0</v>
          </cell>
          <cell r="EM38">
            <v>0</v>
          </cell>
          <cell r="EN38">
            <v>1.6</v>
          </cell>
          <cell r="EO38">
            <v>0</v>
          </cell>
          <cell r="EP38">
            <v>0</v>
          </cell>
          <cell r="EQ38">
            <v>0</v>
          </cell>
          <cell r="ER38">
            <v>0</v>
          </cell>
          <cell r="ES38">
            <v>0</v>
          </cell>
          <cell r="ET38" t="str">
            <v>nd</v>
          </cell>
          <cell r="EU38">
            <v>0</v>
          </cell>
          <cell r="EV38" t="str">
            <v>nd</v>
          </cell>
          <cell r="EW38" t="str">
            <v>nd</v>
          </cell>
          <cell r="EX38">
            <v>5.5</v>
          </cell>
          <cell r="EY38">
            <v>5.3</v>
          </cell>
          <cell r="EZ38" t="str">
            <v>nd</v>
          </cell>
          <cell r="FA38">
            <v>0</v>
          </cell>
          <cell r="FB38" t="str">
            <v>nd</v>
          </cell>
          <cell r="FC38">
            <v>1.4000000000000001</v>
          </cell>
          <cell r="FD38">
            <v>11.1</v>
          </cell>
          <cell r="FE38">
            <v>18.7</v>
          </cell>
          <cell r="FF38" t="str">
            <v>nd</v>
          </cell>
          <cell r="FG38" t="str">
            <v>nd</v>
          </cell>
          <cell r="FH38">
            <v>1.6</v>
          </cell>
          <cell r="FI38" t="str">
            <v>nd</v>
          </cell>
          <cell r="FJ38">
            <v>11</v>
          </cell>
          <cell r="FK38">
            <v>20.8</v>
          </cell>
          <cell r="FL38" t="str">
            <v>nd</v>
          </cell>
          <cell r="FM38">
            <v>0</v>
          </cell>
          <cell r="FN38">
            <v>0</v>
          </cell>
          <cell r="FO38">
            <v>0</v>
          </cell>
          <cell r="FP38">
            <v>6.8000000000000007</v>
          </cell>
          <cell r="FQ38">
            <v>12.5</v>
          </cell>
          <cell r="FR38">
            <v>0</v>
          </cell>
          <cell r="FS38">
            <v>0</v>
          </cell>
          <cell r="FT38">
            <v>0</v>
          </cell>
          <cell r="FU38">
            <v>0</v>
          </cell>
          <cell r="FV38">
            <v>0</v>
          </cell>
          <cell r="FW38" t="str">
            <v>nd</v>
          </cell>
          <cell r="FX38" t="str">
            <v>nd</v>
          </cell>
          <cell r="FY38">
            <v>0</v>
          </cell>
          <cell r="FZ38">
            <v>3.5999999999999996</v>
          </cell>
          <cell r="GA38">
            <v>3.9</v>
          </cell>
          <cell r="GB38">
            <v>3.5999999999999996</v>
          </cell>
          <cell r="GC38" t="str">
            <v>nd</v>
          </cell>
          <cell r="GD38" t="str">
            <v>nd</v>
          </cell>
          <cell r="GE38" t="str">
            <v>nd</v>
          </cell>
          <cell r="GF38" t="str">
            <v>nd</v>
          </cell>
          <cell r="GG38">
            <v>6</v>
          </cell>
          <cell r="GH38">
            <v>24.6</v>
          </cell>
          <cell r="GI38">
            <v>0</v>
          </cell>
          <cell r="GJ38">
            <v>0</v>
          </cell>
          <cell r="GK38">
            <v>0</v>
          </cell>
          <cell r="GL38" t="str">
            <v>nd</v>
          </cell>
          <cell r="GM38">
            <v>7.9</v>
          </cell>
          <cell r="GN38">
            <v>26.400000000000002</v>
          </cell>
          <cell r="GO38">
            <v>0</v>
          </cell>
          <cell r="GP38">
            <v>0</v>
          </cell>
          <cell r="GQ38">
            <v>0</v>
          </cell>
          <cell r="GR38" t="str">
            <v>nd</v>
          </cell>
          <cell r="GS38">
            <v>2.9000000000000004</v>
          </cell>
          <cell r="GT38">
            <v>15.8</v>
          </cell>
          <cell r="GU38">
            <v>0</v>
          </cell>
          <cell r="GV38">
            <v>0</v>
          </cell>
          <cell r="GW38">
            <v>0</v>
          </cell>
          <cell r="GX38">
            <v>0</v>
          </cell>
          <cell r="GY38">
            <v>0</v>
          </cell>
          <cell r="GZ38">
            <v>0</v>
          </cell>
          <cell r="HA38">
            <v>0</v>
          </cell>
          <cell r="HB38">
            <v>0</v>
          </cell>
          <cell r="HC38" t="str">
            <v>nd</v>
          </cell>
          <cell r="HD38">
            <v>10.100000000000001</v>
          </cell>
          <cell r="HE38">
            <v>1.2</v>
          </cell>
          <cell r="HF38">
            <v>0</v>
          </cell>
          <cell r="HG38">
            <v>0</v>
          </cell>
          <cell r="HH38">
            <v>0</v>
          </cell>
          <cell r="HI38">
            <v>1.7000000000000002</v>
          </cell>
          <cell r="HJ38">
            <v>26.8</v>
          </cell>
          <cell r="HK38">
            <v>4.5</v>
          </cell>
          <cell r="HL38">
            <v>0</v>
          </cell>
          <cell r="HM38">
            <v>0</v>
          </cell>
          <cell r="HN38">
            <v>0</v>
          </cell>
          <cell r="HO38">
            <v>2.1999999999999997</v>
          </cell>
          <cell r="HP38">
            <v>25.3</v>
          </cell>
          <cell r="HQ38">
            <v>5.8999999999999995</v>
          </cell>
          <cell r="HR38">
            <v>0</v>
          </cell>
          <cell r="HS38">
            <v>0</v>
          </cell>
          <cell r="HT38">
            <v>0</v>
          </cell>
          <cell r="HU38" t="str">
            <v>nd</v>
          </cell>
          <cell r="HV38">
            <v>16.8</v>
          </cell>
          <cell r="HW38">
            <v>4</v>
          </cell>
          <cell r="HX38">
            <v>0</v>
          </cell>
          <cell r="HY38">
            <v>0</v>
          </cell>
          <cell r="HZ38">
            <v>0</v>
          </cell>
          <cell r="IA38">
            <v>0</v>
          </cell>
          <cell r="IB38">
            <v>0</v>
          </cell>
          <cell r="IC38">
            <v>0</v>
          </cell>
          <cell r="ID38">
            <v>0</v>
          </cell>
          <cell r="IE38">
            <v>2.7</v>
          </cell>
          <cell r="IF38">
            <v>3.2</v>
          </cell>
          <cell r="IG38">
            <v>2.9000000000000004</v>
          </cell>
          <cell r="IH38">
            <v>3.6999999999999997</v>
          </cell>
          <cell r="II38">
            <v>0</v>
          </cell>
          <cell r="IJ38">
            <v>0</v>
          </cell>
          <cell r="IK38">
            <v>3.6999999999999997</v>
          </cell>
          <cell r="IL38">
            <v>6.5</v>
          </cell>
          <cell r="IM38">
            <v>18</v>
          </cell>
          <cell r="IN38">
            <v>5.0999999999999996</v>
          </cell>
          <cell r="IO38">
            <v>0</v>
          </cell>
          <cell r="IP38" t="str">
            <v>nd</v>
          </cell>
          <cell r="IQ38">
            <v>5.3</v>
          </cell>
          <cell r="IR38">
            <v>11.700000000000001</v>
          </cell>
          <cell r="IS38">
            <v>15.2</v>
          </cell>
          <cell r="IT38">
            <v>2.6</v>
          </cell>
          <cell r="IU38">
            <v>0</v>
          </cell>
          <cell r="IV38" t="str">
            <v>nd</v>
          </cell>
          <cell r="IW38">
            <v>1.9</v>
          </cell>
          <cell r="IX38">
            <v>3</v>
          </cell>
          <cell r="IY38">
            <v>8.6999999999999993</v>
          </cell>
          <cell r="IZ38">
            <v>4.5999999999999996</v>
          </cell>
          <cell r="JA38">
            <v>0</v>
          </cell>
          <cell r="JB38">
            <v>0</v>
          </cell>
          <cell r="JC38">
            <v>0</v>
          </cell>
          <cell r="JD38">
            <v>0</v>
          </cell>
          <cell r="JE38">
            <v>0</v>
          </cell>
          <cell r="JF38">
            <v>0</v>
          </cell>
          <cell r="JG38">
            <v>0</v>
          </cell>
          <cell r="JH38">
            <v>0</v>
          </cell>
          <cell r="JI38">
            <v>0</v>
          </cell>
          <cell r="JJ38" t="str">
            <v>nd</v>
          </cell>
          <cell r="JK38">
            <v>12.2</v>
          </cell>
          <cell r="JL38">
            <v>0</v>
          </cell>
          <cell r="JM38">
            <v>0</v>
          </cell>
          <cell r="JN38">
            <v>0</v>
          </cell>
          <cell r="JO38">
            <v>0</v>
          </cell>
          <cell r="JP38">
            <v>1.5</v>
          </cell>
          <cell r="JQ38">
            <v>31.900000000000002</v>
          </cell>
          <cell r="JR38">
            <v>0</v>
          </cell>
          <cell r="JS38">
            <v>0</v>
          </cell>
          <cell r="JT38">
            <v>0</v>
          </cell>
          <cell r="JU38">
            <v>0</v>
          </cell>
          <cell r="JV38">
            <v>0</v>
          </cell>
          <cell r="JW38">
            <v>34.300000000000004</v>
          </cell>
          <cell r="JX38">
            <v>0</v>
          </cell>
          <cell r="JY38">
            <v>0</v>
          </cell>
          <cell r="JZ38" t="str">
            <v>nd</v>
          </cell>
          <cell r="KA38">
            <v>0</v>
          </cell>
          <cell r="KB38">
            <v>0</v>
          </cell>
          <cell r="KC38">
            <v>19</v>
          </cell>
          <cell r="KD38">
            <v>72.899999999999991</v>
          </cell>
          <cell r="KE38">
            <v>4.5999999999999996</v>
          </cell>
          <cell r="KF38">
            <v>4.9000000000000004</v>
          </cell>
          <cell r="KG38">
            <v>5.2</v>
          </cell>
          <cell r="KH38">
            <v>12.2</v>
          </cell>
          <cell r="KI38">
            <v>0.3</v>
          </cell>
          <cell r="KJ38">
            <v>71.5</v>
          </cell>
          <cell r="KK38">
            <v>4.5999999999999996</v>
          </cell>
          <cell r="KL38">
            <v>5.2</v>
          </cell>
          <cell r="KM38">
            <v>5.4</v>
          </cell>
          <cell r="KN38">
            <v>13</v>
          </cell>
          <cell r="KO38">
            <v>0.3</v>
          </cell>
        </row>
        <row r="39">
          <cell r="A39" t="str">
            <v>4C5</v>
          </cell>
          <cell r="B39" t="str">
            <v>39</v>
          </cell>
          <cell r="C39" t="str">
            <v>NAF 17</v>
          </cell>
          <cell r="D39" t="str">
            <v>C5</v>
          </cell>
          <cell r="E39" t="str">
            <v>4</v>
          </cell>
          <cell r="F39" t="str">
            <v>nd</v>
          </cell>
          <cell r="G39">
            <v>4.5</v>
          </cell>
          <cell r="H39">
            <v>30.599999999999998</v>
          </cell>
          <cell r="I39">
            <v>52.800000000000004</v>
          </cell>
          <cell r="J39">
            <v>12.1</v>
          </cell>
          <cell r="K39">
            <v>81.2</v>
          </cell>
          <cell r="L39">
            <v>5.2</v>
          </cell>
          <cell r="M39">
            <v>11.3</v>
          </cell>
          <cell r="N39">
            <v>2.2999999999999998</v>
          </cell>
          <cell r="O39">
            <v>27.6</v>
          </cell>
          <cell r="P39">
            <v>24.5</v>
          </cell>
          <cell r="Q39">
            <v>17.399999999999999</v>
          </cell>
          <cell r="R39">
            <v>8</v>
          </cell>
          <cell r="S39">
            <v>13.200000000000001</v>
          </cell>
          <cell r="T39">
            <v>35.299999999999997</v>
          </cell>
          <cell r="U39">
            <v>0.89999999999999991</v>
          </cell>
          <cell r="V39">
            <v>21.4</v>
          </cell>
          <cell r="W39">
            <v>16.5</v>
          </cell>
          <cell r="X39">
            <v>78.5</v>
          </cell>
          <cell r="Y39">
            <v>5</v>
          </cell>
          <cell r="Z39">
            <v>9.1</v>
          </cell>
          <cell r="AA39">
            <v>64</v>
          </cell>
          <cell r="AB39">
            <v>25</v>
          </cell>
          <cell r="AC39">
            <v>43.9</v>
          </cell>
          <cell r="AD39">
            <v>18.3</v>
          </cell>
          <cell r="AE39">
            <v>35.699999999999996</v>
          </cell>
          <cell r="AF39">
            <v>24.2</v>
          </cell>
          <cell r="AG39" t="str">
            <v>nd</v>
          </cell>
          <cell r="AH39">
            <v>0</v>
          </cell>
          <cell r="AI39">
            <v>39.5</v>
          </cell>
          <cell r="AJ39">
            <v>62.9</v>
          </cell>
          <cell r="AK39">
            <v>7.1999999999999993</v>
          </cell>
          <cell r="AL39">
            <v>29.799999999999997</v>
          </cell>
          <cell r="AM39">
            <v>48.9</v>
          </cell>
          <cell r="AN39">
            <v>51.1</v>
          </cell>
          <cell r="AO39">
            <v>58.199999999999996</v>
          </cell>
          <cell r="AP39">
            <v>41.8</v>
          </cell>
          <cell r="AQ39">
            <v>55.600000000000009</v>
          </cell>
          <cell r="AR39" t="str">
            <v>nd</v>
          </cell>
          <cell r="AS39" t="str">
            <v>nd</v>
          </cell>
          <cell r="AT39">
            <v>35</v>
          </cell>
          <cell r="AU39">
            <v>7.1999999999999993</v>
          </cell>
          <cell r="AV39">
            <v>10.5</v>
          </cell>
          <cell r="AW39">
            <v>4.9000000000000004</v>
          </cell>
          <cell r="AX39">
            <v>5.0999999999999996</v>
          </cell>
          <cell r="AY39">
            <v>70.8</v>
          </cell>
          <cell r="AZ39">
            <v>8.6</v>
          </cell>
          <cell r="BA39">
            <v>60</v>
          </cell>
          <cell r="BB39">
            <v>21.7</v>
          </cell>
          <cell r="BC39">
            <v>7.1999999999999993</v>
          </cell>
          <cell r="BD39">
            <v>2.4</v>
          </cell>
          <cell r="BE39">
            <v>4.1000000000000005</v>
          </cell>
          <cell r="BF39">
            <v>4.5</v>
          </cell>
          <cell r="BG39" t="str">
            <v>nd</v>
          </cell>
          <cell r="BH39">
            <v>2.1</v>
          </cell>
          <cell r="BI39">
            <v>4.7</v>
          </cell>
          <cell r="BJ39">
            <v>11.200000000000001</v>
          </cell>
          <cell r="BK39">
            <v>42.5</v>
          </cell>
          <cell r="BL39">
            <v>39.4</v>
          </cell>
          <cell r="BM39">
            <v>1.4000000000000001</v>
          </cell>
          <cell r="BN39" t="str">
            <v>nd</v>
          </cell>
          <cell r="BO39" t="str">
            <v>nd</v>
          </cell>
          <cell r="BP39">
            <v>6.3</v>
          </cell>
          <cell r="BQ39">
            <v>33.6</v>
          </cell>
          <cell r="BR39">
            <v>58.099999999999994</v>
          </cell>
          <cell r="BS39" t="str">
            <v>nd</v>
          </cell>
          <cell r="BT39">
            <v>0</v>
          </cell>
          <cell r="BU39" t="str">
            <v>nd</v>
          </cell>
          <cell r="BV39">
            <v>11.3</v>
          </cell>
          <cell r="BW39">
            <v>80.800000000000011</v>
          </cell>
          <cell r="BX39">
            <v>7.7</v>
          </cell>
          <cell r="BY39">
            <v>1.6</v>
          </cell>
          <cell r="BZ39">
            <v>4.9000000000000004</v>
          </cell>
          <cell r="CA39">
            <v>14.799999999999999</v>
          </cell>
          <cell r="CB39">
            <v>36.6</v>
          </cell>
          <cell r="CC39">
            <v>36.1</v>
          </cell>
          <cell r="CD39">
            <v>6.1</v>
          </cell>
          <cell r="CE39">
            <v>0</v>
          </cell>
          <cell r="CF39">
            <v>0</v>
          </cell>
          <cell r="CG39">
            <v>0</v>
          </cell>
          <cell r="CH39" t="str">
            <v>nd</v>
          </cell>
          <cell r="CI39">
            <v>1.2</v>
          </cell>
          <cell r="CJ39">
            <v>98.2</v>
          </cell>
          <cell r="CK39">
            <v>75.900000000000006</v>
          </cell>
          <cell r="CL39">
            <v>31.3</v>
          </cell>
          <cell r="CM39">
            <v>75</v>
          </cell>
          <cell r="CN39">
            <v>40.300000000000004</v>
          </cell>
          <cell r="CO39">
            <v>5.6000000000000005</v>
          </cell>
          <cell r="CP39">
            <v>41.6</v>
          </cell>
          <cell r="CQ39">
            <v>77.5</v>
          </cell>
          <cell r="CR39">
            <v>8.4</v>
          </cell>
          <cell r="CS39">
            <v>26.8</v>
          </cell>
          <cell r="CT39">
            <v>32</v>
          </cell>
          <cell r="CU39">
            <v>10.299999999999999</v>
          </cell>
          <cell r="CV39">
            <v>30.9</v>
          </cell>
          <cell r="CW39">
            <v>24.3</v>
          </cell>
          <cell r="CX39">
            <v>4.3999999999999995</v>
          </cell>
          <cell r="CY39">
            <v>6.8000000000000007</v>
          </cell>
          <cell r="CZ39">
            <v>12.2</v>
          </cell>
          <cell r="DA39">
            <v>19.100000000000001</v>
          </cell>
          <cell r="DB39">
            <v>33.200000000000003</v>
          </cell>
          <cell r="DC39">
            <v>19.8</v>
          </cell>
          <cell r="DD39">
            <v>44.6</v>
          </cell>
          <cell r="DE39">
            <v>8.3000000000000007</v>
          </cell>
          <cell r="DF39">
            <v>14.899999999999999</v>
          </cell>
          <cell r="DG39">
            <v>7.7</v>
          </cell>
          <cell r="DH39">
            <v>2</v>
          </cell>
          <cell r="DI39">
            <v>17.599999999999998</v>
          </cell>
          <cell r="DJ39">
            <v>10.9</v>
          </cell>
          <cell r="DK39">
            <v>17.899999999999999</v>
          </cell>
          <cell r="DL39">
            <v>0</v>
          </cell>
          <cell r="DM39" t="str">
            <v>nd</v>
          </cell>
          <cell r="DN39">
            <v>0</v>
          </cell>
          <cell r="DO39">
            <v>0</v>
          </cell>
          <cell r="DP39">
            <v>0</v>
          </cell>
          <cell r="DQ39">
            <v>1.2</v>
          </cell>
          <cell r="DR39">
            <v>1.2</v>
          </cell>
          <cell r="DS39">
            <v>1.3</v>
          </cell>
          <cell r="DT39" t="str">
            <v>nd</v>
          </cell>
          <cell r="DU39">
            <v>0.70000000000000007</v>
          </cell>
          <cell r="DV39">
            <v>0</v>
          </cell>
          <cell r="DW39">
            <v>12.4</v>
          </cell>
          <cell r="DX39">
            <v>11.799999999999999</v>
          </cell>
          <cell r="DY39">
            <v>4.3</v>
          </cell>
          <cell r="DZ39">
            <v>1.0999999999999999</v>
          </cell>
          <cell r="EA39">
            <v>0.8</v>
          </cell>
          <cell r="EB39">
            <v>0.5</v>
          </cell>
          <cell r="EC39">
            <v>37.700000000000003</v>
          </cell>
          <cell r="ED39">
            <v>6.3</v>
          </cell>
          <cell r="EE39">
            <v>1.4000000000000001</v>
          </cell>
          <cell r="EF39">
            <v>0.89999999999999991</v>
          </cell>
          <cell r="EG39">
            <v>2.1</v>
          </cell>
          <cell r="EH39">
            <v>3.5999999999999996</v>
          </cell>
          <cell r="EI39">
            <v>8.7999999999999989</v>
          </cell>
          <cell r="EJ39">
            <v>2.4</v>
          </cell>
          <cell r="EK39" t="str">
            <v>nd</v>
          </cell>
          <cell r="EL39">
            <v>0</v>
          </cell>
          <cell r="EM39" t="str">
            <v>nd</v>
          </cell>
          <cell r="EN39" t="str">
            <v>nd</v>
          </cell>
          <cell r="EO39">
            <v>0</v>
          </cell>
          <cell r="EP39" t="str">
            <v>nd</v>
          </cell>
          <cell r="EQ39">
            <v>0</v>
          </cell>
          <cell r="ER39">
            <v>0</v>
          </cell>
          <cell r="ES39">
            <v>0</v>
          </cell>
          <cell r="ET39">
            <v>0</v>
          </cell>
          <cell r="EU39">
            <v>0</v>
          </cell>
          <cell r="EV39">
            <v>0</v>
          </cell>
          <cell r="EW39">
            <v>1.5</v>
          </cell>
          <cell r="EX39">
            <v>2</v>
          </cell>
          <cell r="EY39">
            <v>1.4000000000000001</v>
          </cell>
          <cell r="EZ39" t="str">
            <v>nd</v>
          </cell>
          <cell r="FA39">
            <v>1.4000000000000001</v>
          </cell>
          <cell r="FB39">
            <v>2.1</v>
          </cell>
          <cell r="FC39">
            <v>4.5999999999999996</v>
          </cell>
          <cell r="FD39">
            <v>13.100000000000001</v>
          </cell>
          <cell r="FE39">
            <v>9.8000000000000007</v>
          </cell>
          <cell r="FF39">
            <v>0</v>
          </cell>
          <cell r="FG39">
            <v>0.8</v>
          </cell>
          <cell r="FH39">
            <v>2.5</v>
          </cell>
          <cell r="FI39">
            <v>4</v>
          </cell>
          <cell r="FJ39">
            <v>21.7</v>
          </cell>
          <cell r="FK39">
            <v>23.3</v>
          </cell>
          <cell r="FL39">
            <v>0</v>
          </cell>
          <cell r="FM39">
            <v>0</v>
          </cell>
          <cell r="FN39" t="str">
            <v>nd</v>
          </cell>
          <cell r="FO39">
            <v>1.0999999999999999</v>
          </cell>
          <cell r="FP39">
            <v>5.6000000000000005</v>
          </cell>
          <cell r="FQ39">
            <v>5</v>
          </cell>
          <cell r="FR39" t="str">
            <v>nd</v>
          </cell>
          <cell r="FS39">
            <v>0</v>
          </cell>
          <cell r="FT39">
            <v>0</v>
          </cell>
          <cell r="FU39">
            <v>0</v>
          </cell>
          <cell r="FV39">
            <v>0</v>
          </cell>
          <cell r="FW39">
            <v>1</v>
          </cell>
          <cell r="FX39" t="str">
            <v>nd</v>
          </cell>
          <cell r="FY39">
            <v>0</v>
          </cell>
          <cell r="FZ39">
            <v>1.3</v>
          </cell>
          <cell r="GA39" t="str">
            <v>nd</v>
          </cell>
          <cell r="GB39">
            <v>1.9</v>
          </cell>
          <cell r="GC39" t="str">
            <v>nd</v>
          </cell>
          <cell r="GD39">
            <v>0</v>
          </cell>
          <cell r="GE39" t="str">
            <v>nd</v>
          </cell>
          <cell r="GF39">
            <v>3.2</v>
          </cell>
          <cell r="GG39">
            <v>14.099999999999998</v>
          </cell>
          <cell r="GH39">
            <v>13.3</v>
          </cell>
          <cell r="GI39">
            <v>0</v>
          </cell>
          <cell r="GJ39">
            <v>0</v>
          </cell>
          <cell r="GK39">
            <v>0</v>
          </cell>
          <cell r="GL39" t="str">
            <v>nd</v>
          </cell>
          <cell r="GM39">
            <v>16.600000000000001</v>
          </cell>
          <cell r="GN39">
            <v>34.799999999999997</v>
          </cell>
          <cell r="GO39">
            <v>0</v>
          </cell>
          <cell r="GP39">
            <v>0</v>
          </cell>
          <cell r="GQ39">
            <v>0</v>
          </cell>
          <cell r="GR39">
            <v>1.5</v>
          </cell>
          <cell r="GS39">
            <v>2.4</v>
          </cell>
          <cell r="GT39">
            <v>8.1</v>
          </cell>
          <cell r="GU39">
            <v>0</v>
          </cell>
          <cell r="GV39" t="str">
            <v>nd</v>
          </cell>
          <cell r="GW39">
            <v>0</v>
          </cell>
          <cell r="GX39">
            <v>0</v>
          </cell>
          <cell r="GY39">
            <v>0</v>
          </cell>
          <cell r="GZ39">
            <v>0</v>
          </cell>
          <cell r="HA39">
            <v>0</v>
          </cell>
          <cell r="HB39">
            <v>0</v>
          </cell>
          <cell r="HC39">
            <v>1.4000000000000001</v>
          </cell>
          <cell r="HD39">
            <v>3</v>
          </cell>
          <cell r="HE39">
            <v>0.6</v>
          </cell>
          <cell r="HF39" t="str">
            <v>nd</v>
          </cell>
          <cell r="HG39">
            <v>0</v>
          </cell>
          <cell r="HH39">
            <v>0</v>
          </cell>
          <cell r="HI39">
            <v>3.1</v>
          </cell>
          <cell r="HJ39">
            <v>26.5</v>
          </cell>
          <cell r="HK39">
            <v>0.8</v>
          </cell>
          <cell r="HL39">
            <v>0</v>
          </cell>
          <cell r="HM39">
            <v>0</v>
          </cell>
          <cell r="HN39" t="str">
            <v>nd</v>
          </cell>
          <cell r="HO39">
            <v>6.2</v>
          </cell>
          <cell r="HP39">
            <v>40.1</v>
          </cell>
          <cell r="HQ39">
            <v>5.8999999999999995</v>
          </cell>
          <cell r="HR39">
            <v>0</v>
          </cell>
          <cell r="HS39">
            <v>0</v>
          </cell>
          <cell r="HT39">
            <v>0</v>
          </cell>
          <cell r="HU39">
            <v>0.6</v>
          </cell>
          <cell r="HV39">
            <v>11.1</v>
          </cell>
          <cell r="HW39">
            <v>0.4</v>
          </cell>
          <cell r="HX39">
            <v>0</v>
          </cell>
          <cell r="HY39">
            <v>0</v>
          </cell>
          <cell r="HZ39" t="str">
            <v>nd</v>
          </cell>
          <cell r="IA39">
            <v>0</v>
          </cell>
          <cell r="IB39">
            <v>0</v>
          </cell>
          <cell r="IC39" t="str">
            <v>nd</v>
          </cell>
          <cell r="ID39" t="str">
            <v>nd</v>
          </cell>
          <cell r="IE39">
            <v>0.8</v>
          </cell>
          <cell r="IF39">
            <v>1.6</v>
          </cell>
          <cell r="IG39">
            <v>1.2</v>
          </cell>
          <cell r="IH39" t="str">
            <v>nd</v>
          </cell>
          <cell r="II39" t="str">
            <v>nd</v>
          </cell>
          <cell r="IJ39">
            <v>2.1</v>
          </cell>
          <cell r="IK39">
            <v>3.5999999999999996</v>
          </cell>
          <cell r="IL39">
            <v>12.2</v>
          </cell>
          <cell r="IM39">
            <v>11.4</v>
          </cell>
          <cell r="IN39">
            <v>0.8</v>
          </cell>
          <cell r="IO39">
            <v>0.89999999999999991</v>
          </cell>
          <cell r="IP39">
            <v>2.1999999999999997</v>
          </cell>
          <cell r="IQ39">
            <v>8.2000000000000011</v>
          </cell>
          <cell r="IR39">
            <v>20.100000000000001</v>
          </cell>
          <cell r="IS39">
            <v>16.900000000000002</v>
          </cell>
          <cell r="IT39">
            <v>4.5999999999999996</v>
          </cell>
          <cell r="IU39">
            <v>0</v>
          </cell>
          <cell r="IV39" t="str">
            <v>nd</v>
          </cell>
          <cell r="IW39">
            <v>2.1</v>
          </cell>
          <cell r="IX39">
            <v>2.7</v>
          </cell>
          <cell r="IY39">
            <v>6.6000000000000005</v>
          </cell>
          <cell r="IZ39" t="str">
            <v>nd</v>
          </cell>
          <cell r="JA39">
            <v>0</v>
          </cell>
          <cell r="JB39">
            <v>0</v>
          </cell>
          <cell r="JC39">
            <v>0</v>
          </cell>
          <cell r="JD39">
            <v>0</v>
          </cell>
          <cell r="JE39" t="str">
            <v>nd</v>
          </cell>
          <cell r="JF39">
            <v>0</v>
          </cell>
          <cell r="JG39">
            <v>0</v>
          </cell>
          <cell r="JH39">
            <v>0</v>
          </cell>
          <cell r="JI39">
            <v>0</v>
          </cell>
          <cell r="JJ39">
            <v>0</v>
          </cell>
          <cell r="JK39">
            <v>5.0999999999999996</v>
          </cell>
          <cell r="JL39">
            <v>0</v>
          </cell>
          <cell r="JM39">
            <v>0</v>
          </cell>
          <cell r="JN39">
            <v>0</v>
          </cell>
          <cell r="JO39" t="str">
            <v>nd</v>
          </cell>
          <cell r="JP39" t="str">
            <v>nd</v>
          </cell>
          <cell r="JQ39">
            <v>29.799999999999997</v>
          </cell>
          <cell r="JR39">
            <v>0</v>
          </cell>
          <cell r="JS39">
            <v>0</v>
          </cell>
          <cell r="JT39">
            <v>0</v>
          </cell>
          <cell r="JU39">
            <v>0</v>
          </cell>
          <cell r="JV39" t="str">
            <v>nd</v>
          </cell>
          <cell r="JW39">
            <v>51.2</v>
          </cell>
          <cell r="JX39">
            <v>0</v>
          </cell>
          <cell r="JY39">
            <v>0</v>
          </cell>
          <cell r="JZ39">
            <v>0</v>
          </cell>
          <cell r="KA39">
            <v>0</v>
          </cell>
          <cell r="KB39">
            <v>0</v>
          </cell>
          <cell r="KC39">
            <v>12</v>
          </cell>
          <cell r="KD39">
            <v>64.5</v>
          </cell>
          <cell r="KE39">
            <v>7.0000000000000009</v>
          </cell>
          <cell r="KF39">
            <v>3.9</v>
          </cell>
          <cell r="KG39">
            <v>6.3</v>
          </cell>
          <cell r="KH39">
            <v>18.099999999999998</v>
          </cell>
          <cell r="KI39">
            <v>0.2</v>
          </cell>
          <cell r="KJ39">
            <v>62.2</v>
          </cell>
          <cell r="KK39">
            <v>7.1999999999999993</v>
          </cell>
          <cell r="KL39">
            <v>4.1000000000000005</v>
          </cell>
          <cell r="KM39">
            <v>6.8000000000000007</v>
          </cell>
          <cell r="KN39">
            <v>19.600000000000001</v>
          </cell>
          <cell r="KO39">
            <v>0.2</v>
          </cell>
        </row>
        <row r="40">
          <cell r="A40" t="str">
            <v>5C5</v>
          </cell>
          <cell r="B40" t="str">
            <v>40</v>
          </cell>
          <cell r="C40" t="str">
            <v>NAF 17</v>
          </cell>
          <cell r="D40" t="str">
            <v>C5</v>
          </cell>
          <cell r="E40" t="str">
            <v>5</v>
          </cell>
          <cell r="F40" t="str">
            <v>nd</v>
          </cell>
          <cell r="G40">
            <v>3.5000000000000004</v>
          </cell>
          <cell r="H40">
            <v>31</v>
          </cell>
          <cell r="I40">
            <v>49.4</v>
          </cell>
          <cell r="J40">
            <v>15.8</v>
          </cell>
          <cell r="K40">
            <v>87.1</v>
          </cell>
          <cell r="L40" t="str">
            <v>nd</v>
          </cell>
          <cell r="M40">
            <v>9.5</v>
          </cell>
          <cell r="N40">
            <v>0</v>
          </cell>
          <cell r="O40">
            <v>26.8</v>
          </cell>
          <cell r="P40">
            <v>25.5</v>
          </cell>
          <cell r="Q40">
            <v>18.399999999999999</v>
          </cell>
          <cell r="R40">
            <v>6.4</v>
          </cell>
          <cell r="S40">
            <v>13</v>
          </cell>
          <cell r="T40">
            <v>44.6</v>
          </cell>
          <cell r="U40" t="str">
            <v>nd</v>
          </cell>
          <cell r="V40">
            <v>17.8</v>
          </cell>
          <cell r="W40">
            <v>9.4</v>
          </cell>
          <cell r="X40">
            <v>82</v>
          </cell>
          <cell r="Y40">
            <v>8.6</v>
          </cell>
          <cell r="Z40">
            <v>16</v>
          </cell>
          <cell r="AA40">
            <v>69.099999999999994</v>
          </cell>
          <cell r="AB40">
            <v>12.3</v>
          </cell>
          <cell r="AC40">
            <v>44.4</v>
          </cell>
          <cell r="AD40">
            <v>16</v>
          </cell>
          <cell r="AE40">
            <v>40.799999999999997</v>
          </cell>
          <cell r="AF40">
            <v>19.7</v>
          </cell>
          <cell r="AG40">
            <v>0</v>
          </cell>
          <cell r="AH40">
            <v>0</v>
          </cell>
          <cell r="AI40">
            <v>39.5</v>
          </cell>
          <cell r="AJ40">
            <v>68.899999999999991</v>
          </cell>
          <cell r="AK40">
            <v>5.6000000000000005</v>
          </cell>
          <cell r="AL40">
            <v>25.4</v>
          </cell>
          <cell r="AM40">
            <v>48.3</v>
          </cell>
          <cell r="AN40">
            <v>51.7</v>
          </cell>
          <cell r="AO40">
            <v>78.400000000000006</v>
          </cell>
          <cell r="AP40">
            <v>21.6</v>
          </cell>
          <cell r="AQ40">
            <v>44.3</v>
          </cell>
          <cell r="AR40">
            <v>5.4</v>
          </cell>
          <cell r="AS40" t="str">
            <v>nd</v>
          </cell>
          <cell r="AT40">
            <v>39.800000000000004</v>
          </cell>
          <cell r="AU40">
            <v>9.5</v>
          </cell>
          <cell r="AV40">
            <v>14.899999999999999</v>
          </cell>
          <cell r="AW40">
            <v>6</v>
          </cell>
          <cell r="AX40">
            <v>4.1000000000000005</v>
          </cell>
          <cell r="AY40">
            <v>59.5</v>
          </cell>
          <cell r="AZ40">
            <v>15.4</v>
          </cell>
          <cell r="BA40">
            <v>60.8</v>
          </cell>
          <cell r="BB40">
            <v>23.799999999999997</v>
          </cell>
          <cell r="BC40">
            <v>4.5999999999999996</v>
          </cell>
          <cell r="BD40">
            <v>5.4</v>
          </cell>
          <cell r="BE40">
            <v>3.4000000000000004</v>
          </cell>
          <cell r="BF40">
            <v>2</v>
          </cell>
          <cell r="BG40" t="str">
            <v>nd</v>
          </cell>
          <cell r="BH40">
            <v>1.7999999999999998</v>
          </cell>
          <cell r="BI40">
            <v>3.2</v>
          </cell>
          <cell r="BJ40">
            <v>12.3</v>
          </cell>
          <cell r="BK40">
            <v>47.199999999999996</v>
          </cell>
          <cell r="BL40">
            <v>34.200000000000003</v>
          </cell>
          <cell r="BM40">
            <v>1.4000000000000001</v>
          </cell>
          <cell r="BN40" t="str">
            <v>nd</v>
          </cell>
          <cell r="BO40" t="str">
            <v>nd</v>
          </cell>
          <cell r="BP40">
            <v>2.4</v>
          </cell>
          <cell r="BQ40">
            <v>39.5</v>
          </cell>
          <cell r="BR40">
            <v>55.400000000000006</v>
          </cell>
          <cell r="BS40">
            <v>0</v>
          </cell>
          <cell r="BT40">
            <v>0</v>
          </cell>
          <cell r="BU40" t="str">
            <v>nd</v>
          </cell>
          <cell r="BV40">
            <v>5.5</v>
          </cell>
          <cell r="BW40">
            <v>88.3</v>
          </cell>
          <cell r="BX40">
            <v>6.1</v>
          </cell>
          <cell r="BY40">
            <v>3</v>
          </cell>
          <cell r="BZ40">
            <v>3.1</v>
          </cell>
          <cell r="CA40">
            <v>21.8</v>
          </cell>
          <cell r="CB40">
            <v>42.5</v>
          </cell>
          <cell r="CC40">
            <v>26.6</v>
          </cell>
          <cell r="CD40">
            <v>3.1</v>
          </cell>
          <cell r="CE40">
            <v>0</v>
          </cell>
          <cell r="CF40">
            <v>0</v>
          </cell>
          <cell r="CG40" t="str">
            <v>nd</v>
          </cell>
          <cell r="CH40" t="str">
            <v>nd</v>
          </cell>
          <cell r="CI40" t="str">
            <v>nd</v>
          </cell>
          <cell r="CJ40">
            <v>99.4</v>
          </cell>
          <cell r="CK40">
            <v>79.800000000000011</v>
          </cell>
          <cell r="CL40">
            <v>34.699999999999996</v>
          </cell>
          <cell r="CM40">
            <v>84</v>
          </cell>
          <cell r="CN40">
            <v>41.6</v>
          </cell>
          <cell r="CO40">
            <v>2.7</v>
          </cell>
          <cell r="CP40">
            <v>33.900000000000006</v>
          </cell>
          <cell r="CQ40">
            <v>82.8</v>
          </cell>
          <cell r="CR40">
            <v>12.3</v>
          </cell>
          <cell r="CS40">
            <v>23.599999999999998</v>
          </cell>
          <cell r="CT40">
            <v>28.000000000000004</v>
          </cell>
          <cell r="CU40">
            <v>9.4</v>
          </cell>
          <cell r="CV40">
            <v>38.9</v>
          </cell>
          <cell r="CW40">
            <v>30</v>
          </cell>
          <cell r="CX40">
            <v>3.9</v>
          </cell>
          <cell r="CY40">
            <v>11.600000000000001</v>
          </cell>
          <cell r="CZ40">
            <v>9</v>
          </cell>
          <cell r="DA40">
            <v>23.9</v>
          </cell>
          <cell r="DB40">
            <v>21.7</v>
          </cell>
          <cell r="DC40">
            <v>16.400000000000002</v>
          </cell>
          <cell r="DD40">
            <v>50.4</v>
          </cell>
          <cell r="DE40">
            <v>8.9</v>
          </cell>
          <cell r="DF40">
            <v>21.2</v>
          </cell>
          <cell r="DG40">
            <v>8.9</v>
          </cell>
          <cell r="DH40">
            <v>2.9000000000000004</v>
          </cell>
          <cell r="DI40">
            <v>16.600000000000001</v>
          </cell>
          <cell r="DJ40">
            <v>17.7</v>
          </cell>
          <cell r="DK40">
            <v>15.6</v>
          </cell>
          <cell r="DL40">
            <v>0</v>
          </cell>
          <cell r="DM40" t="str">
            <v>nd</v>
          </cell>
          <cell r="DN40">
            <v>0</v>
          </cell>
          <cell r="DO40">
            <v>0</v>
          </cell>
          <cell r="DP40">
            <v>0</v>
          </cell>
          <cell r="DQ40">
            <v>2.4</v>
          </cell>
          <cell r="DR40" t="str">
            <v>nd</v>
          </cell>
          <cell r="DS40" t="str">
            <v>nd</v>
          </cell>
          <cell r="DT40">
            <v>0</v>
          </cell>
          <cell r="DU40">
            <v>0</v>
          </cell>
          <cell r="DV40">
            <v>0</v>
          </cell>
          <cell r="DW40">
            <v>15</v>
          </cell>
          <cell r="DX40">
            <v>10.100000000000001</v>
          </cell>
          <cell r="DY40">
            <v>2.2999999999999998</v>
          </cell>
          <cell r="DZ40">
            <v>2.9000000000000004</v>
          </cell>
          <cell r="EA40">
            <v>0.70000000000000007</v>
          </cell>
          <cell r="EB40" t="str">
            <v>nd</v>
          </cell>
          <cell r="EC40">
            <v>28.7</v>
          </cell>
          <cell r="ED40">
            <v>12.4</v>
          </cell>
          <cell r="EE40">
            <v>1.7999999999999998</v>
          </cell>
          <cell r="EF40">
            <v>2.6</v>
          </cell>
          <cell r="EG40">
            <v>1.7000000000000002</v>
          </cell>
          <cell r="EH40">
            <v>1.4000000000000001</v>
          </cell>
          <cell r="EI40">
            <v>15.1</v>
          </cell>
          <cell r="EJ40" t="str">
            <v>nd</v>
          </cell>
          <cell r="EK40" t="str">
            <v>nd</v>
          </cell>
          <cell r="EL40">
            <v>0</v>
          </cell>
          <cell r="EM40">
            <v>0</v>
          </cell>
          <cell r="EN40">
            <v>0</v>
          </cell>
          <cell r="EO40">
            <v>0</v>
          </cell>
          <cell r="EP40" t="str">
            <v>nd</v>
          </cell>
          <cell r="EQ40">
            <v>0</v>
          </cell>
          <cell r="ER40">
            <v>0</v>
          </cell>
          <cell r="ES40">
            <v>0</v>
          </cell>
          <cell r="ET40">
            <v>0</v>
          </cell>
          <cell r="EU40">
            <v>0</v>
          </cell>
          <cell r="EV40">
            <v>0</v>
          </cell>
          <cell r="EW40" t="str">
            <v>nd</v>
          </cell>
          <cell r="EX40">
            <v>2.1</v>
          </cell>
          <cell r="EY40" t="str">
            <v>nd</v>
          </cell>
          <cell r="EZ40" t="str">
            <v>nd</v>
          </cell>
          <cell r="FA40" t="str">
            <v>nd</v>
          </cell>
          <cell r="FB40">
            <v>1.3</v>
          </cell>
          <cell r="FC40">
            <v>3.9</v>
          </cell>
          <cell r="FD40">
            <v>18.399999999999999</v>
          </cell>
          <cell r="FE40">
            <v>7.1</v>
          </cell>
          <cell r="FF40">
            <v>0</v>
          </cell>
          <cell r="FG40">
            <v>1.4000000000000001</v>
          </cell>
          <cell r="FH40" t="str">
            <v>nd</v>
          </cell>
          <cell r="FI40">
            <v>7.3999999999999995</v>
          </cell>
          <cell r="FJ40">
            <v>19.100000000000001</v>
          </cell>
          <cell r="FK40">
            <v>19</v>
          </cell>
          <cell r="FL40">
            <v>0</v>
          </cell>
          <cell r="FM40">
            <v>0</v>
          </cell>
          <cell r="FN40" t="str">
            <v>nd</v>
          </cell>
          <cell r="FO40" t="str">
            <v>nd</v>
          </cell>
          <cell r="FP40">
            <v>7.3999999999999995</v>
          </cell>
          <cell r="FQ40">
            <v>6.9</v>
          </cell>
          <cell r="FR40">
            <v>0</v>
          </cell>
          <cell r="FS40">
            <v>0</v>
          </cell>
          <cell r="FT40">
            <v>0</v>
          </cell>
          <cell r="FU40">
            <v>0</v>
          </cell>
          <cell r="FV40" t="str">
            <v>nd</v>
          </cell>
          <cell r="FW40">
            <v>0</v>
          </cell>
          <cell r="FX40">
            <v>0</v>
          </cell>
          <cell r="FY40">
            <v>0</v>
          </cell>
          <cell r="FZ40">
            <v>0</v>
          </cell>
          <cell r="GA40">
            <v>3</v>
          </cell>
          <cell r="GB40" t="str">
            <v>nd</v>
          </cell>
          <cell r="GC40">
            <v>1.4000000000000001</v>
          </cell>
          <cell r="GD40" t="str">
            <v>nd</v>
          </cell>
          <cell r="GE40" t="str">
            <v>nd</v>
          </cell>
          <cell r="GF40" t="str">
            <v>nd</v>
          </cell>
          <cell r="GG40">
            <v>15.2</v>
          </cell>
          <cell r="GH40">
            <v>12.1</v>
          </cell>
          <cell r="GI40">
            <v>0</v>
          </cell>
          <cell r="GJ40" t="str">
            <v>nd</v>
          </cell>
          <cell r="GK40">
            <v>0</v>
          </cell>
          <cell r="GL40">
            <v>1.7999999999999998</v>
          </cell>
          <cell r="GM40">
            <v>12.9</v>
          </cell>
          <cell r="GN40">
            <v>33.700000000000003</v>
          </cell>
          <cell r="GO40">
            <v>0</v>
          </cell>
          <cell r="GP40">
            <v>0</v>
          </cell>
          <cell r="GQ40">
            <v>0</v>
          </cell>
          <cell r="GR40">
            <v>0</v>
          </cell>
          <cell r="GS40">
            <v>8.6</v>
          </cell>
          <cell r="GT40">
            <v>8.3000000000000007</v>
          </cell>
          <cell r="GU40">
            <v>0</v>
          </cell>
          <cell r="GV40" t="str">
            <v>nd</v>
          </cell>
          <cell r="GW40">
            <v>0</v>
          </cell>
          <cell r="GX40">
            <v>0</v>
          </cell>
          <cell r="GY40">
            <v>0</v>
          </cell>
          <cell r="GZ40">
            <v>0</v>
          </cell>
          <cell r="HA40">
            <v>0</v>
          </cell>
          <cell r="HB40" t="str">
            <v>nd</v>
          </cell>
          <cell r="HC40" t="str">
            <v>nd</v>
          </cell>
          <cell r="HD40">
            <v>3.3000000000000003</v>
          </cell>
          <cell r="HE40">
            <v>0</v>
          </cell>
          <cell r="HF40">
            <v>0</v>
          </cell>
          <cell r="HG40">
            <v>0</v>
          </cell>
          <cell r="HH40">
            <v>0</v>
          </cell>
          <cell r="HI40">
            <v>1</v>
          </cell>
          <cell r="HJ40">
            <v>30.099999999999998</v>
          </cell>
          <cell r="HK40" t="str">
            <v>nd</v>
          </cell>
          <cell r="HL40">
            <v>0</v>
          </cell>
          <cell r="HM40">
            <v>0</v>
          </cell>
          <cell r="HN40">
            <v>0</v>
          </cell>
          <cell r="HO40">
            <v>3.9</v>
          </cell>
          <cell r="HP40">
            <v>39.4</v>
          </cell>
          <cell r="HQ40">
            <v>5.2</v>
          </cell>
          <cell r="HR40">
            <v>0</v>
          </cell>
          <cell r="HS40">
            <v>0</v>
          </cell>
          <cell r="HT40">
            <v>0</v>
          </cell>
          <cell r="HU40" t="str">
            <v>nd</v>
          </cell>
          <cell r="HV40">
            <v>15</v>
          </cell>
          <cell r="HW40" t="str">
            <v>nd</v>
          </cell>
          <cell r="HX40">
            <v>0</v>
          </cell>
          <cell r="HY40">
            <v>0</v>
          </cell>
          <cell r="HZ40">
            <v>0</v>
          </cell>
          <cell r="IA40" t="str">
            <v>nd</v>
          </cell>
          <cell r="IB40">
            <v>0</v>
          </cell>
          <cell r="IC40">
            <v>0</v>
          </cell>
          <cell r="ID40">
            <v>0</v>
          </cell>
          <cell r="IE40">
            <v>1.2</v>
          </cell>
          <cell r="IF40">
            <v>1.6</v>
          </cell>
          <cell r="IG40" t="str">
            <v>nd</v>
          </cell>
          <cell r="IH40">
            <v>0</v>
          </cell>
          <cell r="II40" t="str">
            <v>nd</v>
          </cell>
          <cell r="IJ40">
            <v>0</v>
          </cell>
          <cell r="IK40">
            <v>5.8999999999999995</v>
          </cell>
          <cell r="IL40">
            <v>16.100000000000001</v>
          </cell>
          <cell r="IM40">
            <v>7.9</v>
          </cell>
          <cell r="IN40" t="str">
            <v>nd</v>
          </cell>
          <cell r="IO40">
            <v>1.6</v>
          </cell>
          <cell r="IP40">
            <v>3.1</v>
          </cell>
          <cell r="IQ40">
            <v>9.1999999999999993</v>
          </cell>
          <cell r="IR40">
            <v>21.4</v>
          </cell>
          <cell r="IS40">
            <v>11.700000000000001</v>
          </cell>
          <cell r="IT40" t="str">
            <v>nd</v>
          </cell>
          <cell r="IU40">
            <v>0</v>
          </cell>
          <cell r="IV40">
            <v>0</v>
          </cell>
          <cell r="IW40">
            <v>5.7</v>
          </cell>
          <cell r="IX40">
            <v>2.6</v>
          </cell>
          <cell r="IY40">
            <v>6.4</v>
          </cell>
          <cell r="IZ40">
            <v>1.4000000000000001</v>
          </cell>
          <cell r="JA40">
            <v>0</v>
          </cell>
          <cell r="JB40">
            <v>0</v>
          </cell>
          <cell r="JC40">
            <v>0</v>
          </cell>
          <cell r="JD40">
            <v>0</v>
          </cell>
          <cell r="JE40" t="str">
            <v>nd</v>
          </cell>
          <cell r="JF40">
            <v>0</v>
          </cell>
          <cell r="JG40">
            <v>0</v>
          </cell>
          <cell r="JH40">
            <v>0</v>
          </cell>
          <cell r="JI40">
            <v>0</v>
          </cell>
          <cell r="JJ40" t="str">
            <v>nd</v>
          </cell>
          <cell r="JK40">
            <v>3.5000000000000004</v>
          </cell>
          <cell r="JL40">
            <v>0</v>
          </cell>
          <cell r="JM40">
            <v>0</v>
          </cell>
          <cell r="JN40" t="str">
            <v>nd</v>
          </cell>
          <cell r="JO40">
            <v>0</v>
          </cell>
          <cell r="JP40">
            <v>0</v>
          </cell>
          <cell r="JQ40">
            <v>30.7</v>
          </cell>
          <cell r="JR40">
            <v>0</v>
          </cell>
          <cell r="JS40">
            <v>0</v>
          </cell>
          <cell r="JT40">
            <v>0</v>
          </cell>
          <cell r="JU40" t="str">
            <v>nd</v>
          </cell>
          <cell r="JV40">
            <v>0</v>
          </cell>
          <cell r="JW40">
            <v>48</v>
          </cell>
          <cell r="JX40">
            <v>0</v>
          </cell>
          <cell r="JY40">
            <v>0</v>
          </cell>
          <cell r="JZ40">
            <v>0</v>
          </cell>
          <cell r="KA40">
            <v>0</v>
          </cell>
          <cell r="KB40">
            <v>0</v>
          </cell>
          <cell r="KC40">
            <v>16.8</v>
          </cell>
          <cell r="KD40">
            <v>63.9</v>
          </cell>
          <cell r="KE40">
            <v>7.1</v>
          </cell>
          <cell r="KF40">
            <v>3.3000000000000003</v>
          </cell>
          <cell r="KG40">
            <v>5.2</v>
          </cell>
          <cell r="KH40">
            <v>20.399999999999999</v>
          </cell>
          <cell r="KI40">
            <v>0.2</v>
          </cell>
          <cell r="KJ40">
            <v>62.3</v>
          </cell>
          <cell r="KK40">
            <v>7.3999999999999995</v>
          </cell>
          <cell r="KL40">
            <v>3.3000000000000003</v>
          </cell>
          <cell r="KM40">
            <v>5.3</v>
          </cell>
          <cell r="KN40">
            <v>21.5</v>
          </cell>
          <cell r="KO40">
            <v>0.2</v>
          </cell>
        </row>
        <row r="41">
          <cell r="A41" t="str">
            <v>6C5</v>
          </cell>
          <cell r="B41" t="str">
            <v>41</v>
          </cell>
          <cell r="C41" t="str">
            <v>NAF 17</v>
          </cell>
          <cell r="D41" t="str">
            <v>C5</v>
          </cell>
          <cell r="E41" t="str">
            <v>6</v>
          </cell>
          <cell r="F41" t="str">
            <v>nd</v>
          </cell>
          <cell r="G41">
            <v>4.9000000000000004</v>
          </cell>
          <cell r="H41">
            <v>27.200000000000003</v>
          </cell>
          <cell r="I41">
            <v>58.3</v>
          </cell>
          <cell r="J41">
            <v>9</v>
          </cell>
          <cell r="K41">
            <v>95</v>
          </cell>
          <cell r="L41" t="str">
            <v>nd</v>
          </cell>
          <cell r="M41">
            <v>2.8000000000000003</v>
          </cell>
          <cell r="N41">
            <v>1.9</v>
          </cell>
          <cell r="O41">
            <v>25.4</v>
          </cell>
          <cell r="P41">
            <v>37.1</v>
          </cell>
          <cell r="Q41">
            <v>11.1</v>
          </cell>
          <cell r="R41">
            <v>4.7</v>
          </cell>
          <cell r="S41">
            <v>10.299999999999999</v>
          </cell>
          <cell r="T41">
            <v>50.3</v>
          </cell>
          <cell r="U41" t="str">
            <v>nd</v>
          </cell>
          <cell r="V41">
            <v>13</v>
          </cell>
          <cell r="W41">
            <v>17.5</v>
          </cell>
          <cell r="X41">
            <v>79.400000000000006</v>
          </cell>
          <cell r="Y41">
            <v>3.1</v>
          </cell>
          <cell r="Z41" t="str">
            <v>nd</v>
          </cell>
          <cell r="AA41">
            <v>75.3</v>
          </cell>
          <cell r="AB41">
            <v>12.1</v>
          </cell>
          <cell r="AC41">
            <v>85.6</v>
          </cell>
          <cell r="AD41">
            <v>5.2</v>
          </cell>
          <cell r="AE41">
            <v>33</v>
          </cell>
          <cell r="AF41">
            <v>12.3</v>
          </cell>
          <cell r="AG41" t="str">
            <v>nd</v>
          </cell>
          <cell r="AH41">
            <v>0</v>
          </cell>
          <cell r="AI41">
            <v>45.300000000000004</v>
          </cell>
          <cell r="AJ41">
            <v>72.099999999999994</v>
          </cell>
          <cell r="AK41">
            <v>6.6000000000000005</v>
          </cell>
          <cell r="AL41">
            <v>21.2</v>
          </cell>
          <cell r="AM41">
            <v>52</v>
          </cell>
          <cell r="AN41">
            <v>48</v>
          </cell>
          <cell r="AO41">
            <v>79.800000000000011</v>
          </cell>
          <cell r="AP41">
            <v>20.200000000000003</v>
          </cell>
          <cell r="AQ41">
            <v>66.900000000000006</v>
          </cell>
          <cell r="AR41">
            <v>0</v>
          </cell>
          <cell r="AS41" t="str">
            <v>nd</v>
          </cell>
          <cell r="AT41">
            <v>31.4</v>
          </cell>
          <cell r="AU41">
            <v>1</v>
          </cell>
          <cell r="AV41">
            <v>6.9</v>
          </cell>
          <cell r="AW41">
            <v>6.7</v>
          </cell>
          <cell r="AX41">
            <v>8.6</v>
          </cell>
          <cell r="AY41">
            <v>43</v>
          </cell>
          <cell r="AZ41">
            <v>34.699999999999996</v>
          </cell>
          <cell r="BA41">
            <v>44</v>
          </cell>
          <cell r="BB41">
            <v>30.599999999999998</v>
          </cell>
          <cell r="BC41">
            <v>14.099999999999998</v>
          </cell>
          <cell r="BD41">
            <v>4</v>
          </cell>
          <cell r="BE41">
            <v>5</v>
          </cell>
          <cell r="BF41">
            <v>2.1999999999999997</v>
          </cell>
          <cell r="BG41">
            <v>1</v>
          </cell>
          <cell r="BH41">
            <v>3.5000000000000004</v>
          </cell>
          <cell r="BI41">
            <v>11.4</v>
          </cell>
          <cell r="BJ41">
            <v>16.900000000000002</v>
          </cell>
          <cell r="BK41">
            <v>53.5</v>
          </cell>
          <cell r="BL41">
            <v>13.700000000000001</v>
          </cell>
          <cell r="BM41">
            <v>0</v>
          </cell>
          <cell r="BN41">
            <v>0</v>
          </cell>
          <cell r="BO41">
            <v>1.6</v>
          </cell>
          <cell r="BP41">
            <v>6</v>
          </cell>
          <cell r="BQ41">
            <v>41.699999999999996</v>
          </cell>
          <cell r="BR41">
            <v>50.6</v>
          </cell>
          <cell r="BS41">
            <v>0</v>
          </cell>
          <cell r="BT41">
            <v>0</v>
          </cell>
          <cell r="BU41">
            <v>0</v>
          </cell>
          <cell r="BV41">
            <v>9.3000000000000007</v>
          </cell>
          <cell r="BW41">
            <v>88.9</v>
          </cell>
          <cell r="BX41">
            <v>1.7999999999999998</v>
          </cell>
          <cell r="BY41">
            <v>2.1</v>
          </cell>
          <cell r="BZ41">
            <v>5.5</v>
          </cell>
          <cell r="CA41">
            <v>25.2</v>
          </cell>
          <cell r="CB41">
            <v>37.299999999999997</v>
          </cell>
          <cell r="CC41">
            <v>28.499999999999996</v>
          </cell>
          <cell r="CD41">
            <v>1.5</v>
          </cell>
          <cell r="CE41">
            <v>0</v>
          </cell>
          <cell r="CF41">
            <v>0</v>
          </cell>
          <cell r="CG41" t="str">
            <v>nd</v>
          </cell>
          <cell r="CH41">
            <v>0</v>
          </cell>
          <cell r="CI41">
            <v>1.3</v>
          </cell>
          <cell r="CJ41">
            <v>98.4</v>
          </cell>
          <cell r="CK41">
            <v>88.5</v>
          </cell>
          <cell r="CL41">
            <v>50.7</v>
          </cell>
          <cell r="CM41">
            <v>91.4</v>
          </cell>
          <cell r="CN41">
            <v>50.9</v>
          </cell>
          <cell r="CO41">
            <v>10.9</v>
          </cell>
          <cell r="CP41">
            <v>46.1</v>
          </cell>
          <cell r="CQ41">
            <v>88.4</v>
          </cell>
          <cell r="CR41">
            <v>14.099999999999998</v>
          </cell>
          <cell r="CS41">
            <v>29.7</v>
          </cell>
          <cell r="CT41">
            <v>33.6</v>
          </cell>
          <cell r="CU41">
            <v>7.8</v>
          </cell>
          <cell r="CV41">
            <v>28.9</v>
          </cell>
          <cell r="CW41">
            <v>28.7</v>
          </cell>
          <cell r="CX41">
            <v>1.6</v>
          </cell>
          <cell r="CY41">
            <v>14.099999999999998</v>
          </cell>
          <cell r="CZ41">
            <v>9.1999999999999993</v>
          </cell>
          <cell r="DA41">
            <v>25.1</v>
          </cell>
          <cell r="DB41">
            <v>21.4</v>
          </cell>
          <cell r="DC41">
            <v>18.3</v>
          </cell>
          <cell r="DD41">
            <v>52.800000000000004</v>
          </cell>
          <cell r="DE41">
            <v>6.1</v>
          </cell>
          <cell r="DF41">
            <v>23</v>
          </cell>
          <cell r="DG41">
            <v>5.7</v>
          </cell>
          <cell r="DH41">
            <v>1.9</v>
          </cell>
          <cell r="DI41">
            <v>9.9</v>
          </cell>
          <cell r="DJ41">
            <v>21.4</v>
          </cell>
          <cell r="DK41">
            <v>9.9</v>
          </cell>
          <cell r="DL41" t="str">
            <v>nd</v>
          </cell>
          <cell r="DM41">
            <v>0</v>
          </cell>
          <cell r="DN41">
            <v>0</v>
          </cell>
          <cell r="DO41">
            <v>0</v>
          </cell>
          <cell r="DP41">
            <v>0</v>
          </cell>
          <cell r="DQ41">
            <v>1.2</v>
          </cell>
          <cell r="DR41">
            <v>0.70000000000000007</v>
          </cell>
          <cell r="DS41">
            <v>2.9000000000000004</v>
          </cell>
          <cell r="DT41">
            <v>0</v>
          </cell>
          <cell r="DU41" t="str">
            <v>nd</v>
          </cell>
          <cell r="DV41">
            <v>0</v>
          </cell>
          <cell r="DW41">
            <v>6.5</v>
          </cell>
          <cell r="DX41">
            <v>10.100000000000001</v>
          </cell>
          <cell r="DY41">
            <v>5.5</v>
          </cell>
          <cell r="DZ41">
            <v>3</v>
          </cell>
          <cell r="EA41">
            <v>1.5</v>
          </cell>
          <cell r="EB41">
            <v>1.0999999999999999</v>
          </cell>
          <cell r="EC41">
            <v>32.800000000000004</v>
          </cell>
          <cell r="ED41">
            <v>15.4</v>
          </cell>
          <cell r="EE41">
            <v>4.7</v>
          </cell>
          <cell r="EF41">
            <v>1.0999999999999999</v>
          </cell>
          <cell r="EG41">
            <v>2.4</v>
          </cell>
          <cell r="EH41">
            <v>1.0999999999999999</v>
          </cell>
          <cell r="EI41">
            <v>2.8000000000000003</v>
          </cell>
          <cell r="EJ41">
            <v>5.2</v>
          </cell>
          <cell r="EK41">
            <v>1</v>
          </cell>
          <cell r="EL41">
            <v>0</v>
          </cell>
          <cell r="EM41">
            <v>0</v>
          </cell>
          <cell r="EN41">
            <v>0</v>
          </cell>
          <cell r="EO41">
            <v>0</v>
          </cell>
          <cell r="EP41">
            <v>0</v>
          </cell>
          <cell r="EQ41">
            <v>0</v>
          </cell>
          <cell r="ER41">
            <v>0</v>
          </cell>
          <cell r="ES41" t="str">
            <v>nd</v>
          </cell>
          <cell r="ET41">
            <v>0</v>
          </cell>
          <cell r="EU41">
            <v>0</v>
          </cell>
          <cell r="EV41" t="str">
            <v>nd</v>
          </cell>
          <cell r="EW41">
            <v>1</v>
          </cell>
          <cell r="EX41">
            <v>2.7</v>
          </cell>
          <cell r="EY41" t="str">
            <v>nd</v>
          </cell>
          <cell r="EZ41" t="str">
            <v>nd</v>
          </cell>
          <cell r="FA41" t="str">
            <v>nd</v>
          </cell>
          <cell r="FB41">
            <v>2.9000000000000004</v>
          </cell>
          <cell r="FC41">
            <v>3.9</v>
          </cell>
          <cell r="FD41">
            <v>15.4</v>
          </cell>
          <cell r="FE41">
            <v>3.9</v>
          </cell>
          <cell r="FF41">
            <v>0.6</v>
          </cell>
          <cell r="FG41">
            <v>2.6</v>
          </cell>
          <cell r="FH41">
            <v>5.8000000000000007</v>
          </cell>
          <cell r="FI41">
            <v>9.3000000000000007</v>
          </cell>
          <cell r="FJ41">
            <v>32.1</v>
          </cell>
          <cell r="FK41">
            <v>7.3</v>
          </cell>
          <cell r="FL41">
            <v>0</v>
          </cell>
          <cell r="FM41">
            <v>0</v>
          </cell>
          <cell r="FN41">
            <v>2.1999999999999997</v>
          </cell>
          <cell r="FO41">
            <v>2.6</v>
          </cell>
          <cell r="FP41">
            <v>3.4000000000000004</v>
          </cell>
          <cell r="FQ41">
            <v>1.2</v>
          </cell>
          <cell r="FR41">
            <v>0</v>
          </cell>
          <cell r="FS41" t="str">
            <v>nd</v>
          </cell>
          <cell r="FT41">
            <v>0</v>
          </cell>
          <cell r="FU41">
            <v>0</v>
          </cell>
          <cell r="FV41">
            <v>0</v>
          </cell>
          <cell r="FW41">
            <v>0</v>
          </cell>
          <cell r="FX41">
            <v>0</v>
          </cell>
          <cell r="FY41">
            <v>0</v>
          </cell>
          <cell r="FZ41" t="str">
            <v>nd</v>
          </cell>
          <cell r="GA41">
            <v>3.1</v>
          </cell>
          <cell r="GB41">
            <v>1.6</v>
          </cell>
          <cell r="GC41">
            <v>0</v>
          </cell>
          <cell r="GD41">
            <v>0</v>
          </cell>
          <cell r="GE41" t="str">
            <v>nd</v>
          </cell>
          <cell r="GF41">
            <v>4.7</v>
          </cell>
          <cell r="GG41">
            <v>11.5</v>
          </cell>
          <cell r="GH41">
            <v>11.3</v>
          </cell>
          <cell r="GI41">
            <v>0</v>
          </cell>
          <cell r="GJ41">
            <v>0</v>
          </cell>
          <cell r="GK41" t="str">
            <v>nd</v>
          </cell>
          <cell r="GL41">
            <v>0</v>
          </cell>
          <cell r="GM41">
            <v>22</v>
          </cell>
          <cell r="GN41">
            <v>34.1</v>
          </cell>
          <cell r="GO41">
            <v>0</v>
          </cell>
          <cell r="GP41">
            <v>0</v>
          </cell>
          <cell r="GQ41" t="str">
            <v>nd</v>
          </cell>
          <cell r="GR41">
            <v>0</v>
          </cell>
          <cell r="GS41">
            <v>4.9000000000000004</v>
          </cell>
          <cell r="GT41">
            <v>4.2</v>
          </cell>
          <cell r="GU41">
            <v>0</v>
          </cell>
          <cell r="GV41" t="str">
            <v>nd</v>
          </cell>
          <cell r="GW41">
            <v>0</v>
          </cell>
          <cell r="GX41">
            <v>0</v>
          </cell>
          <cell r="GY41">
            <v>0</v>
          </cell>
          <cell r="GZ41">
            <v>0</v>
          </cell>
          <cell r="HA41">
            <v>0</v>
          </cell>
          <cell r="HB41">
            <v>0</v>
          </cell>
          <cell r="HC41">
            <v>0</v>
          </cell>
          <cell r="HD41">
            <v>4.3</v>
          </cell>
          <cell r="HE41" t="str">
            <v>nd</v>
          </cell>
          <cell r="HF41">
            <v>0</v>
          </cell>
          <cell r="HG41">
            <v>0</v>
          </cell>
          <cell r="HH41">
            <v>0</v>
          </cell>
          <cell r="HI41">
            <v>4.5</v>
          </cell>
          <cell r="HJ41">
            <v>23.200000000000003</v>
          </cell>
          <cell r="HK41">
            <v>0.4</v>
          </cell>
          <cell r="HL41">
            <v>0</v>
          </cell>
          <cell r="HM41">
            <v>0</v>
          </cell>
          <cell r="HN41">
            <v>0</v>
          </cell>
          <cell r="HO41">
            <v>4.7</v>
          </cell>
          <cell r="HP41">
            <v>51.5</v>
          </cell>
          <cell r="HQ41">
            <v>1.0999999999999999</v>
          </cell>
          <cell r="HR41">
            <v>0</v>
          </cell>
          <cell r="HS41">
            <v>0</v>
          </cell>
          <cell r="HT41">
            <v>0</v>
          </cell>
          <cell r="HU41">
            <v>0</v>
          </cell>
          <cell r="HV41">
            <v>9.1</v>
          </cell>
          <cell r="HW41" t="str">
            <v>nd</v>
          </cell>
          <cell r="HX41">
            <v>0</v>
          </cell>
          <cell r="HY41">
            <v>0</v>
          </cell>
          <cell r="HZ41" t="str">
            <v>nd</v>
          </cell>
          <cell r="IA41">
            <v>0</v>
          </cell>
          <cell r="IB41">
            <v>0</v>
          </cell>
          <cell r="IC41">
            <v>0</v>
          </cell>
          <cell r="ID41" t="str">
            <v>nd</v>
          </cell>
          <cell r="IE41">
            <v>2.7</v>
          </cell>
          <cell r="IF41">
            <v>2</v>
          </cell>
          <cell r="IG41">
            <v>0</v>
          </cell>
          <cell r="IH41">
            <v>0</v>
          </cell>
          <cell r="II41">
            <v>1.2</v>
          </cell>
          <cell r="IJ41">
            <v>3.2</v>
          </cell>
          <cell r="IK41">
            <v>8.6999999999999993</v>
          </cell>
          <cell r="IL41">
            <v>11.799999999999999</v>
          </cell>
          <cell r="IM41">
            <v>2.1999999999999997</v>
          </cell>
          <cell r="IN41" t="str">
            <v>nd</v>
          </cell>
          <cell r="IO41" t="str">
            <v>nd</v>
          </cell>
          <cell r="IP41">
            <v>2.1</v>
          </cell>
          <cell r="IQ41">
            <v>9.7000000000000011</v>
          </cell>
          <cell r="IR41">
            <v>21.7</v>
          </cell>
          <cell r="IS41">
            <v>22.2</v>
          </cell>
          <cell r="IT41">
            <v>1.4000000000000001</v>
          </cell>
          <cell r="IU41">
            <v>0</v>
          </cell>
          <cell r="IV41">
            <v>0</v>
          </cell>
          <cell r="IW41">
            <v>3.4000000000000004</v>
          </cell>
          <cell r="IX41">
            <v>2.7</v>
          </cell>
          <cell r="IY41">
            <v>3.2</v>
          </cell>
          <cell r="IZ41">
            <v>0</v>
          </cell>
          <cell r="JA41">
            <v>0</v>
          </cell>
          <cell r="JB41">
            <v>0</v>
          </cell>
          <cell r="JC41">
            <v>0</v>
          </cell>
          <cell r="JD41">
            <v>0</v>
          </cell>
          <cell r="JE41" t="str">
            <v>nd</v>
          </cell>
          <cell r="JF41">
            <v>0</v>
          </cell>
          <cell r="JG41">
            <v>0</v>
          </cell>
          <cell r="JH41">
            <v>0</v>
          </cell>
          <cell r="JI41">
            <v>0</v>
          </cell>
          <cell r="JJ41" t="str">
            <v>nd</v>
          </cell>
          <cell r="JK41">
            <v>4.5</v>
          </cell>
          <cell r="JL41">
            <v>0</v>
          </cell>
          <cell r="JM41">
            <v>0</v>
          </cell>
          <cell r="JN41" t="str">
            <v>nd</v>
          </cell>
          <cell r="JO41">
            <v>0</v>
          </cell>
          <cell r="JP41" t="str">
            <v>nd</v>
          </cell>
          <cell r="JQ41">
            <v>26.3</v>
          </cell>
          <cell r="JR41">
            <v>0</v>
          </cell>
          <cell r="JS41">
            <v>0</v>
          </cell>
          <cell r="JT41">
            <v>0</v>
          </cell>
          <cell r="JU41">
            <v>0</v>
          </cell>
          <cell r="JV41" t="str">
            <v>nd</v>
          </cell>
          <cell r="JW41">
            <v>57.599999999999994</v>
          </cell>
          <cell r="JX41">
            <v>0</v>
          </cell>
          <cell r="JY41">
            <v>0</v>
          </cell>
          <cell r="JZ41">
            <v>0</v>
          </cell>
          <cell r="KA41">
            <v>0</v>
          </cell>
          <cell r="KB41">
            <v>0</v>
          </cell>
          <cell r="KC41">
            <v>9.4</v>
          </cell>
          <cell r="KD41">
            <v>57.699999999999996</v>
          </cell>
          <cell r="KE41">
            <v>11.899999999999999</v>
          </cell>
          <cell r="KF41">
            <v>4</v>
          </cell>
          <cell r="KG41">
            <v>5.0999999999999996</v>
          </cell>
          <cell r="KH41">
            <v>21.099999999999998</v>
          </cell>
          <cell r="KI41">
            <v>0.1</v>
          </cell>
          <cell r="KJ41">
            <v>55.900000000000006</v>
          </cell>
          <cell r="KK41">
            <v>12.1</v>
          </cell>
          <cell r="KL41">
            <v>4.3</v>
          </cell>
          <cell r="KM41">
            <v>5.5</v>
          </cell>
          <cell r="KN41">
            <v>21.9</v>
          </cell>
          <cell r="KO41">
            <v>0.1</v>
          </cell>
        </row>
        <row r="42">
          <cell r="A42" t="str">
            <v>EnsDE</v>
          </cell>
          <cell r="B42" t="str">
            <v>42</v>
          </cell>
          <cell r="C42" t="str">
            <v>NAF 17</v>
          </cell>
          <cell r="D42" t="str">
            <v>DE</v>
          </cell>
          <cell r="E42" t="str">
            <v/>
          </cell>
          <cell r="F42">
            <v>1.9</v>
          </cell>
          <cell r="G42" t="str">
            <v>nd</v>
          </cell>
          <cell r="H42">
            <v>14.099999999999998</v>
          </cell>
          <cell r="I42">
            <v>77.7</v>
          </cell>
          <cell r="J42">
            <v>5.8000000000000007</v>
          </cell>
          <cell r="K42">
            <v>89.8</v>
          </cell>
          <cell r="L42" t="str">
            <v>nd</v>
          </cell>
          <cell r="M42" t="str">
            <v>nd</v>
          </cell>
          <cell r="N42">
            <v>4.1000000000000005</v>
          </cell>
          <cell r="O42">
            <v>28.1</v>
          </cell>
          <cell r="P42">
            <v>53.400000000000006</v>
          </cell>
          <cell r="Q42">
            <v>8.7999999999999989</v>
          </cell>
          <cell r="R42">
            <v>2.1</v>
          </cell>
          <cell r="S42">
            <v>6.4</v>
          </cell>
          <cell r="T42">
            <v>7.0000000000000009</v>
          </cell>
          <cell r="U42">
            <v>7.1</v>
          </cell>
          <cell r="V42">
            <v>14.000000000000002</v>
          </cell>
          <cell r="W42">
            <v>11.200000000000001</v>
          </cell>
          <cell r="X42">
            <v>87.2</v>
          </cell>
          <cell r="Y42">
            <v>1.6</v>
          </cell>
          <cell r="Z42" t="str">
            <v>nd</v>
          </cell>
          <cell r="AA42" t="str">
            <v>nd</v>
          </cell>
          <cell r="AB42" t="str">
            <v>nd</v>
          </cell>
          <cell r="AC42">
            <v>83.899999999999991</v>
          </cell>
          <cell r="AD42">
            <v>14.299999999999999</v>
          </cell>
          <cell r="AE42" t="str">
            <v>nd</v>
          </cell>
          <cell r="AF42" t="str">
            <v>nd</v>
          </cell>
          <cell r="AG42">
            <v>6.3</v>
          </cell>
          <cell r="AH42">
            <v>0</v>
          </cell>
          <cell r="AI42">
            <v>91.100000000000009</v>
          </cell>
          <cell r="AJ42">
            <v>64.7</v>
          </cell>
          <cell r="AK42">
            <v>1.0999999999999999</v>
          </cell>
          <cell r="AL42">
            <v>34.200000000000003</v>
          </cell>
          <cell r="AM42">
            <v>25.4</v>
          </cell>
          <cell r="AN42">
            <v>74.599999999999994</v>
          </cell>
          <cell r="AO42">
            <v>89.4</v>
          </cell>
          <cell r="AP42">
            <v>10.6</v>
          </cell>
          <cell r="AQ42">
            <v>9.1</v>
          </cell>
          <cell r="AR42">
            <v>16.100000000000001</v>
          </cell>
          <cell r="AS42" t="str">
            <v>nd</v>
          </cell>
          <cell r="AT42">
            <v>71.3</v>
          </cell>
          <cell r="AU42">
            <v>1.6</v>
          </cell>
          <cell r="AV42">
            <v>15</v>
          </cell>
          <cell r="AW42">
            <v>1.6</v>
          </cell>
          <cell r="AX42" t="str">
            <v>nd</v>
          </cell>
          <cell r="AY42">
            <v>26</v>
          </cell>
          <cell r="AZ42">
            <v>55.900000000000006</v>
          </cell>
          <cell r="BA42">
            <v>70.7</v>
          </cell>
          <cell r="BB42">
            <v>19</v>
          </cell>
          <cell r="BC42">
            <v>5.7</v>
          </cell>
          <cell r="BD42">
            <v>4.1000000000000005</v>
          </cell>
          <cell r="BE42" t="str">
            <v>nd</v>
          </cell>
          <cell r="BF42">
            <v>0.4</v>
          </cell>
          <cell r="BG42">
            <v>0.2</v>
          </cell>
          <cell r="BH42">
            <v>18.099999999999998</v>
          </cell>
          <cell r="BI42">
            <v>4.9000000000000004</v>
          </cell>
          <cell r="BJ42">
            <v>36.6</v>
          </cell>
          <cell r="BK42">
            <v>20.7</v>
          </cell>
          <cell r="BL42">
            <v>19.5</v>
          </cell>
          <cell r="BM42">
            <v>0</v>
          </cell>
          <cell r="BN42">
            <v>0</v>
          </cell>
          <cell r="BO42">
            <v>0</v>
          </cell>
          <cell r="BP42">
            <v>1</v>
          </cell>
          <cell r="BQ42">
            <v>22.8</v>
          </cell>
          <cell r="BR42">
            <v>76.3</v>
          </cell>
          <cell r="BS42">
            <v>0</v>
          </cell>
          <cell r="BT42">
            <v>0</v>
          </cell>
          <cell r="BU42" t="str">
            <v>nd</v>
          </cell>
          <cell r="BV42">
            <v>5.5</v>
          </cell>
          <cell r="BW42">
            <v>80.600000000000009</v>
          </cell>
          <cell r="BX42">
            <v>13.200000000000001</v>
          </cell>
          <cell r="BY42">
            <v>0</v>
          </cell>
          <cell r="BZ42">
            <v>3.5999999999999996</v>
          </cell>
          <cell r="CA42">
            <v>11.1</v>
          </cell>
          <cell r="CB42">
            <v>54.6</v>
          </cell>
          <cell r="CC42">
            <v>30</v>
          </cell>
          <cell r="CD42">
            <v>0.70000000000000007</v>
          </cell>
          <cell r="CE42">
            <v>0</v>
          </cell>
          <cell r="CF42">
            <v>0</v>
          </cell>
          <cell r="CG42">
            <v>0</v>
          </cell>
          <cell r="CH42" t="str">
            <v>nd</v>
          </cell>
          <cell r="CI42" t="str">
            <v>nd</v>
          </cell>
          <cell r="CJ42">
            <v>99</v>
          </cell>
          <cell r="CK42">
            <v>75.8</v>
          </cell>
          <cell r="CL42">
            <v>42.9</v>
          </cell>
          <cell r="CM42">
            <v>93.100000000000009</v>
          </cell>
          <cell r="CN42">
            <v>29.299999999999997</v>
          </cell>
          <cell r="CO42">
            <v>6.8000000000000007</v>
          </cell>
          <cell r="CP42">
            <v>42.699999999999996</v>
          </cell>
          <cell r="CQ42">
            <v>86.2</v>
          </cell>
          <cell r="CR42">
            <v>1</v>
          </cell>
          <cell r="CS42">
            <v>8.6999999999999993</v>
          </cell>
          <cell r="CT42">
            <v>44.800000000000004</v>
          </cell>
          <cell r="CU42">
            <v>1.3</v>
          </cell>
          <cell r="CV42">
            <v>45.2</v>
          </cell>
          <cell r="CW42">
            <v>19.8</v>
          </cell>
          <cell r="CX42">
            <v>19.2</v>
          </cell>
          <cell r="CY42">
            <v>27.3</v>
          </cell>
          <cell r="CZ42">
            <v>1.9</v>
          </cell>
          <cell r="DA42">
            <v>11.3</v>
          </cell>
          <cell r="DB42">
            <v>20.5</v>
          </cell>
          <cell r="DC42">
            <v>20.200000000000003</v>
          </cell>
          <cell r="DD42">
            <v>16.2</v>
          </cell>
          <cell r="DE42">
            <v>7.5</v>
          </cell>
          <cell r="DF42">
            <v>60</v>
          </cell>
          <cell r="DG42">
            <v>16.900000000000002</v>
          </cell>
          <cell r="DH42">
            <v>1.0999999999999999</v>
          </cell>
          <cell r="DI42">
            <v>8.4</v>
          </cell>
          <cell r="DJ42">
            <v>8.1</v>
          </cell>
          <cell r="DK42">
            <v>4.3999999999999995</v>
          </cell>
          <cell r="DL42">
            <v>1.9</v>
          </cell>
          <cell r="DM42">
            <v>0</v>
          </cell>
          <cell r="DN42">
            <v>0</v>
          </cell>
          <cell r="DO42">
            <v>0</v>
          </cell>
          <cell r="DP42">
            <v>0</v>
          </cell>
          <cell r="DQ42" t="str">
            <v>nd</v>
          </cell>
          <cell r="DR42" t="str">
            <v>nd</v>
          </cell>
          <cell r="DS42">
            <v>0</v>
          </cell>
          <cell r="DT42">
            <v>0</v>
          </cell>
          <cell r="DU42">
            <v>0</v>
          </cell>
          <cell r="DV42">
            <v>0</v>
          </cell>
          <cell r="DW42">
            <v>3.8</v>
          </cell>
          <cell r="DX42">
            <v>9.8000000000000007</v>
          </cell>
          <cell r="DY42" t="str">
            <v>nd</v>
          </cell>
          <cell r="DZ42">
            <v>0.5</v>
          </cell>
          <cell r="EA42">
            <v>0</v>
          </cell>
          <cell r="EB42" t="str">
            <v>nd</v>
          </cell>
          <cell r="EC42">
            <v>59.599999999999994</v>
          </cell>
          <cell r="ED42">
            <v>8.3000000000000007</v>
          </cell>
          <cell r="EE42">
            <v>5.5</v>
          </cell>
          <cell r="EF42">
            <v>3.5999999999999996</v>
          </cell>
          <cell r="EG42" t="str">
            <v>nd</v>
          </cell>
          <cell r="EH42">
            <v>0.3</v>
          </cell>
          <cell r="EI42">
            <v>5.3</v>
          </cell>
          <cell r="EJ42">
            <v>0.4</v>
          </cell>
          <cell r="EK42" t="str">
            <v>nd</v>
          </cell>
          <cell r="EL42">
            <v>0</v>
          </cell>
          <cell r="EM42">
            <v>0</v>
          </cell>
          <cell r="EN42">
            <v>0</v>
          </cell>
          <cell r="EO42">
            <v>0</v>
          </cell>
          <cell r="EP42" t="str">
            <v>nd</v>
          </cell>
          <cell r="EQ42">
            <v>0</v>
          </cell>
          <cell r="ER42">
            <v>0</v>
          </cell>
          <cell r="ES42" t="str">
            <v>nd</v>
          </cell>
          <cell r="ET42">
            <v>0</v>
          </cell>
          <cell r="EU42">
            <v>0</v>
          </cell>
          <cell r="EV42" t="str">
            <v>nd</v>
          </cell>
          <cell r="EW42">
            <v>0</v>
          </cell>
          <cell r="EX42">
            <v>0</v>
          </cell>
          <cell r="EY42" t="str">
            <v>nd</v>
          </cell>
          <cell r="EZ42">
            <v>0</v>
          </cell>
          <cell r="FA42" t="str">
            <v>nd</v>
          </cell>
          <cell r="FB42">
            <v>0</v>
          </cell>
          <cell r="FC42">
            <v>9.5</v>
          </cell>
          <cell r="FD42">
            <v>2.5</v>
          </cell>
          <cell r="FE42">
            <v>2.2999999999999998</v>
          </cell>
          <cell r="FF42">
            <v>0.2</v>
          </cell>
          <cell r="FG42">
            <v>18.099999999999998</v>
          </cell>
          <cell r="FH42">
            <v>4.3999999999999995</v>
          </cell>
          <cell r="FI42">
            <v>26.700000000000003</v>
          </cell>
          <cell r="FJ42">
            <v>15.6</v>
          </cell>
          <cell r="FK42">
            <v>12.3</v>
          </cell>
          <cell r="FL42">
            <v>0</v>
          </cell>
          <cell r="FM42">
            <v>0</v>
          </cell>
          <cell r="FN42">
            <v>0</v>
          </cell>
          <cell r="FO42" t="str">
            <v>nd</v>
          </cell>
          <cell r="FP42">
            <v>2</v>
          </cell>
          <cell r="FQ42">
            <v>3.4000000000000004</v>
          </cell>
          <cell r="FR42">
            <v>0</v>
          </cell>
          <cell r="FS42">
            <v>0</v>
          </cell>
          <cell r="FT42">
            <v>0</v>
          </cell>
          <cell r="FU42">
            <v>0</v>
          </cell>
          <cell r="FV42">
            <v>2</v>
          </cell>
          <cell r="FW42">
            <v>0</v>
          </cell>
          <cell r="FX42">
            <v>0</v>
          </cell>
          <cell r="FY42">
            <v>0</v>
          </cell>
          <cell r="FZ42">
            <v>0</v>
          </cell>
          <cell r="GA42" t="str">
            <v>nd</v>
          </cell>
          <cell r="GB42" t="str">
            <v>nd</v>
          </cell>
          <cell r="GC42">
            <v>0</v>
          </cell>
          <cell r="GD42">
            <v>0</v>
          </cell>
          <cell r="GE42">
            <v>0</v>
          </cell>
          <cell r="GF42">
            <v>0.70000000000000007</v>
          </cell>
          <cell r="GG42">
            <v>10.6</v>
          </cell>
          <cell r="GH42">
            <v>3</v>
          </cell>
          <cell r="GI42">
            <v>0</v>
          </cell>
          <cell r="GJ42">
            <v>0</v>
          </cell>
          <cell r="GK42">
            <v>0</v>
          </cell>
          <cell r="GL42" t="str">
            <v>nd</v>
          </cell>
          <cell r="GM42">
            <v>10.199999999999999</v>
          </cell>
          <cell r="GN42">
            <v>66.900000000000006</v>
          </cell>
          <cell r="GO42">
            <v>0</v>
          </cell>
          <cell r="GP42">
            <v>0</v>
          </cell>
          <cell r="GQ42">
            <v>0</v>
          </cell>
          <cell r="GR42">
            <v>0</v>
          </cell>
          <cell r="GS42" t="str">
            <v>nd</v>
          </cell>
          <cell r="GT42">
            <v>4.2</v>
          </cell>
          <cell r="GU42">
            <v>0</v>
          </cell>
          <cell r="GV42">
            <v>1.9</v>
          </cell>
          <cell r="GW42">
            <v>0</v>
          </cell>
          <cell r="GX42">
            <v>0</v>
          </cell>
          <cell r="GY42">
            <v>0</v>
          </cell>
          <cell r="GZ42">
            <v>0</v>
          </cell>
          <cell r="HA42">
            <v>0</v>
          </cell>
          <cell r="HB42" t="str">
            <v>nd</v>
          </cell>
          <cell r="HC42">
            <v>0</v>
          </cell>
          <cell r="HD42">
            <v>0</v>
          </cell>
          <cell r="HE42" t="str">
            <v>nd</v>
          </cell>
          <cell r="HF42">
            <v>0</v>
          </cell>
          <cell r="HG42">
            <v>0</v>
          </cell>
          <cell r="HH42">
            <v>0</v>
          </cell>
          <cell r="HI42">
            <v>1</v>
          </cell>
          <cell r="HJ42">
            <v>12.3</v>
          </cell>
          <cell r="HK42">
            <v>0.89999999999999991</v>
          </cell>
          <cell r="HL42">
            <v>0</v>
          </cell>
          <cell r="HM42">
            <v>0</v>
          </cell>
          <cell r="HN42">
            <v>0</v>
          </cell>
          <cell r="HO42">
            <v>3.9</v>
          </cell>
          <cell r="HP42">
            <v>61.7</v>
          </cell>
          <cell r="HQ42">
            <v>12</v>
          </cell>
          <cell r="HR42">
            <v>0</v>
          </cell>
          <cell r="HS42">
            <v>0</v>
          </cell>
          <cell r="HT42" t="str">
            <v>nd</v>
          </cell>
          <cell r="HU42" t="str">
            <v>nd</v>
          </cell>
          <cell r="HV42">
            <v>4.7</v>
          </cell>
          <cell r="HW42" t="str">
            <v>nd</v>
          </cell>
          <cell r="HX42">
            <v>0</v>
          </cell>
          <cell r="HY42" t="str">
            <v>nd</v>
          </cell>
          <cell r="HZ42">
            <v>0</v>
          </cell>
          <cell r="IA42" t="str">
            <v>nd</v>
          </cell>
          <cell r="IB42">
            <v>0</v>
          </cell>
          <cell r="IC42">
            <v>0</v>
          </cell>
          <cell r="ID42" t="str">
            <v>nd</v>
          </cell>
          <cell r="IE42" t="str">
            <v>nd</v>
          </cell>
          <cell r="IF42">
            <v>0</v>
          </cell>
          <cell r="IG42">
            <v>0</v>
          </cell>
          <cell r="IH42">
            <v>0</v>
          </cell>
          <cell r="II42">
            <v>0</v>
          </cell>
          <cell r="IJ42">
            <v>0</v>
          </cell>
          <cell r="IK42">
            <v>1.2</v>
          </cell>
          <cell r="IL42">
            <v>11.5</v>
          </cell>
          <cell r="IM42">
            <v>1.4000000000000001</v>
          </cell>
          <cell r="IN42">
            <v>0</v>
          </cell>
          <cell r="IO42">
            <v>0</v>
          </cell>
          <cell r="IP42">
            <v>3.3000000000000003</v>
          </cell>
          <cell r="IQ42">
            <v>9.5</v>
          </cell>
          <cell r="IR42">
            <v>38.800000000000004</v>
          </cell>
          <cell r="IS42">
            <v>25.3</v>
          </cell>
          <cell r="IT42">
            <v>0.70000000000000007</v>
          </cell>
          <cell r="IU42">
            <v>0</v>
          </cell>
          <cell r="IV42">
            <v>0.2</v>
          </cell>
          <cell r="IW42">
            <v>0</v>
          </cell>
          <cell r="IX42">
            <v>3.6999999999999997</v>
          </cell>
          <cell r="IY42">
            <v>2</v>
          </cell>
          <cell r="IZ42">
            <v>0</v>
          </cell>
          <cell r="JA42">
            <v>0</v>
          </cell>
          <cell r="JB42">
            <v>0</v>
          </cell>
          <cell r="JC42">
            <v>0</v>
          </cell>
          <cell r="JD42">
            <v>0</v>
          </cell>
          <cell r="JE42">
            <v>2</v>
          </cell>
          <cell r="JF42">
            <v>0</v>
          </cell>
          <cell r="JG42">
            <v>0</v>
          </cell>
          <cell r="JH42">
            <v>0</v>
          </cell>
          <cell r="JI42">
            <v>0</v>
          </cell>
          <cell r="JJ42" t="str">
            <v>nd</v>
          </cell>
          <cell r="JK42" t="str">
            <v>nd</v>
          </cell>
          <cell r="JL42">
            <v>0</v>
          </cell>
          <cell r="JM42">
            <v>0</v>
          </cell>
          <cell r="JN42">
            <v>0</v>
          </cell>
          <cell r="JO42" t="str">
            <v>nd</v>
          </cell>
          <cell r="JP42" t="str">
            <v>nd</v>
          </cell>
          <cell r="JQ42">
            <v>13.600000000000001</v>
          </cell>
          <cell r="JR42">
            <v>0</v>
          </cell>
          <cell r="JS42">
            <v>0</v>
          </cell>
          <cell r="JT42">
            <v>0</v>
          </cell>
          <cell r="JU42">
            <v>0</v>
          </cell>
          <cell r="JV42">
            <v>0</v>
          </cell>
          <cell r="JW42">
            <v>77.5</v>
          </cell>
          <cell r="JX42">
            <v>0</v>
          </cell>
          <cell r="JY42">
            <v>0</v>
          </cell>
          <cell r="JZ42">
            <v>0</v>
          </cell>
          <cell r="KA42">
            <v>0</v>
          </cell>
          <cell r="KB42">
            <v>0</v>
          </cell>
          <cell r="KC42">
            <v>5.8000000000000007</v>
          </cell>
          <cell r="KD42">
            <v>63.1</v>
          </cell>
          <cell r="KE42">
            <v>15.4</v>
          </cell>
          <cell r="KF42">
            <v>1.2</v>
          </cell>
          <cell r="KG42">
            <v>5.3</v>
          </cell>
          <cell r="KH42">
            <v>14.799999999999999</v>
          </cell>
          <cell r="KI42">
            <v>0.1</v>
          </cell>
          <cell r="KJ42">
            <v>59.099999999999994</v>
          </cell>
          <cell r="KK42">
            <v>17</v>
          </cell>
          <cell r="KL42">
            <v>1.2</v>
          </cell>
          <cell r="KM42">
            <v>5.4</v>
          </cell>
          <cell r="KN42">
            <v>17.299999999999997</v>
          </cell>
          <cell r="KO42">
            <v>0.1</v>
          </cell>
        </row>
        <row r="43">
          <cell r="A43" t="str">
            <v>1DE</v>
          </cell>
          <cell r="B43" t="str">
            <v>43</v>
          </cell>
          <cell r="C43" t="str">
            <v>NAF 17</v>
          </cell>
          <cell r="D43" t="str">
            <v>DE</v>
          </cell>
          <cell r="E43" t="str">
            <v>1</v>
          </cell>
          <cell r="F43">
            <v>0</v>
          </cell>
          <cell r="G43" t="str">
            <v>nd</v>
          </cell>
          <cell r="H43">
            <v>36.5</v>
          </cell>
          <cell r="I43">
            <v>59.5</v>
          </cell>
          <cell r="J43" t="str">
            <v>nd</v>
          </cell>
          <cell r="K43">
            <v>74.7</v>
          </cell>
          <cell r="L43" t="str">
            <v>nd</v>
          </cell>
          <cell r="M43">
            <v>0</v>
          </cell>
          <cell r="N43" t="str">
            <v>nd</v>
          </cell>
          <cell r="O43">
            <v>25.1</v>
          </cell>
          <cell r="P43">
            <v>39.200000000000003</v>
          </cell>
          <cell r="Q43">
            <v>9.3000000000000007</v>
          </cell>
          <cell r="R43" t="str">
            <v>nd</v>
          </cell>
          <cell r="S43" t="str">
            <v>nd</v>
          </cell>
          <cell r="T43">
            <v>27.400000000000002</v>
          </cell>
          <cell r="U43">
            <v>11.600000000000001</v>
          </cell>
          <cell r="V43">
            <v>6.6000000000000005</v>
          </cell>
          <cell r="W43">
            <v>14.899999999999999</v>
          </cell>
          <cell r="X43">
            <v>81</v>
          </cell>
          <cell r="Y43" t="str">
            <v>nd</v>
          </cell>
          <cell r="Z43">
            <v>0</v>
          </cell>
          <cell r="AA43">
            <v>0</v>
          </cell>
          <cell r="AB43" t="str">
            <v>nd</v>
          </cell>
          <cell r="AC43" t="str">
            <v>nd</v>
          </cell>
          <cell r="AD43">
            <v>63.1</v>
          </cell>
          <cell r="AE43">
            <v>0</v>
          </cell>
          <cell r="AF43" t="str">
            <v>nd</v>
          </cell>
          <cell r="AG43" t="str">
            <v>nd</v>
          </cell>
          <cell r="AH43">
            <v>0</v>
          </cell>
          <cell r="AI43" t="str">
            <v>nd</v>
          </cell>
          <cell r="AJ43">
            <v>69.5</v>
          </cell>
          <cell r="AK43" t="str">
            <v>nd</v>
          </cell>
          <cell r="AL43">
            <v>27</v>
          </cell>
          <cell r="AM43">
            <v>8</v>
          </cell>
          <cell r="AN43">
            <v>92</v>
          </cell>
          <cell r="AO43">
            <v>0</v>
          </cell>
          <cell r="AP43">
            <v>100</v>
          </cell>
          <cell r="AQ43" t="str">
            <v>nd</v>
          </cell>
          <cell r="AR43" t="str">
            <v>nd</v>
          </cell>
          <cell r="AS43">
            <v>0</v>
          </cell>
          <cell r="AT43">
            <v>0</v>
          </cell>
          <cell r="AU43">
            <v>0</v>
          </cell>
          <cell r="AV43" t="str">
            <v>nd</v>
          </cell>
          <cell r="AW43">
            <v>0</v>
          </cell>
          <cell r="AX43">
            <v>0</v>
          </cell>
          <cell r="AY43" t="str">
            <v>nd</v>
          </cell>
          <cell r="AZ43">
            <v>0</v>
          </cell>
          <cell r="BA43">
            <v>87.7</v>
          </cell>
          <cell r="BB43" t="str">
            <v>nd</v>
          </cell>
          <cell r="BC43">
            <v>0</v>
          </cell>
          <cell r="BD43" t="str">
            <v>nd</v>
          </cell>
          <cell r="BE43">
            <v>0</v>
          </cell>
          <cell r="BF43" t="str">
            <v>nd</v>
          </cell>
          <cell r="BG43">
            <v>0</v>
          </cell>
          <cell r="BH43">
            <v>0</v>
          </cell>
          <cell r="BI43">
            <v>0</v>
          </cell>
          <cell r="BJ43" t="str">
            <v>nd</v>
          </cell>
          <cell r="BK43">
            <v>14.799999999999999</v>
          </cell>
          <cell r="BL43">
            <v>83</v>
          </cell>
          <cell r="BM43">
            <v>0</v>
          </cell>
          <cell r="BN43">
            <v>0</v>
          </cell>
          <cell r="BO43">
            <v>0</v>
          </cell>
          <cell r="BP43" t="str">
            <v>nd</v>
          </cell>
          <cell r="BQ43">
            <v>0</v>
          </cell>
          <cell r="BR43">
            <v>97.8</v>
          </cell>
          <cell r="BS43">
            <v>0</v>
          </cell>
          <cell r="BT43">
            <v>0</v>
          </cell>
          <cell r="BU43">
            <v>0</v>
          </cell>
          <cell r="BV43" t="str">
            <v>nd</v>
          </cell>
          <cell r="BW43">
            <v>45.800000000000004</v>
          </cell>
          <cell r="BX43">
            <v>49.9</v>
          </cell>
          <cell r="BY43">
            <v>0</v>
          </cell>
          <cell r="BZ43" t="str">
            <v>nd</v>
          </cell>
          <cell r="CA43" t="str">
            <v>nd</v>
          </cell>
          <cell r="CB43">
            <v>49.5</v>
          </cell>
          <cell r="CC43">
            <v>31.3</v>
          </cell>
          <cell r="CD43">
            <v>7.1</v>
          </cell>
          <cell r="CE43">
            <v>0</v>
          </cell>
          <cell r="CF43">
            <v>0</v>
          </cell>
          <cell r="CG43">
            <v>0</v>
          </cell>
          <cell r="CH43">
            <v>0</v>
          </cell>
          <cell r="CI43">
            <v>0</v>
          </cell>
          <cell r="CJ43">
            <v>100</v>
          </cell>
          <cell r="CK43">
            <v>52</v>
          </cell>
          <cell r="CL43">
            <v>20.200000000000003</v>
          </cell>
          <cell r="CM43">
            <v>71.2</v>
          </cell>
          <cell r="CN43">
            <v>51</v>
          </cell>
          <cell r="CO43" t="str">
            <v>nd</v>
          </cell>
          <cell r="CP43">
            <v>5.8000000000000007</v>
          </cell>
          <cell r="CQ43">
            <v>62.3</v>
          </cell>
          <cell r="CR43" t="str">
            <v>nd</v>
          </cell>
          <cell r="CS43">
            <v>20.8</v>
          </cell>
          <cell r="CT43">
            <v>41.4</v>
          </cell>
          <cell r="CU43" t="str">
            <v>nd</v>
          </cell>
          <cell r="CV43">
            <v>30.099999999999998</v>
          </cell>
          <cell r="CW43">
            <v>21.9</v>
          </cell>
          <cell r="CX43">
            <v>11.1</v>
          </cell>
          <cell r="CY43">
            <v>16.100000000000001</v>
          </cell>
          <cell r="CZ43">
            <v>20.100000000000001</v>
          </cell>
          <cell r="DA43" t="str">
            <v>nd</v>
          </cell>
          <cell r="DB43">
            <v>29.099999999999998</v>
          </cell>
          <cell r="DC43">
            <v>22.900000000000002</v>
          </cell>
          <cell r="DD43">
            <v>49.1</v>
          </cell>
          <cell r="DE43" t="str">
            <v>nd</v>
          </cell>
          <cell r="DF43">
            <v>21.4</v>
          </cell>
          <cell r="DG43">
            <v>0</v>
          </cell>
          <cell r="DH43" t="str">
            <v>nd</v>
          </cell>
          <cell r="DI43">
            <v>15.299999999999999</v>
          </cell>
          <cell r="DJ43" t="str">
            <v>nd</v>
          </cell>
          <cell r="DK43">
            <v>9.8000000000000007</v>
          </cell>
          <cell r="DL43">
            <v>0</v>
          </cell>
          <cell r="DM43">
            <v>0</v>
          </cell>
          <cell r="DN43">
            <v>0</v>
          </cell>
          <cell r="DO43">
            <v>0</v>
          </cell>
          <cell r="DP43">
            <v>0</v>
          </cell>
          <cell r="DQ43" t="str">
            <v>nd</v>
          </cell>
          <cell r="DR43">
            <v>0</v>
          </cell>
          <cell r="DS43">
            <v>0</v>
          </cell>
          <cell r="DT43">
            <v>0</v>
          </cell>
          <cell r="DU43">
            <v>0</v>
          </cell>
          <cell r="DV43">
            <v>0</v>
          </cell>
          <cell r="DW43">
            <v>28.999999999999996</v>
          </cell>
          <cell r="DX43" t="str">
            <v>nd</v>
          </cell>
          <cell r="DY43">
            <v>0</v>
          </cell>
          <cell r="DZ43" t="str">
            <v>nd</v>
          </cell>
          <cell r="EA43">
            <v>0</v>
          </cell>
          <cell r="EB43">
            <v>0</v>
          </cell>
          <cell r="EC43">
            <v>56.499999999999993</v>
          </cell>
          <cell r="ED43">
            <v>0</v>
          </cell>
          <cell r="EE43">
            <v>0</v>
          </cell>
          <cell r="EF43">
            <v>0</v>
          </cell>
          <cell r="EG43">
            <v>0</v>
          </cell>
          <cell r="EH43" t="str">
            <v>nd</v>
          </cell>
          <cell r="EI43">
            <v>0</v>
          </cell>
          <cell r="EJ43" t="str">
            <v>nd</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t="str">
            <v>nd</v>
          </cell>
          <cell r="EZ43">
            <v>0</v>
          </cell>
          <cell r="FA43">
            <v>0</v>
          </cell>
          <cell r="FB43">
            <v>0</v>
          </cell>
          <cell r="FC43" t="str">
            <v>nd</v>
          </cell>
          <cell r="FD43">
            <v>11.3</v>
          </cell>
          <cell r="FE43">
            <v>24.9</v>
          </cell>
          <cell r="FF43">
            <v>0</v>
          </cell>
          <cell r="FG43">
            <v>0</v>
          </cell>
          <cell r="FH43">
            <v>0</v>
          </cell>
          <cell r="FI43">
            <v>0</v>
          </cell>
          <cell r="FJ43" t="str">
            <v>nd</v>
          </cell>
          <cell r="FK43">
            <v>54.1</v>
          </cell>
          <cell r="FL43">
            <v>0</v>
          </cell>
          <cell r="FM43">
            <v>0</v>
          </cell>
          <cell r="FN43">
            <v>0</v>
          </cell>
          <cell r="FO43">
            <v>0</v>
          </cell>
          <cell r="FP43">
            <v>0</v>
          </cell>
          <cell r="FQ43" t="str">
            <v>nd</v>
          </cell>
          <cell r="FR43">
            <v>0</v>
          </cell>
          <cell r="FS43">
            <v>0</v>
          </cell>
          <cell r="FT43">
            <v>0</v>
          </cell>
          <cell r="FU43">
            <v>0</v>
          </cell>
          <cell r="FV43">
            <v>0</v>
          </cell>
          <cell r="FW43">
            <v>0</v>
          </cell>
          <cell r="FX43">
            <v>0</v>
          </cell>
          <cell r="FY43">
            <v>0</v>
          </cell>
          <cell r="FZ43">
            <v>0</v>
          </cell>
          <cell r="GA43">
            <v>0</v>
          </cell>
          <cell r="GB43" t="str">
            <v>nd</v>
          </cell>
          <cell r="GC43">
            <v>0</v>
          </cell>
          <cell r="GD43">
            <v>0</v>
          </cell>
          <cell r="GE43">
            <v>0</v>
          </cell>
          <cell r="GF43" t="str">
            <v>nd</v>
          </cell>
          <cell r="GG43">
            <v>0</v>
          </cell>
          <cell r="GH43">
            <v>36.1</v>
          </cell>
          <cell r="GI43">
            <v>0</v>
          </cell>
          <cell r="GJ43">
            <v>0</v>
          </cell>
          <cell r="GK43">
            <v>0</v>
          </cell>
          <cell r="GL43">
            <v>0</v>
          </cell>
          <cell r="GM43">
            <v>0</v>
          </cell>
          <cell r="GN43">
            <v>57.699999999999996</v>
          </cell>
          <cell r="GO43">
            <v>0</v>
          </cell>
          <cell r="GP43">
            <v>0</v>
          </cell>
          <cell r="GQ43">
            <v>0</v>
          </cell>
          <cell r="GR43">
            <v>0</v>
          </cell>
          <cell r="GS43">
            <v>0</v>
          </cell>
          <cell r="GT43" t="str">
            <v>nd</v>
          </cell>
          <cell r="GU43">
            <v>0</v>
          </cell>
          <cell r="GV43">
            <v>0</v>
          </cell>
          <cell r="GW43">
            <v>0</v>
          </cell>
          <cell r="GX43">
            <v>0</v>
          </cell>
          <cell r="GY43">
            <v>0</v>
          </cell>
          <cell r="GZ43">
            <v>0</v>
          </cell>
          <cell r="HA43">
            <v>0</v>
          </cell>
          <cell r="HB43">
            <v>0</v>
          </cell>
          <cell r="HC43">
            <v>0</v>
          </cell>
          <cell r="HD43">
            <v>0</v>
          </cell>
          <cell r="HE43" t="str">
            <v>nd</v>
          </cell>
          <cell r="HF43">
            <v>0</v>
          </cell>
          <cell r="HG43">
            <v>0</v>
          </cell>
          <cell r="HH43">
            <v>0</v>
          </cell>
          <cell r="HI43" t="str">
            <v>nd</v>
          </cell>
          <cell r="HJ43">
            <v>27.900000000000002</v>
          </cell>
          <cell r="HK43" t="str">
            <v>nd</v>
          </cell>
          <cell r="HL43">
            <v>0</v>
          </cell>
          <cell r="HM43">
            <v>0</v>
          </cell>
          <cell r="HN43">
            <v>0</v>
          </cell>
          <cell r="HO43">
            <v>0</v>
          </cell>
          <cell r="HP43">
            <v>18</v>
          </cell>
          <cell r="HQ43">
            <v>39.700000000000003</v>
          </cell>
          <cell r="HR43">
            <v>0</v>
          </cell>
          <cell r="HS43">
            <v>0</v>
          </cell>
          <cell r="HT43">
            <v>0</v>
          </cell>
          <cell r="HU43">
            <v>0</v>
          </cell>
          <cell r="HV43">
            <v>0</v>
          </cell>
          <cell r="HW43" t="str">
            <v>nd</v>
          </cell>
          <cell r="HX43">
            <v>0</v>
          </cell>
          <cell r="HY43">
            <v>0</v>
          </cell>
          <cell r="HZ43">
            <v>0</v>
          </cell>
          <cell r="IA43">
            <v>0</v>
          </cell>
          <cell r="IB43">
            <v>0</v>
          </cell>
          <cell r="IC43">
            <v>0</v>
          </cell>
          <cell r="ID43" t="str">
            <v>nd</v>
          </cell>
          <cell r="IE43">
            <v>0</v>
          </cell>
          <cell r="IF43">
            <v>0</v>
          </cell>
          <cell r="IG43">
            <v>0</v>
          </cell>
          <cell r="IH43">
            <v>0</v>
          </cell>
          <cell r="II43">
            <v>0</v>
          </cell>
          <cell r="IJ43">
            <v>0</v>
          </cell>
          <cell r="IK43" t="str">
            <v>nd</v>
          </cell>
          <cell r="IL43">
            <v>17.8</v>
          </cell>
          <cell r="IM43">
            <v>10.9</v>
          </cell>
          <cell r="IN43">
            <v>0</v>
          </cell>
          <cell r="IO43">
            <v>0</v>
          </cell>
          <cell r="IP43">
            <v>0</v>
          </cell>
          <cell r="IQ43">
            <v>0</v>
          </cell>
          <cell r="IR43">
            <v>31.6</v>
          </cell>
          <cell r="IS43">
            <v>20.399999999999999</v>
          </cell>
          <cell r="IT43">
            <v>7.1</v>
          </cell>
          <cell r="IU43">
            <v>0</v>
          </cell>
          <cell r="IV43" t="str">
            <v>nd</v>
          </cell>
          <cell r="IW43">
            <v>0</v>
          </cell>
          <cell r="IX43">
            <v>0</v>
          </cell>
          <cell r="IY43">
            <v>0</v>
          </cell>
          <cell r="IZ43">
            <v>0</v>
          </cell>
          <cell r="JA43">
            <v>0</v>
          </cell>
          <cell r="JB43">
            <v>0</v>
          </cell>
          <cell r="JC43">
            <v>0</v>
          </cell>
          <cell r="JD43">
            <v>0</v>
          </cell>
          <cell r="JE43">
            <v>0</v>
          </cell>
          <cell r="JF43">
            <v>0</v>
          </cell>
          <cell r="JG43">
            <v>0</v>
          </cell>
          <cell r="JH43">
            <v>0</v>
          </cell>
          <cell r="JI43">
            <v>0</v>
          </cell>
          <cell r="JJ43">
            <v>0</v>
          </cell>
          <cell r="JK43" t="str">
            <v>nd</v>
          </cell>
          <cell r="JL43">
            <v>0</v>
          </cell>
          <cell r="JM43">
            <v>0</v>
          </cell>
          <cell r="JN43">
            <v>0</v>
          </cell>
          <cell r="JO43">
            <v>0</v>
          </cell>
          <cell r="JP43">
            <v>0</v>
          </cell>
          <cell r="JQ43">
            <v>38.299999999999997</v>
          </cell>
          <cell r="JR43">
            <v>0</v>
          </cell>
          <cell r="JS43">
            <v>0</v>
          </cell>
          <cell r="JT43">
            <v>0</v>
          </cell>
          <cell r="JU43">
            <v>0</v>
          </cell>
          <cell r="JV43">
            <v>0</v>
          </cell>
          <cell r="JW43">
            <v>57.699999999999996</v>
          </cell>
          <cell r="JX43">
            <v>0</v>
          </cell>
          <cell r="JY43">
            <v>0</v>
          </cell>
          <cell r="JZ43">
            <v>0</v>
          </cell>
          <cell r="KA43">
            <v>0</v>
          </cell>
          <cell r="KB43">
            <v>0</v>
          </cell>
          <cell r="KC43" t="str">
            <v>nd</v>
          </cell>
          <cell r="KD43">
            <v>79.7</v>
          </cell>
          <cell r="KE43">
            <v>1</v>
          </cell>
          <cell r="KF43">
            <v>0.3</v>
          </cell>
          <cell r="KG43">
            <v>3.8</v>
          </cell>
          <cell r="KH43">
            <v>15.2</v>
          </cell>
          <cell r="KI43">
            <v>0</v>
          </cell>
          <cell r="KJ43">
            <v>76.8</v>
          </cell>
          <cell r="KK43">
            <v>1</v>
          </cell>
          <cell r="KL43">
            <v>0.4</v>
          </cell>
          <cell r="KM43">
            <v>3.9</v>
          </cell>
          <cell r="KN43">
            <v>17.899999999999999</v>
          </cell>
          <cell r="KO43">
            <v>0</v>
          </cell>
        </row>
        <row r="44">
          <cell r="A44" t="str">
            <v>2DE</v>
          </cell>
          <cell r="B44" t="str">
            <v>44</v>
          </cell>
          <cell r="C44" t="str">
            <v>NAF 17</v>
          </cell>
          <cell r="D44" t="str">
            <v>DE</v>
          </cell>
          <cell r="E44" t="str">
            <v>2</v>
          </cell>
          <cell r="F44">
            <v>0</v>
          </cell>
          <cell r="G44">
            <v>0</v>
          </cell>
          <cell r="H44">
            <v>5.6000000000000005</v>
          </cell>
          <cell r="I44">
            <v>80.400000000000006</v>
          </cell>
          <cell r="J44">
            <v>14.000000000000002</v>
          </cell>
          <cell r="K44">
            <v>34.5</v>
          </cell>
          <cell r="L44" t="str">
            <v>nd</v>
          </cell>
          <cell r="M44">
            <v>0</v>
          </cell>
          <cell r="N44">
            <v>0</v>
          </cell>
          <cell r="O44">
            <v>15.5</v>
          </cell>
          <cell r="P44">
            <v>28.999999999999996</v>
          </cell>
          <cell r="Q44" t="str">
            <v>nd</v>
          </cell>
          <cell r="R44" t="str">
            <v>nd</v>
          </cell>
          <cell r="S44">
            <v>33.700000000000003</v>
          </cell>
          <cell r="T44" t="str">
            <v>nd</v>
          </cell>
          <cell r="U44" t="str">
            <v>nd</v>
          </cell>
          <cell r="V44">
            <v>11.799999999999999</v>
          </cell>
          <cell r="W44">
            <v>16.900000000000002</v>
          </cell>
          <cell r="X44">
            <v>75.3</v>
          </cell>
          <cell r="Y44">
            <v>7.7</v>
          </cell>
          <cell r="Z44" t="str">
            <v>nd</v>
          </cell>
          <cell r="AA44">
            <v>0</v>
          </cell>
          <cell r="AB44">
            <v>0</v>
          </cell>
          <cell r="AC44">
            <v>0</v>
          </cell>
          <cell r="AD44">
            <v>98.8</v>
          </cell>
          <cell r="AE44" t="str">
            <v>nd</v>
          </cell>
          <cell r="AF44">
            <v>0</v>
          </cell>
          <cell r="AG44" t="str">
            <v>nd</v>
          </cell>
          <cell r="AH44">
            <v>0</v>
          </cell>
          <cell r="AI44" t="str">
            <v>nd</v>
          </cell>
          <cell r="AJ44">
            <v>84.899999999999991</v>
          </cell>
          <cell r="AK44" t="str">
            <v>nd</v>
          </cell>
          <cell r="AL44">
            <v>14.000000000000002</v>
          </cell>
          <cell r="AM44">
            <v>4.5999999999999996</v>
          </cell>
          <cell r="AN44">
            <v>95.399999999999991</v>
          </cell>
          <cell r="AO44" t="str">
            <v>nd</v>
          </cell>
          <cell r="AP44" t="str">
            <v>nd</v>
          </cell>
          <cell r="AQ44" t="str">
            <v>nd</v>
          </cell>
          <cell r="AR44">
            <v>0</v>
          </cell>
          <cell r="AS44">
            <v>0</v>
          </cell>
          <cell r="AT44" t="str">
            <v>nd</v>
          </cell>
          <cell r="AU44">
            <v>0</v>
          </cell>
          <cell r="AV44">
            <v>0</v>
          </cell>
          <cell r="AW44" t="str">
            <v>nd</v>
          </cell>
          <cell r="AX44">
            <v>0</v>
          </cell>
          <cell r="AY44" t="str">
            <v>nd</v>
          </cell>
          <cell r="AZ44">
            <v>0</v>
          </cell>
          <cell r="BA44">
            <v>64.600000000000009</v>
          </cell>
          <cell r="BB44">
            <v>31.3</v>
          </cell>
          <cell r="BC44">
            <v>0</v>
          </cell>
          <cell r="BD44" t="str">
            <v>nd</v>
          </cell>
          <cell r="BE44" t="str">
            <v>nd</v>
          </cell>
          <cell r="BF44">
            <v>2</v>
          </cell>
          <cell r="BG44" t="str">
            <v>nd</v>
          </cell>
          <cell r="BH44" t="str">
            <v>nd</v>
          </cell>
          <cell r="BI44">
            <v>0</v>
          </cell>
          <cell r="BJ44">
            <v>4.8</v>
          </cell>
          <cell r="BK44">
            <v>33.5</v>
          </cell>
          <cell r="BL44">
            <v>59.3</v>
          </cell>
          <cell r="BM44">
            <v>0</v>
          </cell>
          <cell r="BN44">
            <v>0</v>
          </cell>
          <cell r="BO44">
            <v>0</v>
          </cell>
          <cell r="BP44" t="str">
            <v>nd</v>
          </cell>
          <cell r="BQ44" t="str">
            <v>nd</v>
          </cell>
          <cell r="BR44">
            <v>91.9</v>
          </cell>
          <cell r="BS44">
            <v>0</v>
          </cell>
          <cell r="BT44">
            <v>0</v>
          </cell>
          <cell r="BU44">
            <v>0</v>
          </cell>
          <cell r="BV44">
            <v>17.100000000000001</v>
          </cell>
          <cell r="BW44">
            <v>56.499999999999993</v>
          </cell>
          <cell r="BX44">
            <v>26.400000000000002</v>
          </cell>
          <cell r="BY44">
            <v>0</v>
          </cell>
          <cell r="BZ44">
            <v>0</v>
          </cell>
          <cell r="CA44">
            <v>5.4</v>
          </cell>
          <cell r="CB44">
            <v>49.3</v>
          </cell>
          <cell r="CC44">
            <v>42.699999999999996</v>
          </cell>
          <cell r="CD44" t="str">
            <v>nd</v>
          </cell>
          <cell r="CE44">
            <v>0</v>
          </cell>
          <cell r="CF44">
            <v>0</v>
          </cell>
          <cell r="CG44">
            <v>0</v>
          </cell>
          <cell r="CH44">
            <v>0</v>
          </cell>
          <cell r="CI44">
            <v>0</v>
          </cell>
          <cell r="CJ44">
            <v>100</v>
          </cell>
          <cell r="CK44">
            <v>69.3</v>
          </cell>
          <cell r="CL44">
            <v>25.900000000000002</v>
          </cell>
          <cell r="CM44">
            <v>61.7</v>
          </cell>
          <cell r="CN44">
            <v>24.8</v>
          </cell>
          <cell r="CO44">
            <v>22.3</v>
          </cell>
          <cell r="CP44">
            <v>32.200000000000003</v>
          </cell>
          <cell r="CQ44">
            <v>66.2</v>
          </cell>
          <cell r="CR44" t="str">
            <v>nd</v>
          </cell>
          <cell r="CS44">
            <v>38.1</v>
          </cell>
          <cell r="CT44">
            <v>37.6</v>
          </cell>
          <cell r="CU44" t="str">
            <v>nd</v>
          </cell>
          <cell r="CV44">
            <v>21.2</v>
          </cell>
          <cell r="CW44">
            <v>44.7</v>
          </cell>
          <cell r="CX44" t="str">
            <v>nd</v>
          </cell>
          <cell r="CY44">
            <v>11.700000000000001</v>
          </cell>
          <cell r="CZ44">
            <v>0</v>
          </cell>
          <cell r="DA44">
            <v>3.5000000000000004</v>
          </cell>
          <cell r="DB44">
            <v>39.5</v>
          </cell>
          <cell r="DC44">
            <v>45.9</v>
          </cell>
          <cell r="DD44">
            <v>11.899999999999999</v>
          </cell>
          <cell r="DE44" t="str">
            <v>nd</v>
          </cell>
          <cell r="DF44">
            <v>15.2</v>
          </cell>
          <cell r="DG44">
            <v>0</v>
          </cell>
          <cell r="DH44">
            <v>0</v>
          </cell>
          <cell r="DI44">
            <v>11.5</v>
          </cell>
          <cell r="DJ44">
            <v>8</v>
          </cell>
          <cell r="DK44">
            <v>20.5</v>
          </cell>
          <cell r="DL44">
            <v>0</v>
          </cell>
          <cell r="DM44">
            <v>0</v>
          </cell>
          <cell r="DN44">
            <v>0</v>
          </cell>
          <cell r="DO44">
            <v>0</v>
          </cell>
          <cell r="DP44">
            <v>0</v>
          </cell>
          <cell r="DQ44">
            <v>0</v>
          </cell>
          <cell r="DR44">
            <v>0</v>
          </cell>
          <cell r="DS44">
            <v>0</v>
          </cell>
          <cell r="DT44">
            <v>0</v>
          </cell>
          <cell r="DU44">
            <v>0</v>
          </cell>
          <cell r="DV44">
            <v>0</v>
          </cell>
          <cell r="DW44" t="str">
            <v>nd</v>
          </cell>
          <cell r="DX44" t="str">
            <v>nd</v>
          </cell>
          <cell r="DY44">
            <v>0</v>
          </cell>
          <cell r="DZ44" t="str">
            <v>nd</v>
          </cell>
          <cell r="EA44">
            <v>0</v>
          </cell>
          <cell r="EB44" t="str">
            <v>nd</v>
          </cell>
          <cell r="EC44">
            <v>47</v>
          </cell>
          <cell r="ED44">
            <v>29.799999999999997</v>
          </cell>
          <cell r="EE44">
            <v>0</v>
          </cell>
          <cell r="EF44" t="str">
            <v>nd</v>
          </cell>
          <cell r="EG44" t="str">
            <v>nd</v>
          </cell>
          <cell r="EH44" t="str">
            <v>nd</v>
          </cell>
          <cell r="EI44">
            <v>14.000000000000002</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t="str">
            <v>nd</v>
          </cell>
          <cell r="FB44">
            <v>0</v>
          </cell>
          <cell r="FC44" t="str">
            <v>nd</v>
          </cell>
          <cell r="FD44">
            <v>0</v>
          </cell>
          <cell r="FE44" t="str">
            <v>nd</v>
          </cell>
          <cell r="FF44" t="str">
            <v>nd</v>
          </cell>
          <cell r="FG44" t="str">
            <v>nd</v>
          </cell>
          <cell r="FH44">
            <v>0</v>
          </cell>
          <cell r="FI44" t="str">
            <v>nd</v>
          </cell>
          <cell r="FJ44">
            <v>29.299999999999997</v>
          </cell>
          <cell r="FK44">
            <v>50.5</v>
          </cell>
          <cell r="FL44">
            <v>0</v>
          </cell>
          <cell r="FM44">
            <v>0</v>
          </cell>
          <cell r="FN44">
            <v>0</v>
          </cell>
          <cell r="FO44" t="str">
            <v>nd</v>
          </cell>
          <cell r="FP44" t="str">
            <v>nd</v>
          </cell>
          <cell r="FQ44" t="str">
            <v>nd</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t="str">
            <v>nd</v>
          </cell>
          <cell r="GG44">
            <v>0</v>
          </cell>
          <cell r="GH44" t="str">
            <v>nd</v>
          </cell>
          <cell r="GI44">
            <v>0</v>
          </cell>
          <cell r="GJ44">
            <v>0</v>
          </cell>
          <cell r="GK44">
            <v>0</v>
          </cell>
          <cell r="GL44" t="str">
            <v>nd</v>
          </cell>
          <cell r="GM44" t="str">
            <v>nd</v>
          </cell>
          <cell r="GN44">
            <v>72.5</v>
          </cell>
          <cell r="GO44">
            <v>0</v>
          </cell>
          <cell r="GP44">
            <v>0</v>
          </cell>
          <cell r="GQ44">
            <v>0</v>
          </cell>
          <cell r="GR44">
            <v>0</v>
          </cell>
          <cell r="GS44">
            <v>0</v>
          </cell>
          <cell r="GT44">
            <v>15.1</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t="str">
            <v>nd</v>
          </cell>
          <cell r="HJ44" t="str">
            <v>nd</v>
          </cell>
          <cell r="HK44" t="str">
            <v>nd</v>
          </cell>
          <cell r="HL44">
            <v>0</v>
          </cell>
          <cell r="HM44">
            <v>0</v>
          </cell>
          <cell r="HN44">
            <v>0</v>
          </cell>
          <cell r="HO44" t="str">
            <v>nd</v>
          </cell>
          <cell r="HP44">
            <v>46.5</v>
          </cell>
          <cell r="HQ44">
            <v>22.6</v>
          </cell>
          <cell r="HR44">
            <v>0</v>
          </cell>
          <cell r="HS44">
            <v>0</v>
          </cell>
          <cell r="HT44">
            <v>0</v>
          </cell>
          <cell r="HU44" t="str">
            <v>nd</v>
          </cell>
          <cell r="HV44">
            <v>9.8000000000000007</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4</v>
          </cell>
          <cell r="IM44">
            <v>0</v>
          </cell>
          <cell r="IN44">
            <v>0</v>
          </cell>
          <cell r="IO44">
            <v>0</v>
          </cell>
          <cell r="IP44">
            <v>0</v>
          </cell>
          <cell r="IQ44">
            <v>5.4</v>
          </cell>
          <cell r="IR44">
            <v>34.9</v>
          </cell>
          <cell r="IS44">
            <v>39.200000000000003</v>
          </cell>
          <cell r="IT44" t="str">
            <v>nd</v>
          </cell>
          <cell r="IU44">
            <v>0</v>
          </cell>
          <cell r="IV44">
            <v>0</v>
          </cell>
          <cell r="IW44">
            <v>0</v>
          </cell>
          <cell r="IX44">
            <v>10.4</v>
          </cell>
          <cell r="IY44" t="str">
            <v>nd</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4</v>
          </cell>
          <cell r="JR44">
            <v>0</v>
          </cell>
          <cell r="JS44">
            <v>0</v>
          </cell>
          <cell r="JT44">
            <v>0</v>
          </cell>
          <cell r="JU44">
            <v>0</v>
          </cell>
          <cell r="JV44">
            <v>0</v>
          </cell>
          <cell r="JW44">
            <v>82.399999999999991</v>
          </cell>
          <cell r="JX44">
            <v>0</v>
          </cell>
          <cell r="JY44">
            <v>0</v>
          </cell>
          <cell r="JZ44">
            <v>0</v>
          </cell>
          <cell r="KA44">
            <v>0</v>
          </cell>
          <cell r="KB44">
            <v>0</v>
          </cell>
          <cell r="KC44">
            <v>13.5</v>
          </cell>
          <cell r="KD44">
            <v>75.8</v>
          </cell>
          <cell r="KE44">
            <v>3.8</v>
          </cell>
          <cell r="KF44">
            <v>1.7999999999999998</v>
          </cell>
          <cell r="KG44">
            <v>5.7</v>
          </cell>
          <cell r="KH44">
            <v>12.9</v>
          </cell>
          <cell r="KI44">
            <v>0</v>
          </cell>
          <cell r="KJ44">
            <v>71.5</v>
          </cell>
          <cell r="KK44">
            <v>3.9</v>
          </cell>
          <cell r="KL44">
            <v>2</v>
          </cell>
          <cell r="KM44">
            <v>6.7</v>
          </cell>
          <cell r="KN44">
            <v>15.8</v>
          </cell>
          <cell r="KO44">
            <v>0</v>
          </cell>
        </row>
        <row r="45">
          <cell r="A45" t="str">
            <v>3DE</v>
          </cell>
          <cell r="B45" t="str">
            <v>45</v>
          </cell>
          <cell r="C45" t="str">
            <v>NAF 17</v>
          </cell>
          <cell r="D45" t="str">
            <v>DE</v>
          </cell>
          <cell r="E45" t="str">
            <v>3</v>
          </cell>
          <cell r="F45">
            <v>0</v>
          </cell>
          <cell r="G45">
            <v>0</v>
          </cell>
          <cell r="H45">
            <v>9.9</v>
          </cell>
          <cell r="I45">
            <v>66.600000000000009</v>
          </cell>
          <cell r="J45">
            <v>23.5</v>
          </cell>
          <cell r="K45">
            <v>100</v>
          </cell>
          <cell r="L45">
            <v>0</v>
          </cell>
          <cell r="M45">
            <v>0</v>
          </cell>
          <cell r="N45">
            <v>0</v>
          </cell>
          <cell r="O45">
            <v>32.200000000000003</v>
          </cell>
          <cell r="P45">
            <v>18.5</v>
          </cell>
          <cell r="Q45" t="str">
            <v>nd</v>
          </cell>
          <cell r="R45">
            <v>0</v>
          </cell>
          <cell r="S45">
            <v>20.599999999999998</v>
          </cell>
          <cell r="T45">
            <v>29.299999999999997</v>
          </cell>
          <cell r="U45">
            <v>0</v>
          </cell>
          <cell r="V45">
            <v>28.599999999999998</v>
          </cell>
          <cell r="W45">
            <v>0</v>
          </cell>
          <cell r="X45">
            <v>82.899999999999991</v>
          </cell>
          <cell r="Y45">
            <v>17.100000000000001</v>
          </cell>
          <cell r="Z45">
            <v>0</v>
          </cell>
          <cell r="AA45">
            <v>0</v>
          </cell>
          <cell r="AB45">
            <v>0</v>
          </cell>
          <cell r="AC45">
            <v>0</v>
          </cell>
          <cell r="AD45">
            <v>0</v>
          </cell>
          <cell r="AE45">
            <v>0</v>
          </cell>
          <cell r="AF45">
            <v>0</v>
          </cell>
          <cell r="AG45">
            <v>0</v>
          </cell>
          <cell r="AH45">
            <v>0</v>
          </cell>
          <cell r="AI45">
            <v>0</v>
          </cell>
          <cell r="AJ45">
            <v>78.8</v>
          </cell>
          <cell r="AK45" t="str">
            <v>nd</v>
          </cell>
          <cell r="AL45">
            <v>15</v>
          </cell>
          <cell r="AM45">
            <v>24.3</v>
          </cell>
          <cell r="AN45">
            <v>75.7</v>
          </cell>
          <cell r="AO45">
            <v>95.5</v>
          </cell>
          <cell r="AP45" t="str">
            <v>nd</v>
          </cell>
          <cell r="AQ45" t="str">
            <v>nd</v>
          </cell>
          <cell r="AR45">
            <v>0</v>
          </cell>
          <cell r="AS45">
            <v>0</v>
          </cell>
          <cell r="AT45">
            <v>71.599999999999994</v>
          </cell>
          <cell r="AU45" t="str">
            <v>nd</v>
          </cell>
          <cell r="AV45" t="str">
            <v>nd</v>
          </cell>
          <cell r="AW45" t="str">
            <v>nd</v>
          </cell>
          <cell r="AX45" t="str">
            <v>nd</v>
          </cell>
          <cell r="AY45">
            <v>61.6</v>
          </cell>
          <cell r="AZ45">
            <v>0</v>
          </cell>
          <cell r="BA45">
            <v>78.8</v>
          </cell>
          <cell r="BB45">
            <v>20.8</v>
          </cell>
          <cell r="BC45" t="str">
            <v>nd</v>
          </cell>
          <cell r="BD45">
            <v>0</v>
          </cell>
          <cell r="BE45">
            <v>0</v>
          </cell>
          <cell r="BF45">
            <v>0</v>
          </cell>
          <cell r="BG45">
            <v>0</v>
          </cell>
          <cell r="BH45">
            <v>0</v>
          </cell>
          <cell r="BI45">
            <v>0</v>
          </cell>
          <cell r="BJ45" t="str">
            <v>nd</v>
          </cell>
          <cell r="BK45">
            <v>19</v>
          </cell>
          <cell r="BL45">
            <v>77.900000000000006</v>
          </cell>
          <cell r="BM45">
            <v>0</v>
          </cell>
          <cell r="BN45">
            <v>0</v>
          </cell>
          <cell r="BO45">
            <v>0</v>
          </cell>
          <cell r="BP45" t="str">
            <v>nd</v>
          </cell>
          <cell r="BQ45">
            <v>14.7</v>
          </cell>
          <cell r="BR45">
            <v>77.600000000000009</v>
          </cell>
          <cell r="BS45">
            <v>0</v>
          </cell>
          <cell r="BT45">
            <v>0</v>
          </cell>
          <cell r="BU45" t="str">
            <v>nd</v>
          </cell>
          <cell r="BV45" t="str">
            <v>nd</v>
          </cell>
          <cell r="BW45">
            <v>76</v>
          </cell>
          <cell r="BX45">
            <v>12.4</v>
          </cell>
          <cell r="BY45">
            <v>0</v>
          </cell>
          <cell r="BZ45">
            <v>0</v>
          </cell>
          <cell r="CA45" t="str">
            <v>nd</v>
          </cell>
          <cell r="CB45">
            <v>44.7</v>
          </cell>
          <cell r="CC45">
            <v>52.900000000000006</v>
          </cell>
          <cell r="CD45" t="str">
            <v>nd</v>
          </cell>
          <cell r="CE45">
            <v>0</v>
          </cell>
          <cell r="CF45">
            <v>0</v>
          </cell>
          <cell r="CG45">
            <v>0</v>
          </cell>
          <cell r="CH45">
            <v>0</v>
          </cell>
          <cell r="CI45">
            <v>0</v>
          </cell>
          <cell r="CJ45">
            <v>100</v>
          </cell>
          <cell r="CK45">
            <v>65.3</v>
          </cell>
          <cell r="CL45">
            <v>20.599999999999998</v>
          </cell>
          <cell r="CM45">
            <v>65.3</v>
          </cell>
          <cell r="CN45">
            <v>40.200000000000003</v>
          </cell>
          <cell r="CO45" t="str">
            <v>nd</v>
          </cell>
          <cell r="CP45">
            <v>12</v>
          </cell>
          <cell r="CQ45">
            <v>38.800000000000004</v>
          </cell>
          <cell r="CR45" t="str">
            <v>nd</v>
          </cell>
          <cell r="CS45">
            <v>12.5</v>
          </cell>
          <cell r="CT45">
            <v>31.2</v>
          </cell>
          <cell r="CU45" t="str">
            <v>nd</v>
          </cell>
          <cell r="CV45">
            <v>45.1</v>
          </cell>
          <cell r="CW45">
            <v>69.199999999999989</v>
          </cell>
          <cell r="CX45">
            <v>0</v>
          </cell>
          <cell r="CY45" t="str">
            <v>nd</v>
          </cell>
          <cell r="CZ45">
            <v>0</v>
          </cell>
          <cell r="DA45">
            <v>20.5</v>
          </cell>
          <cell r="DB45" t="str">
            <v>nd</v>
          </cell>
          <cell r="DC45">
            <v>57.9</v>
          </cell>
          <cell r="DD45">
            <v>21.7</v>
          </cell>
          <cell r="DE45" t="str">
            <v>nd</v>
          </cell>
          <cell r="DF45">
            <v>6.8000000000000007</v>
          </cell>
          <cell r="DG45" t="str">
            <v>nd</v>
          </cell>
          <cell r="DH45" t="str">
            <v>nd</v>
          </cell>
          <cell r="DI45" t="str">
            <v>nd</v>
          </cell>
          <cell r="DJ45">
            <v>0</v>
          </cell>
          <cell r="DK45" t="str">
            <v>nd</v>
          </cell>
          <cell r="DL45">
            <v>0</v>
          </cell>
          <cell r="DM45">
            <v>0</v>
          </cell>
          <cell r="DN45">
            <v>0</v>
          </cell>
          <cell r="DO45">
            <v>0</v>
          </cell>
          <cell r="DP45">
            <v>0</v>
          </cell>
          <cell r="DQ45">
            <v>0</v>
          </cell>
          <cell r="DR45">
            <v>0</v>
          </cell>
          <cell r="DS45">
            <v>0</v>
          </cell>
          <cell r="DT45">
            <v>0</v>
          </cell>
          <cell r="DU45">
            <v>0</v>
          </cell>
          <cell r="DV45">
            <v>0</v>
          </cell>
          <cell r="DW45" t="str">
            <v>nd</v>
          </cell>
          <cell r="DX45" t="str">
            <v>nd</v>
          </cell>
          <cell r="DY45" t="str">
            <v>nd</v>
          </cell>
          <cell r="DZ45">
            <v>0</v>
          </cell>
          <cell r="EA45">
            <v>0</v>
          </cell>
          <cell r="EB45">
            <v>0</v>
          </cell>
          <cell r="EC45">
            <v>56.599999999999994</v>
          </cell>
          <cell r="ED45">
            <v>10</v>
          </cell>
          <cell r="EE45">
            <v>0</v>
          </cell>
          <cell r="EF45">
            <v>0</v>
          </cell>
          <cell r="EG45">
            <v>0</v>
          </cell>
          <cell r="EH45">
            <v>0</v>
          </cell>
          <cell r="EI45">
            <v>18.5</v>
          </cell>
          <cell r="EJ45" t="str">
            <v>nd</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t="str">
            <v>nd</v>
          </cell>
          <cell r="FE45" t="str">
            <v>nd</v>
          </cell>
          <cell r="FF45">
            <v>0</v>
          </cell>
          <cell r="FG45">
            <v>0</v>
          </cell>
          <cell r="FH45">
            <v>0</v>
          </cell>
          <cell r="FI45" t="str">
            <v>nd</v>
          </cell>
          <cell r="FJ45">
            <v>12.6</v>
          </cell>
          <cell r="FK45">
            <v>48.1</v>
          </cell>
          <cell r="FL45">
            <v>0</v>
          </cell>
          <cell r="FM45">
            <v>0</v>
          </cell>
          <cell r="FN45">
            <v>0</v>
          </cell>
          <cell r="FO45">
            <v>0</v>
          </cell>
          <cell r="FP45">
            <v>0</v>
          </cell>
          <cell r="FQ45">
            <v>25.4</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t="str">
            <v>nd</v>
          </cell>
          <cell r="GG45" t="str">
            <v>nd</v>
          </cell>
          <cell r="GH45" t="str">
            <v>nd</v>
          </cell>
          <cell r="GI45">
            <v>0</v>
          </cell>
          <cell r="GJ45">
            <v>0</v>
          </cell>
          <cell r="GK45">
            <v>0</v>
          </cell>
          <cell r="GL45">
            <v>0</v>
          </cell>
          <cell r="GM45" t="str">
            <v>nd</v>
          </cell>
          <cell r="GN45">
            <v>50.4</v>
          </cell>
          <cell r="GO45">
            <v>0</v>
          </cell>
          <cell r="GP45">
            <v>0</v>
          </cell>
          <cell r="GQ45">
            <v>0</v>
          </cell>
          <cell r="GR45">
            <v>0</v>
          </cell>
          <cell r="GS45">
            <v>0</v>
          </cell>
          <cell r="GT45">
            <v>23.200000000000003</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t="str">
            <v>nd</v>
          </cell>
          <cell r="HJ45" t="str">
            <v>nd</v>
          </cell>
          <cell r="HK45" t="str">
            <v>nd</v>
          </cell>
          <cell r="HL45">
            <v>0</v>
          </cell>
          <cell r="HM45">
            <v>0</v>
          </cell>
          <cell r="HN45">
            <v>0</v>
          </cell>
          <cell r="HO45">
            <v>0</v>
          </cell>
          <cell r="HP45">
            <v>58.8</v>
          </cell>
          <cell r="HQ45">
            <v>6.1</v>
          </cell>
          <cell r="HR45">
            <v>0</v>
          </cell>
          <cell r="HS45">
            <v>0</v>
          </cell>
          <cell r="HT45" t="str">
            <v>nd</v>
          </cell>
          <cell r="HU45">
            <v>0</v>
          </cell>
          <cell r="HV45">
            <v>16.8</v>
          </cell>
          <cell r="HW45" t="str">
            <v>nd</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t="str">
            <v>nd</v>
          </cell>
          <cell r="IM45" t="str">
            <v>nd</v>
          </cell>
          <cell r="IN45">
            <v>0</v>
          </cell>
          <cell r="IO45">
            <v>0</v>
          </cell>
          <cell r="IP45">
            <v>0</v>
          </cell>
          <cell r="IQ45" t="str">
            <v>nd</v>
          </cell>
          <cell r="IR45">
            <v>28.499999999999996</v>
          </cell>
          <cell r="IS45">
            <v>35.799999999999997</v>
          </cell>
          <cell r="IT45" t="str">
            <v>nd</v>
          </cell>
          <cell r="IU45">
            <v>0</v>
          </cell>
          <cell r="IV45">
            <v>0</v>
          </cell>
          <cell r="IW45">
            <v>0</v>
          </cell>
          <cell r="IX45" t="str">
            <v>nd</v>
          </cell>
          <cell r="IY45">
            <v>13.5</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10.8</v>
          </cell>
          <cell r="JR45">
            <v>0</v>
          </cell>
          <cell r="JS45">
            <v>0</v>
          </cell>
          <cell r="JT45">
            <v>0</v>
          </cell>
          <cell r="JU45">
            <v>0</v>
          </cell>
          <cell r="JV45">
            <v>0</v>
          </cell>
          <cell r="JW45">
            <v>63.800000000000004</v>
          </cell>
          <cell r="JX45">
            <v>0</v>
          </cell>
          <cell r="JY45">
            <v>0</v>
          </cell>
          <cell r="JZ45">
            <v>0</v>
          </cell>
          <cell r="KA45">
            <v>0</v>
          </cell>
          <cell r="KB45">
            <v>0</v>
          </cell>
          <cell r="KC45">
            <v>25.4</v>
          </cell>
          <cell r="KD45">
            <v>80.7</v>
          </cell>
          <cell r="KE45">
            <v>1.2</v>
          </cell>
          <cell r="KF45">
            <v>1.5</v>
          </cell>
          <cell r="KG45">
            <v>5.7</v>
          </cell>
          <cell r="KH45">
            <v>10.9</v>
          </cell>
          <cell r="KI45">
            <v>0</v>
          </cell>
          <cell r="KJ45">
            <v>77.8</v>
          </cell>
          <cell r="KK45">
            <v>1.3</v>
          </cell>
          <cell r="KL45">
            <v>1.6</v>
          </cell>
          <cell r="KM45">
            <v>5.4</v>
          </cell>
          <cell r="KN45">
            <v>13.8</v>
          </cell>
          <cell r="KO45">
            <v>0</v>
          </cell>
        </row>
        <row r="46">
          <cell r="A46" t="str">
            <v>4DE</v>
          </cell>
          <cell r="B46" t="str">
            <v>46</v>
          </cell>
          <cell r="C46" t="str">
            <v>NAF 17</v>
          </cell>
          <cell r="D46" t="str">
            <v>DE</v>
          </cell>
          <cell r="E46" t="str">
            <v>4</v>
          </cell>
          <cell r="F46" t="str">
            <v>nd</v>
          </cell>
          <cell r="G46">
            <v>0</v>
          </cell>
          <cell r="H46">
            <v>11.3</v>
          </cell>
          <cell r="I46">
            <v>53.400000000000006</v>
          </cell>
          <cell r="J46">
            <v>29.2</v>
          </cell>
          <cell r="K46">
            <v>69.3</v>
          </cell>
          <cell r="L46">
            <v>0</v>
          </cell>
          <cell r="M46" t="str">
            <v>nd</v>
          </cell>
          <cell r="N46">
            <v>0</v>
          </cell>
          <cell r="O46">
            <v>39</v>
          </cell>
          <cell r="P46">
            <v>25.4</v>
          </cell>
          <cell r="Q46">
            <v>17.100000000000001</v>
          </cell>
          <cell r="R46" t="str">
            <v>nd</v>
          </cell>
          <cell r="S46">
            <v>12.9</v>
          </cell>
          <cell r="T46">
            <v>15.7</v>
          </cell>
          <cell r="U46">
            <v>0</v>
          </cell>
          <cell r="V46">
            <v>33</v>
          </cell>
          <cell r="W46" t="str">
            <v>nd</v>
          </cell>
          <cell r="X46">
            <v>96.5</v>
          </cell>
          <cell r="Y46">
            <v>0</v>
          </cell>
          <cell r="Z46">
            <v>0</v>
          </cell>
          <cell r="AA46" t="str">
            <v>nd</v>
          </cell>
          <cell r="AB46" t="str">
            <v>nd</v>
          </cell>
          <cell r="AC46" t="str">
            <v>nd</v>
          </cell>
          <cell r="AD46">
            <v>0</v>
          </cell>
          <cell r="AE46">
            <v>0</v>
          </cell>
          <cell r="AF46">
            <v>0</v>
          </cell>
          <cell r="AG46">
            <v>0</v>
          </cell>
          <cell r="AH46">
            <v>0</v>
          </cell>
          <cell r="AI46" t="str">
            <v>nd</v>
          </cell>
          <cell r="AJ46">
            <v>59.199999999999996</v>
          </cell>
          <cell r="AK46" t="str">
            <v>nd</v>
          </cell>
          <cell r="AL46">
            <v>34</v>
          </cell>
          <cell r="AM46">
            <v>27.800000000000004</v>
          </cell>
          <cell r="AN46">
            <v>72.2</v>
          </cell>
          <cell r="AO46">
            <v>51.4</v>
          </cell>
          <cell r="AP46">
            <v>48.6</v>
          </cell>
          <cell r="AQ46">
            <v>19.8</v>
          </cell>
          <cell r="AR46" t="str">
            <v>nd</v>
          </cell>
          <cell r="AS46">
            <v>0</v>
          </cell>
          <cell r="AT46">
            <v>77.3</v>
          </cell>
          <cell r="AU46">
            <v>0</v>
          </cell>
          <cell r="AV46">
            <v>0</v>
          </cell>
          <cell r="AW46" t="str">
            <v>nd</v>
          </cell>
          <cell r="AX46" t="str">
            <v>nd</v>
          </cell>
          <cell r="AY46">
            <v>77.3</v>
          </cell>
          <cell r="AZ46" t="str">
            <v>nd</v>
          </cell>
          <cell r="BA46">
            <v>83.6</v>
          </cell>
          <cell r="BB46">
            <v>10.100000000000001</v>
          </cell>
          <cell r="BC46">
            <v>3.1</v>
          </cell>
          <cell r="BD46" t="str">
            <v>nd</v>
          </cell>
          <cell r="BE46" t="str">
            <v>nd</v>
          </cell>
          <cell r="BF46">
            <v>0</v>
          </cell>
          <cell r="BG46">
            <v>1.6</v>
          </cell>
          <cell r="BH46">
            <v>0</v>
          </cell>
          <cell r="BI46">
            <v>0</v>
          </cell>
          <cell r="BJ46" t="str">
            <v>nd</v>
          </cell>
          <cell r="BK46">
            <v>45.6</v>
          </cell>
          <cell r="BL46">
            <v>51.5</v>
          </cell>
          <cell r="BM46">
            <v>0</v>
          </cell>
          <cell r="BN46">
            <v>0</v>
          </cell>
          <cell r="BO46">
            <v>0</v>
          </cell>
          <cell r="BP46" t="str">
            <v>nd</v>
          </cell>
          <cell r="BQ46">
            <v>31.900000000000002</v>
          </cell>
          <cell r="BR46">
            <v>64.900000000000006</v>
          </cell>
          <cell r="BS46">
            <v>0</v>
          </cell>
          <cell r="BT46">
            <v>0</v>
          </cell>
          <cell r="BU46">
            <v>0</v>
          </cell>
          <cell r="BV46" t="str">
            <v>nd</v>
          </cell>
          <cell r="BW46">
            <v>93.300000000000011</v>
          </cell>
          <cell r="BX46">
            <v>6.1</v>
          </cell>
          <cell r="BY46">
            <v>0</v>
          </cell>
          <cell r="BZ46">
            <v>2.1</v>
          </cell>
          <cell r="CA46">
            <v>6.1</v>
          </cell>
          <cell r="CB46">
            <v>46.2</v>
          </cell>
          <cell r="CC46">
            <v>45.6</v>
          </cell>
          <cell r="CD46">
            <v>0</v>
          </cell>
          <cell r="CE46">
            <v>0</v>
          </cell>
          <cell r="CF46">
            <v>0</v>
          </cell>
          <cell r="CG46">
            <v>0</v>
          </cell>
          <cell r="CH46" t="str">
            <v>nd</v>
          </cell>
          <cell r="CI46">
            <v>0</v>
          </cell>
          <cell r="CJ46">
            <v>98.8</v>
          </cell>
          <cell r="CK46">
            <v>79.600000000000009</v>
          </cell>
          <cell r="CL46">
            <v>8.6</v>
          </cell>
          <cell r="CM46">
            <v>90.5</v>
          </cell>
          <cell r="CN46">
            <v>23.9</v>
          </cell>
          <cell r="CO46">
            <v>5.8000000000000007</v>
          </cell>
          <cell r="CP46">
            <v>35.199999999999996</v>
          </cell>
          <cell r="CQ46">
            <v>60.4</v>
          </cell>
          <cell r="CR46" t="str">
            <v>nd</v>
          </cell>
          <cell r="CS46">
            <v>24.6</v>
          </cell>
          <cell r="CT46">
            <v>30.7</v>
          </cell>
          <cell r="CU46" t="str">
            <v>nd</v>
          </cell>
          <cell r="CV46">
            <v>43</v>
          </cell>
          <cell r="CW46">
            <v>48</v>
          </cell>
          <cell r="CX46" t="str">
            <v>nd</v>
          </cell>
          <cell r="CY46">
            <v>6.4</v>
          </cell>
          <cell r="CZ46">
            <v>7.5</v>
          </cell>
          <cell r="DA46">
            <v>0</v>
          </cell>
          <cell r="DB46">
            <v>36.6</v>
          </cell>
          <cell r="DC46">
            <v>45.4</v>
          </cell>
          <cell r="DD46">
            <v>25.1</v>
          </cell>
          <cell r="DE46">
            <v>10.6</v>
          </cell>
          <cell r="DF46">
            <v>30.599999999999998</v>
          </cell>
          <cell r="DG46" t="str">
            <v>nd</v>
          </cell>
          <cell r="DH46">
            <v>6.1</v>
          </cell>
          <cell r="DI46">
            <v>12.3</v>
          </cell>
          <cell r="DJ46">
            <v>8.9</v>
          </cell>
          <cell r="DK46">
            <v>7.5</v>
          </cell>
          <cell r="DL46" t="str">
            <v>nd</v>
          </cell>
          <cell r="DM46">
            <v>0</v>
          </cell>
          <cell r="DN46">
            <v>0</v>
          </cell>
          <cell r="DO46">
            <v>0</v>
          </cell>
          <cell r="DP46">
            <v>0</v>
          </cell>
          <cell r="DQ46">
            <v>0</v>
          </cell>
          <cell r="DR46">
            <v>0</v>
          </cell>
          <cell r="DS46">
            <v>0</v>
          </cell>
          <cell r="DT46">
            <v>0</v>
          </cell>
          <cell r="DU46">
            <v>0</v>
          </cell>
          <cell r="DV46">
            <v>0</v>
          </cell>
          <cell r="DW46">
            <v>8.3000000000000007</v>
          </cell>
          <cell r="DX46">
            <v>0</v>
          </cell>
          <cell r="DY46" t="str">
            <v>nd</v>
          </cell>
          <cell r="DZ46" t="str">
            <v>nd</v>
          </cell>
          <cell r="EA46">
            <v>0</v>
          </cell>
          <cell r="EB46">
            <v>0</v>
          </cell>
          <cell r="EC46">
            <v>38</v>
          </cell>
          <cell r="ED46">
            <v>8.9</v>
          </cell>
          <cell r="EE46" t="str">
            <v>nd</v>
          </cell>
          <cell r="EF46">
            <v>0</v>
          </cell>
          <cell r="EG46" t="str">
            <v>nd</v>
          </cell>
          <cell r="EH46">
            <v>0</v>
          </cell>
          <cell r="EI46">
            <v>30.5</v>
          </cell>
          <cell r="EJ46" t="str">
            <v>nd</v>
          </cell>
          <cell r="EK46" t="str">
            <v>nd</v>
          </cell>
          <cell r="EL46">
            <v>0</v>
          </cell>
          <cell r="EM46">
            <v>0</v>
          </cell>
          <cell r="EN46">
            <v>0</v>
          </cell>
          <cell r="EO46">
            <v>0</v>
          </cell>
          <cell r="EP46" t="str">
            <v>nd</v>
          </cell>
          <cell r="EQ46">
            <v>0</v>
          </cell>
          <cell r="ER46">
            <v>0</v>
          </cell>
          <cell r="ES46">
            <v>0</v>
          </cell>
          <cell r="ET46">
            <v>0</v>
          </cell>
          <cell r="EU46">
            <v>0</v>
          </cell>
          <cell r="EV46">
            <v>0</v>
          </cell>
          <cell r="EW46">
            <v>0</v>
          </cell>
          <cell r="EX46">
            <v>0</v>
          </cell>
          <cell r="EY46">
            <v>0</v>
          </cell>
          <cell r="EZ46">
            <v>0</v>
          </cell>
          <cell r="FA46">
            <v>0</v>
          </cell>
          <cell r="FB46">
            <v>0</v>
          </cell>
          <cell r="FC46">
            <v>0</v>
          </cell>
          <cell r="FD46">
            <v>7.1</v>
          </cell>
          <cell r="FE46" t="str">
            <v>nd</v>
          </cell>
          <cell r="FF46">
            <v>1.6</v>
          </cell>
          <cell r="FG46">
            <v>0</v>
          </cell>
          <cell r="FH46">
            <v>0</v>
          </cell>
          <cell r="FI46">
            <v>0</v>
          </cell>
          <cell r="FJ46">
            <v>17.2</v>
          </cell>
          <cell r="FK46">
            <v>26.700000000000003</v>
          </cell>
          <cell r="FL46">
            <v>0</v>
          </cell>
          <cell r="FM46">
            <v>0</v>
          </cell>
          <cell r="FN46">
            <v>0</v>
          </cell>
          <cell r="FO46" t="str">
            <v>nd</v>
          </cell>
          <cell r="FP46">
            <v>14.2</v>
          </cell>
          <cell r="FQ46">
            <v>18.099999999999998</v>
          </cell>
          <cell r="FR46">
            <v>0</v>
          </cell>
          <cell r="FS46">
            <v>0</v>
          </cell>
          <cell r="FT46">
            <v>0</v>
          </cell>
          <cell r="FU46">
            <v>0</v>
          </cell>
          <cell r="FV46" t="str">
            <v>nd</v>
          </cell>
          <cell r="FW46">
            <v>0</v>
          </cell>
          <cell r="FX46">
            <v>0</v>
          </cell>
          <cell r="FY46">
            <v>0</v>
          </cell>
          <cell r="FZ46">
            <v>0</v>
          </cell>
          <cell r="GA46">
            <v>0</v>
          </cell>
          <cell r="GB46">
            <v>0</v>
          </cell>
          <cell r="GC46">
            <v>0</v>
          </cell>
          <cell r="GD46">
            <v>0</v>
          </cell>
          <cell r="GE46">
            <v>0</v>
          </cell>
          <cell r="GF46" t="str">
            <v>nd</v>
          </cell>
          <cell r="GG46">
            <v>2.8000000000000003</v>
          </cell>
          <cell r="GH46">
            <v>6.4</v>
          </cell>
          <cell r="GI46">
            <v>0</v>
          </cell>
          <cell r="GJ46">
            <v>0</v>
          </cell>
          <cell r="GK46">
            <v>0</v>
          </cell>
          <cell r="GL46">
            <v>0</v>
          </cell>
          <cell r="GM46">
            <v>14.499999999999998</v>
          </cell>
          <cell r="GN46">
            <v>37.1</v>
          </cell>
          <cell r="GO46">
            <v>0</v>
          </cell>
          <cell r="GP46">
            <v>0</v>
          </cell>
          <cell r="GQ46">
            <v>0</v>
          </cell>
          <cell r="GR46">
            <v>0</v>
          </cell>
          <cell r="GS46" t="str">
            <v>nd</v>
          </cell>
          <cell r="GT46">
            <v>15.1</v>
          </cell>
          <cell r="GU46">
            <v>0</v>
          </cell>
          <cell r="GV46" t="str">
            <v>nd</v>
          </cell>
          <cell r="GW46">
            <v>0</v>
          </cell>
          <cell r="GX46">
            <v>0</v>
          </cell>
          <cell r="GY46">
            <v>0</v>
          </cell>
          <cell r="GZ46">
            <v>0</v>
          </cell>
          <cell r="HA46">
            <v>0</v>
          </cell>
          <cell r="HB46">
            <v>0</v>
          </cell>
          <cell r="HC46">
            <v>0</v>
          </cell>
          <cell r="HD46">
            <v>0</v>
          </cell>
          <cell r="HE46">
            <v>0</v>
          </cell>
          <cell r="HF46">
            <v>0</v>
          </cell>
          <cell r="HG46">
            <v>0</v>
          </cell>
          <cell r="HH46">
            <v>0</v>
          </cell>
          <cell r="HI46">
            <v>0</v>
          </cell>
          <cell r="HJ46">
            <v>9</v>
          </cell>
          <cell r="HK46" t="str">
            <v>nd</v>
          </cell>
          <cell r="HL46">
            <v>0</v>
          </cell>
          <cell r="HM46">
            <v>0</v>
          </cell>
          <cell r="HN46">
            <v>0</v>
          </cell>
          <cell r="HO46" t="str">
            <v>nd</v>
          </cell>
          <cell r="HP46">
            <v>49.3</v>
          </cell>
          <cell r="HQ46">
            <v>3.8</v>
          </cell>
          <cell r="HR46">
            <v>0</v>
          </cell>
          <cell r="HS46">
            <v>0</v>
          </cell>
          <cell r="HT46">
            <v>0</v>
          </cell>
          <cell r="HU46">
            <v>0</v>
          </cell>
          <cell r="HV46">
            <v>29.099999999999998</v>
          </cell>
          <cell r="HW46">
            <v>0</v>
          </cell>
          <cell r="HX46">
            <v>0</v>
          </cell>
          <cell r="HY46" t="str">
            <v>nd</v>
          </cell>
          <cell r="HZ46">
            <v>0</v>
          </cell>
          <cell r="IA46">
            <v>0</v>
          </cell>
          <cell r="IB46">
            <v>0</v>
          </cell>
          <cell r="IC46">
            <v>0</v>
          </cell>
          <cell r="ID46">
            <v>0</v>
          </cell>
          <cell r="IE46">
            <v>0</v>
          </cell>
          <cell r="IF46">
            <v>0</v>
          </cell>
          <cell r="IG46">
            <v>0</v>
          </cell>
          <cell r="IH46">
            <v>0</v>
          </cell>
          <cell r="II46">
            <v>0</v>
          </cell>
          <cell r="IJ46">
            <v>0</v>
          </cell>
          <cell r="IK46">
            <v>5.0999999999999996</v>
          </cell>
          <cell r="IL46" t="str">
            <v>nd</v>
          </cell>
          <cell r="IM46" t="str">
            <v>nd</v>
          </cell>
          <cell r="IN46">
            <v>0</v>
          </cell>
          <cell r="IO46">
            <v>0</v>
          </cell>
          <cell r="IP46" t="str">
            <v>nd</v>
          </cell>
          <cell r="IQ46" t="str">
            <v>nd</v>
          </cell>
          <cell r="IR46">
            <v>22.8</v>
          </cell>
          <cell r="IS46">
            <v>23.200000000000003</v>
          </cell>
          <cell r="IT46">
            <v>0</v>
          </cell>
          <cell r="IU46">
            <v>0</v>
          </cell>
          <cell r="IV46" t="str">
            <v>nd</v>
          </cell>
          <cell r="IW46">
            <v>0</v>
          </cell>
          <cell r="IX46">
            <v>19.3</v>
          </cell>
          <cell r="IY46">
            <v>12.7</v>
          </cell>
          <cell r="IZ46">
            <v>0</v>
          </cell>
          <cell r="JA46">
            <v>0</v>
          </cell>
          <cell r="JB46">
            <v>0</v>
          </cell>
          <cell r="JC46">
            <v>0</v>
          </cell>
          <cell r="JD46">
            <v>0</v>
          </cell>
          <cell r="JE46" t="str">
            <v>nd</v>
          </cell>
          <cell r="JF46">
            <v>0</v>
          </cell>
          <cell r="JG46">
            <v>0</v>
          </cell>
          <cell r="JH46">
            <v>0</v>
          </cell>
          <cell r="JI46">
            <v>0</v>
          </cell>
          <cell r="JJ46">
            <v>0</v>
          </cell>
          <cell r="JK46">
            <v>0</v>
          </cell>
          <cell r="JL46">
            <v>0</v>
          </cell>
          <cell r="JM46">
            <v>0</v>
          </cell>
          <cell r="JN46">
            <v>0</v>
          </cell>
          <cell r="JO46" t="str">
            <v>nd</v>
          </cell>
          <cell r="JP46">
            <v>0</v>
          </cell>
          <cell r="JQ46">
            <v>11.1</v>
          </cell>
          <cell r="JR46">
            <v>0</v>
          </cell>
          <cell r="JS46">
            <v>0</v>
          </cell>
          <cell r="JT46">
            <v>0</v>
          </cell>
          <cell r="JU46">
            <v>0</v>
          </cell>
          <cell r="JV46">
            <v>0</v>
          </cell>
          <cell r="JW46">
            <v>51.5</v>
          </cell>
          <cell r="JX46">
            <v>0</v>
          </cell>
          <cell r="JY46">
            <v>0</v>
          </cell>
          <cell r="JZ46">
            <v>0</v>
          </cell>
          <cell r="KA46">
            <v>0</v>
          </cell>
          <cell r="KB46">
            <v>0</v>
          </cell>
          <cell r="KC46">
            <v>29.799999999999997</v>
          </cell>
          <cell r="KD46">
            <v>68.2</v>
          </cell>
          <cell r="KE46">
            <v>2.7</v>
          </cell>
          <cell r="KF46">
            <v>2.2999999999999998</v>
          </cell>
          <cell r="KG46">
            <v>15.1</v>
          </cell>
          <cell r="KH46">
            <v>11.4</v>
          </cell>
          <cell r="KI46">
            <v>0.3</v>
          </cell>
          <cell r="KJ46">
            <v>65.8</v>
          </cell>
          <cell r="KK46">
            <v>2.6</v>
          </cell>
          <cell r="KL46">
            <v>2.4</v>
          </cell>
          <cell r="KM46">
            <v>14.899999999999999</v>
          </cell>
          <cell r="KN46">
            <v>13.8</v>
          </cell>
          <cell r="KO46">
            <v>0.5</v>
          </cell>
        </row>
        <row r="47">
          <cell r="A47" t="str">
            <v>5DE</v>
          </cell>
          <cell r="B47" t="str">
            <v>47</v>
          </cell>
          <cell r="C47" t="str">
            <v>NAF 17</v>
          </cell>
          <cell r="D47" t="str">
            <v>DE</v>
          </cell>
          <cell r="E47" t="str">
            <v>5</v>
          </cell>
          <cell r="F47" t="str">
            <v>nd</v>
          </cell>
          <cell r="G47" t="str">
            <v>nd</v>
          </cell>
          <cell r="H47">
            <v>19.600000000000001</v>
          </cell>
          <cell r="I47">
            <v>58.3</v>
          </cell>
          <cell r="J47" t="str">
            <v>nd</v>
          </cell>
          <cell r="K47">
            <v>81.100000000000009</v>
          </cell>
          <cell r="L47">
            <v>0</v>
          </cell>
          <cell r="M47">
            <v>0</v>
          </cell>
          <cell r="N47" t="str">
            <v>nd</v>
          </cell>
          <cell r="O47">
            <v>43.7</v>
          </cell>
          <cell r="P47">
            <v>42.1</v>
          </cell>
          <cell r="Q47" t="str">
            <v>nd</v>
          </cell>
          <cell r="R47" t="str">
            <v>nd</v>
          </cell>
          <cell r="S47" t="str">
            <v>nd</v>
          </cell>
          <cell r="T47">
            <v>19.900000000000002</v>
          </cell>
          <cell r="U47" t="str">
            <v>nd</v>
          </cell>
          <cell r="V47">
            <v>28.499999999999996</v>
          </cell>
          <cell r="W47">
            <v>0</v>
          </cell>
          <cell r="X47">
            <v>98.3</v>
          </cell>
          <cell r="Y47" t="str">
            <v>nd</v>
          </cell>
          <cell r="Z47">
            <v>0</v>
          </cell>
          <cell r="AA47">
            <v>0</v>
          </cell>
          <cell r="AB47">
            <v>0</v>
          </cell>
          <cell r="AC47">
            <v>0</v>
          </cell>
          <cell r="AD47">
            <v>0</v>
          </cell>
          <cell r="AE47">
            <v>0</v>
          </cell>
          <cell r="AF47">
            <v>0</v>
          </cell>
          <cell r="AG47">
            <v>0</v>
          </cell>
          <cell r="AH47">
            <v>0</v>
          </cell>
          <cell r="AI47">
            <v>0</v>
          </cell>
          <cell r="AJ47">
            <v>54.800000000000004</v>
          </cell>
          <cell r="AK47">
            <v>0</v>
          </cell>
          <cell r="AL47">
            <v>45.2</v>
          </cell>
          <cell r="AM47">
            <v>37.6</v>
          </cell>
          <cell r="AN47">
            <v>62.4</v>
          </cell>
          <cell r="AO47">
            <v>68.400000000000006</v>
          </cell>
          <cell r="AP47">
            <v>31.6</v>
          </cell>
          <cell r="AQ47">
            <v>41.5</v>
          </cell>
          <cell r="AR47">
            <v>0</v>
          </cell>
          <cell r="AS47" t="str">
            <v>nd</v>
          </cell>
          <cell r="AT47">
            <v>31.1</v>
          </cell>
          <cell r="AU47" t="str">
            <v>nd</v>
          </cell>
          <cell r="AV47" t="str">
            <v>nd</v>
          </cell>
          <cell r="AW47">
            <v>0</v>
          </cell>
          <cell r="AX47">
            <v>0</v>
          </cell>
          <cell r="AY47">
            <v>45.2</v>
          </cell>
          <cell r="AZ47">
            <v>38</v>
          </cell>
          <cell r="BA47">
            <v>69.699999999999989</v>
          </cell>
          <cell r="BB47">
            <v>19</v>
          </cell>
          <cell r="BC47" t="str">
            <v>nd</v>
          </cell>
          <cell r="BD47" t="str">
            <v>nd</v>
          </cell>
          <cell r="BE47">
            <v>0</v>
          </cell>
          <cell r="BF47">
            <v>0</v>
          </cell>
          <cell r="BG47">
            <v>0</v>
          </cell>
          <cell r="BH47" t="str">
            <v>nd</v>
          </cell>
          <cell r="BI47">
            <v>7.6</v>
          </cell>
          <cell r="BJ47">
            <v>19.5</v>
          </cell>
          <cell r="BK47">
            <v>48.1</v>
          </cell>
          <cell r="BL47">
            <v>23</v>
          </cell>
          <cell r="BM47">
            <v>0</v>
          </cell>
          <cell r="BN47">
            <v>0</v>
          </cell>
          <cell r="BO47">
            <v>0</v>
          </cell>
          <cell r="BP47">
            <v>0</v>
          </cell>
          <cell r="BQ47">
            <v>30.2</v>
          </cell>
          <cell r="BR47">
            <v>69.8</v>
          </cell>
          <cell r="BS47">
            <v>0</v>
          </cell>
          <cell r="BT47">
            <v>0</v>
          </cell>
          <cell r="BU47" t="str">
            <v>nd</v>
          </cell>
          <cell r="BV47" t="str">
            <v>nd</v>
          </cell>
          <cell r="BW47">
            <v>75.3</v>
          </cell>
          <cell r="BX47">
            <v>9.9</v>
          </cell>
          <cell r="BY47">
            <v>0</v>
          </cell>
          <cell r="BZ47">
            <v>0</v>
          </cell>
          <cell r="CA47">
            <v>27.200000000000003</v>
          </cell>
          <cell r="CB47">
            <v>50.1</v>
          </cell>
          <cell r="CC47">
            <v>22.7</v>
          </cell>
          <cell r="CD47">
            <v>0</v>
          </cell>
          <cell r="CE47">
            <v>0</v>
          </cell>
          <cell r="CF47">
            <v>0</v>
          </cell>
          <cell r="CG47">
            <v>0</v>
          </cell>
          <cell r="CH47">
            <v>0</v>
          </cell>
          <cell r="CI47" t="str">
            <v>nd</v>
          </cell>
          <cell r="CJ47">
            <v>88.9</v>
          </cell>
          <cell r="CK47">
            <v>74.3</v>
          </cell>
          <cell r="CL47">
            <v>44.1</v>
          </cell>
          <cell r="CM47">
            <v>95.7</v>
          </cell>
          <cell r="CN47">
            <v>21.4</v>
          </cell>
          <cell r="CO47">
            <v>7.3999999999999995</v>
          </cell>
          <cell r="CP47">
            <v>33.900000000000006</v>
          </cell>
          <cell r="CQ47">
            <v>68.5</v>
          </cell>
          <cell r="CR47" t="str">
            <v>nd</v>
          </cell>
          <cell r="CS47">
            <v>11.200000000000001</v>
          </cell>
          <cell r="CT47">
            <v>41.4</v>
          </cell>
          <cell r="CU47" t="str">
            <v>nd</v>
          </cell>
          <cell r="CV47">
            <v>45.2</v>
          </cell>
          <cell r="CW47">
            <v>14.000000000000002</v>
          </cell>
          <cell r="CX47" t="str">
            <v>nd</v>
          </cell>
          <cell r="CY47" t="str">
            <v>nd</v>
          </cell>
          <cell r="CZ47" t="str">
            <v>nd</v>
          </cell>
          <cell r="DA47" t="str">
            <v>nd</v>
          </cell>
          <cell r="DB47">
            <v>64.3</v>
          </cell>
          <cell r="DC47">
            <v>16.8</v>
          </cell>
          <cell r="DD47">
            <v>52.5</v>
          </cell>
          <cell r="DE47">
            <v>16.2</v>
          </cell>
          <cell r="DF47">
            <v>31.8</v>
          </cell>
          <cell r="DG47">
            <v>20.5</v>
          </cell>
          <cell r="DH47">
            <v>0</v>
          </cell>
          <cell r="DI47">
            <v>0</v>
          </cell>
          <cell r="DJ47">
            <v>16.600000000000001</v>
          </cell>
          <cell r="DK47">
            <v>9.1</v>
          </cell>
          <cell r="DL47" t="str">
            <v>nd</v>
          </cell>
          <cell r="DM47">
            <v>0</v>
          </cell>
          <cell r="DN47">
            <v>0</v>
          </cell>
          <cell r="DO47">
            <v>0</v>
          </cell>
          <cell r="DP47">
            <v>0</v>
          </cell>
          <cell r="DQ47">
            <v>0</v>
          </cell>
          <cell r="DR47" t="str">
            <v>nd</v>
          </cell>
          <cell r="DS47">
            <v>0</v>
          </cell>
          <cell r="DT47">
            <v>0</v>
          </cell>
          <cell r="DU47">
            <v>0</v>
          </cell>
          <cell r="DV47">
            <v>0</v>
          </cell>
          <cell r="DW47">
            <v>16.8</v>
          </cell>
          <cell r="DX47" t="str">
            <v>nd</v>
          </cell>
          <cell r="DY47">
            <v>0</v>
          </cell>
          <cell r="DZ47">
            <v>0</v>
          </cell>
          <cell r="EA47">
            <v>0</v>
          </cell>
          <cell r="EB47">
            <v>0</v>
          </cell>
          <cell r="EC47">
            <v>37.1</v>
          </cell>
          <cell r="ED47">
            <v>10</v>
          </cell>
          <cell r="EE47" t="str">
            <v>nd</v>
          </cell>
          <cell r="EF47" t="str">
            <v>nd</v>
          </cell>
          <cell r="EG47">
            <v>0</v>
          </cell>
          <cell r="EH47">
            <v>0</v>
          </cell>
          <cell r="EI47" t="str">
            <v>nd</v>
          </cell>
          <cell r="EJ47">
            <v>0</v>
          </cell>
          <cell r="EK47">
            <v>0</v>
          </cell>
          <cell r="EL47">
            <v>0</v>
          </cell>
          <cell r="EM47">
            <v>0</v>
          </cell>
          <cell r="EN47">
            <v>0</v>
          </cell>
          <cell r="EO47">
            <v>0</v>
          </cell>
          <cell r="EP47">
            <v>0</v>
          </cell>
          <cell r="EQ47">
            <v>0</v>
          </cell>
          <cell r="ER47">
            <v>0</v>
          </cell>
          <cell r="ES47" t="str">
            <v>nd</v>
          </cell>
          <cell r="ET47">
            <v>0</v>
          </cell>
          <cell r="EU47">
            <v>0</v>
          </cell>
          <cell r="EV47" t="str">
            <v>nd</v>
          </cell>
          <cell r="EW47">
            <v>0</v>
          </cell>
          <cell r="EX47">
            <v>0</v>
          </cell>
          <cell r="EY47">
            <v>0</v>
          </cell>
          <cell r="EZ47">
            <v>0</v>
          </cell>
          <cell r="FA47">
            <v>0</v>
          </cell>
          <cell r="FB47">
            <v>0</v>
          </cell>
          <cell r="FC47" t="str">
            <v>nd</v>
          </cell>
          <cell r="FD47">
            <v>14.2</v>
          </cell>
          <cell r="FE47" t="str">
            <v>nd</v>
          </cell>
          <cell r="FF47">
            <v>0</v>
          </cell>
          <cell r="FG47" t="str">
            <v>nd</v>
          </cell>
          <cell r="FH47" t="str">
            <v>nd</v>
          </cell>
          <cell r="FI47">
            <v>16.600000000000001</v>
          </cell>
          <cell r="FJ47">
            <v>29.299999999999997</v>
          </cell>
          <cell r="FK47">
            <v>9.3000000000000007</v>
          </cell>
          <cell r="FL47">
            <v>0</v>
          </cell>
          <cell r="FM47">
            <v>0</v>
          </cell>
          <cell r="FN47">
            <v>0</v>
          </cell>
          <cell r="FO47">
            <v>0</v>
          </cell>
          <cell r="FP47" t="str">
            <v>nd</v>
          </cell>
          <cell r="FQ47" t="str">
            <v>nd</v>
          </cell>
          <cell r="FR47">
            <v>0</v>
          </cell>
          <cell r="FS47">
            <v>0</v>
          </cell>
          <cell r="FT47">
            <v>0</v>
          </cell>
          <cell r="FU47">
            <v>0</v>
          </cell>
          <cell r="FV47" t="str">
            <v>nd</v>
          </cell>
          <cell r="FW47">
            <v>0</v>
          </cell>
          <cell r="FX47">
            <v>0</v>
          </cell>
          <cell r="FY47">
            <v>0</v>
          </cell>
          <cell r="FZ47">
            <v>0</v>
          </cell>
          <cell r="GA47" t="str">
            <v>nd</v>
          </cell>
          <cell r="GB47">
            <v>0</v>
          </cell>
          <cell r="GC47">
            <v>0</v>
          </cell>
          <cell r="GD47">
            <v>0</v>
          </cell>
          <cell r="GE47">
            <v>0</v>
          </cell>
          <cell r="GF47">
            <v>0</v>
          </cell>
          <cell r="GG47">
            <v>11.700000000000001</v>
          </cell>
          <cell r="GH47" t="str">
            <v>nd</v>
          </cell>
          <cell r="GI47">
            <v>0</v>
          </cell>
          <cell r="GJ47">
            <v>0</v>
          </cell>
          <cell r="GK47">
            <v>0</v>
          </cell>
          <cell r="GL47">
            <v>0</v>
          </cell>
          <cell r="GM47">
            <v>12.6</v>
          </cell>
          <cell r="GN47">
            <v>46.2</v>
          </cell>
          <cell r="GO47">
            <v>0</v>
          </cell>
          <cell r="GP47">
            <v>0</v>
          </cell>
          <cell r="GQ47">
            <v>0</v>
          </cell>
          <cell r="GR47">
            <v>0</v>
          </cell>
          <cell r="GS47">
            <v>0</v>
          </cell>
          <cell r="GT47" t="str">
            <v>nd</v>
          </cell>
          <cell r="GU47">
            <v>0</v>
          </cell>
          <cell r="GV47" t="str">
            <v>nd</v>
          </cell>
          <cell r="GW47">
            <v>0</v>
          </cell>
          <cell r="GX47">
            <v>0</v>
          </cell>
          <cell r="GY47">
            <v>0</v>
          </cell>
          <cell r="GZ47">
            <v>0</v>
          </cell>
          <cell r="HA47">
            <v>0</v>
          </cell>
          <cell r="HB47" t="str">
            <v>nd</v>
          </cell>
          <cell r="HC47">
            <v>0</v>
          </cell>
          <cell r="HD47">
            <v>0</v>
          </cell>
          <cell r="HE47">
            <v>0</v>
          </cell>
          <cell r="HF47">
            <v>0</v>
          </cell>
          <cell r="HG47">
            <v>0</v>
          </cell>
          <cell r="HH47">
            <v>0</v>
          </cell>
          <cell r="HI47" t="str">
            <v>nd</v>
          </cell>
          <cell r="HJ47">
            <v>14.6</v>
          </cell>
          <cell r="HK47">
            <v>0</v>
          </cell>
          <cell r="HL47">
            <v>0</v>
          </cell>
          <cell r="HM47">
            <v>0</v>
          </cell>
          <cell r="HN47">
            <v>0</v>
          </cell>
          <cell r="HO47">
            <v>0</v>
          </cell>
          <cell r="HP47">
            <v>48.699999999999996</v>
          </cell>
          <cell r="HQ47">
            <v>9.9</v>
          </cell>
          <cell r="HR47">
            <v>0</v>
          </cell>
          <cell r="HS47">
            <v>0</v>
          </cell>
          <cell r="HT47">
            <v>0</v>
          </cell>
          <cell r="HU47" t="str">
            <v>nd</v>
          </cell>
          <cell r="HV47" t="str">
            <v>nd</v>
          </cell>
          <cell r="HW47">
            <v>0</v>
          </cell>
          <cell r="HX47">
            <v>0</v>
          </cell>
          <cell r="HY47">
            <v>0</v>
          </cell>
          <cell r="HZ47">
            <v>0</v>
          </cell>
          <cell r="IA47" t="str">
            <v>nd</v>
          </cell>
          <cell r="IB47">
            <v>0</v>
          </cell>
          <cell r="IC47">
            <v>0</v>
          </cell>
          <cell r="ID47">
            <v>0</v>
          </cell>
          <cell r="IE47" t="str">
            <v>nd</v>
          </cell>
          <cell r="IF47">
            <v>0</v>
          </cell>
          <cell r="IG47">
            <v>0</v>
          </cell>
          <cell r="IH47">
            <v>0</v>
          </cell>
          <cell r="II47">
            <v>0</v>
          </cell>
          <cell r="IJ47">
            <v>0</v>
          </cell>
          <cell r="IK47" t="str">
            <v>nd</v>
          </cell>
          <cell r="IL47" t="str">
            <v>nd</v>
          </cell>
          <cell r="IM47" t="str">
            <v>nd</v>
          </cell>
          <cell r="IN47">
            <v>0</v>
          </cell>
          <cell r="IO47">
            <v>0</v>
          </cell>
          <cell r="IP47">
            <v>0</v>
          </cell>
          <cell r="IQ47">
            <v>16.2</v>
          </cell>
          <cell r="IR47">
            <v>26.6</v>
          </cell>
          <cell r="IS47">
            <v>15.7</v>
          </cell>
          <cell r="IT47">
            <v>0</v>
          </cell>
          <cell r="IU47">
            <v>0</v>
          </cell>
          <cell r="IV47">
            <v>0</v>
          </cell>
          <cell r="IW47">
            <v>0</v>
          </cell>
          <cell r="IX47" t="str">
            <v>nd</v>
          </cell>
          <cell r="IY47">
            <v>0</v>
          </cell>
          <cell r="IZ47">
            <v>0</v>
          </cell>
          <cell r="JA47">
            <v>0</v>
          </cell>
          <cell r="JB47">
            <v>0</v>
          </cell>
          <cell r="JC47">
            <v>0</v>
          </cell>
          <cell r="JD47">
            <v>0</v>
          </cell>
          <cell r="JE47" t="str">
            <v>nd</v>
          </cell>
          <cell r="JF47">
            <v>0</v>
          </cell>
          <cell r="JG47">
            <v>0</v>
          </cell>
          <cell r="JH47">
            <v>0</v>
          </cell>
          <cell r="JI47">
            <v>0</v>
          </cell>
          <cell r="JJ47" t="str">
            <v>nd</v>
          </cell>
          <cell r="JK47">
            <v>0</v>
          </cell>
          <cell r="JL47">
            <v>0</v>
          </cell>
          <cell r="JM47">
            <v>0</v>
          </cell>
          <cell r="JN47">
            <v>0</v>
          </cell>
          <cell r="JO47">
            <v>0</v>
          </cell>
          <cell r="JP47" t="str">
            <v>nd</v>
          </cell>
          <cell r="JQ47">
            <v>14.6</v>
          </cell>
          <cell r="JR47">
            <v>0</v>
          </cell>
          <cell r="JS47">
            <v>0</v>
          </cell>
          <cell r="JT47">
            <v>0</v>
          </cell>
          <cell r="JU47">
            <v>0</v>
          </cell>
          <cell r="JV47">
            <v>0</v>
          </cell>
          <cell r="JW47">
            <v>58.599999999999994</v>
          </cell>
          <cell r="JX47">
            <v>0</v>
          </cell>
          <cell r="JY47">
            <v>0</v>
          </cell>
          <cell r="JZ47">
            <v>0</v>
          </cell>
          <cell r="KA47">
            <v>0</v>
          </cell>
          <cell r="KB47">
            <v>0</v>
          </cell>
          <cell r="KC47" t="str">
            <v>nd</v>
          </cell>
          <cell r="KD47">
            <v>66.600000000000009</v>
          </cell>
          <cell r="KE47">
            <v>8.3000000000000007</v>
          </cell>
          <cell r="KF47">
            <v>1.4000000000000001</v>
          </cell>
          <cell r="KG47">
            <v>5.8999999999999995</v>
          </cell>
          <cell r="KH47">
            <v>17.5</v>
          </cell>
          <cell r="KI47">
            <v>0.3</v>
          </cell>
          <cell r="KJ47">
            <v>63.5</v>
          </cell>
          <cell r="KK47">
            <v>9.3000000000000007</v>
          </cell>
          <cell r="KL47">
            <v>1.3</v>
          </cell>
          <cell r="KM47">
            <v>6.1</v>
          </cell>
          <cell r="KN47">
            <v>19.5</v>
          </cell>
          <cell r="KO47">
            <v>0.3</v>
          </cell>
        </row>
        <row r="48">
          <cell r="A48" t="str">
            <v>6DE</v>
          </cell>
          <cell r="B48" t="str">
            <v>48</v>
          </cell>
          <cell r="C48" t="str">
            <v>NAF 17</v>
          </cell>
          <cell r="D48" t="str">
            <v>DE</v>
          </cell>
          <cell r="E48" t="str">
            <v>6</v>
          </cell>
          <cell r="F48" t="str">
            <v>nd</v>
          </cell>
          <cell r="G48">
            <v>0</v>
          </cell>
          <cell r="H48" t="str">
            <v>nd</v>
          </cell>
          <cell r="I48">
            <v>85.1</v>
          </cell>
          <cell r="J48">
            <v>0</v>
          </cell>
          <cell r="K48" t="str">
            <v>nd</v>
          </cell>
          <cell r="L48">
            <v>0</v>
          </cell>
          <cell r="M48" t="str">
            <v>nd</v>
          </cell>
          <cell r="N48">
            <v>0</v>
          </cell>
          <cell r="O48">
            <v>25</v>
          </cell>
          <cell r="P48">
            <v>67.7</v>
          </cell>
          <cell r="Q48" t="str">
            <v>nd</v>
          </cell>
          <cell r="R48">
            <v>0</v>
          </cell>
          <cell r="S48">
            <v>0</v>
          </cell>
          <cell r="T48">
            <v>0</v>
          </cell>
          <cell r="U48" t="str">
            <v>nd</v>
          </cell>
          <cell r="V48">
            <v>7.6</v>
          </cell>
          <cell r="W48" t="str">
            <v>nd</v>
          </cell>
          <cell r="X48">
            <v>86.4</v>
          </cell>
          <cell r="Y48">
            <v>0</v>
          </cell>
          <cell r="Z48">
            <v>0</v>
          </cell>
          <cell r="AA48" t="str">
            <v>nd</v>
          </cell>
          <cell r="AB48">
            <v>0</v>
          </cell>
          <cell r="AC48" t="str">
            <v>nd</v>
          </cell>
          <cell r="AD48">
            <v>0</v>
          </cell>
          <cell r="AE48">
            <v>0</v>
          </cell>
          <cell r="AF48">
            <v>0</v>
          </cell>
          <cell r="AG48">
            <v>0</v>
          </cell>
          <cell r="AH48">
            <v>0</v>
          </cell>
          <cell r="AI48" t="str">
            <v>nd</v>
          </cell>
          <cell r="AJ48">
            <v>63.4</v>
          </cell>
          <cell r="AK48">
            <v>0</v>
          </cell>
          <cell r="AL48">
            <v>36.6</v>
          </cell>
          <cell r="AM48">
            <v>26.900000000000002</v>
          </cell>
          <cell r="AN48">
            <v>73.099999999999994</v>
          </cell>
          <cell r="AO48">
            <v>100</v>
          </cell>
          <cell r="AP48">
            <v>0</v>
          </cell>
          <cell r="AQ48">
            <v>0</v>
          </cell>
          <cell r="AR48" t="str">
            <v>nd</v>
          </cell>
          <cell r="AS48">
            <v>0</v>
          </cell>
          <cell r="AT48">
            <v>78.400000000000006</v>
          </cell>
          <cell r="AU48">
            <v>0</v>
          </cell>
          <cell r="AV48" t="str">
            <v>nd</v>
          </cell>
          <cell r="AW48">
            <v>0</v>
          </cell>
          <cell r="AX48">
            <v>0</v>
          </cell>
          <cell r="AY48" t="str">
            <v>nd</v>
          </cell>
          <cell r="AZ48" t="str">
            <v>nd</v>
          </cell>
          <cell r="BA48">
            <v>68.400000000000006</v>
          </cell>
          <cell r="BB48">
            <v>19.400000000000002</v>
          </cell>
          <cell r="BC48">
            <v>6.9</v>
          </cell>
          <cell r="BD48" t="str">
            <v>nd</v>
          </cell>
          <cell r="BE48">
            <v>0</v>
          </cell>
          <cell r="BF48" t="str">
            <v>nd</v>
          </cell>
          <cell r="BG48">
            <v>0</v>
          </cell>
          <cell r="BH48">
            <v>26.5</v>
          </cell>
          <cell r="BI48" t="str">
            <v>nd</v>
          </cell>
          <cell r="BJ48">
            <v>50.9</v>
          </cell>
          <cell r="BK48">
            <v>12.9</v>
          </cell>
          <cell r="BL48">
            <v>3.3000000000000003</v>
          </cell>
          <cell r="BM48">
            <v>0</v>
          </cell>
          <cell r="BN48">
            <v>0</v>
          </cell>
          <cell r="BO48">
            <v>0</v>
          </cell>
          <cell r="BP48">
            <v>0</v>
          </cell>
          <cell r="BQ48">
            <v>24</v>
          </cell>
          <cell r="BR48">
            <v>76</v>
          </cell>
          <cell r="BS48">
            <v>0</v>
          </cell>
          <cell r="BT48">
            <v>0</v>
          </cell>
          <cell r="BU48">
            <v>0</v>
          </cell>
          <cell r="BV48" t="str">
            <v>nd</v>
          </cell>
          <cell r="BW48">
            <v>84.3</v>
          </cell>
          <cell r="BX48">
            <v>11.3</v>
          </cell>
          <cell r="BY48">
            <v>0</v>
          </cell>
          <cell r="BZ48" t="str">
            <v>nd</v>
          </cell>
          <cell r="CA48">
            <v>11.3</v>
          </cell>
          <cell r="CB48">
            <v>57.699999999999996</v>
          </cell>
          <cell r="CC48">
            <v>25.8</v>
          </cell>
          <cell r="CD48" t="str">
            <v>nd</v>
          </cell>
          <cell r="CE48">
            <v>0</v>
          </cell>
          <cell r="CF48">
            <v>0</v>
          </cell>
          <cell r="CG48">
            <v>0</v>
          </cell>
          <cell r="CH48">
            <v>0</v>
          </cell>
          <cell r="CI48">
            <v>0</v>
          </cell>
          <cell r="CJ48">
            <v>100</v>
          </cell>
          <cell r="CK48">
            <v>78.100000000000009</v>
          </cell>
          <cell r="CL48">
            <v>52.6</v>
          </cell>
          <cell r="CM48">
            <v>99.8</v>
          </cell>
          <cell r="CN48">
            <v>29.7</v>
          </cell>
          <cell r="CO48" t="str">
            <v>nd</v>
          </cell>
          <cell r="CP48">
            <v>50.2</v>
          </cell>
          <cell r="CQ48">
            <v>98.9</v>
          </cell>
          <cell r="CR48">
            <v>0</v>
          </cell>
          <cell r="CS48">
            <v>1.7999999999999998</v>
          </cell>
          <cell r="CT48">
            <v>49.2</v>
          </cell>
          <cell r="CU48">
            <v>0</v>
          </cell>
          <cell r="CV48">
            <v>49</v>
          </cell>
          <cell r="CW48">
            <v>10.100000000000001</v>
          </cell>
          <cell r="CX48">
            <v>27</v>
          </cell>
          <cell r="CY48" t="str">
            <v>nd</v>
          </cell>
          <cell r="CZ48" t="str">
            <v>nd</v>
          </cell>
          <cell r="DA48">
            <v>14.799999999999999</v>
          </cell>
          <cell r="DB48">
            <v>10.7</v>
          </cell>
          <cell r="DC48">
            <v>8.9</v>
          </cell>
          <cell r="DD48" t="str">
            <v>nd</v>
          </cell>
          <cell r="DE48" t="str">
            <v>nd</v>
          </cell>
          <cell r="DF48">
            <v>83.1</v>
          </cell>
          <cell r="DG48" t="str">
            <v>nd</v>
          </cell>
          <cell r="DH48">
            <v>0</v>
          </cell>
          <cell r="DI48" t="str">
            <v>nd</v>
          </cell>
          <cell r="DJ48" t="str">
            <v>nd</v>
          </cell>
          <cell r="DK48" t="str">
            <v>nd</v>
          </cell>
          <cell r="DL48" t="str">
            <v>nd</v>
          </cell>
          <cell r="DM48">
            <v>0</v>
          </cell>
          <cell r="DN48">
            <v>0</v>
          </cell>
          <cell r="DO48">
            <v>0</v>
          </cell>
          <cell r="DP48">
            <v>0</v>
          </cell>
          <cell r="DQ48">
            <v>0</v>
          </cell>
          <cell r="DR48">
            <v>0</v>
          </cell>
          <cell r="DS48">
            <v>0</v>
          </cell>
          <cell r="DT48">
            <v>0</v>
          </cell>
          <cell r="DU48">
            <v>0</v>
          </cell>
          <cell r="DV48">
            <v>0</v>
          </cell>
          <cell r="DW48" t="str">
            <v>nd</v>
          </cell>
          <cell r="DX48" t="str">
            <v>nd</v>
          </cell>
          <cell r="DY48">
            <v>0</v>
          </cell>
          <cell r="DZ48">
            <v>0</v>
          </cell>
          <cell r="EA48">
            <v>0</v>
          </cell>
          <cell r="EB48">
            <v>0</v>
          </cell>
          <cell r="EC48">
            <v>67.100000000000009</v>
          </cell>
          <cell r="ED48" t="str">
            <v>nd</v>
          </cell>
          <cell r="EE48">
            <v>6.9</v>
          </cell>
          <cell r="EF48" t="str">
            <v>nd</v>
          </cell>
          <cell r="EG48">
            <v>0</v>
          </cell>
          <cell r="EH48" t="str">
            <v>nd</v>
          </cell>
          <cell r="EI48">
            <v>0</v>
          </cell>
          <cell r="EJ48">
            <v>0</v>
          </cell>
          <cell r="EK48">
            <v>0</v>
          </cell>
          <cell r="EL48">
            <v>0</v>
          </cell>
          <cell r="EM48">
            <v>0</v>
          </cell>
          <cell r="EN48">
            <v>0</v>
          </cell>
          <cell r="EO48">
            <v>0</v>
          </cell>
          <cell r="EP48">
            <v>0</v>
          </cell>
          <cell r="EQ48">
            <v>0</v>
          </cell>
          <cell r="ER48">
            <v>0</v>
          </cell>
          <cell r="ES48" t="str">
            <v>nd</v>
          </cell>
          <cell r="ET48">
            <v>0</v>
          </cell>
          <cell r="EU48">
            <v>0</v>
          </cell>
          <cell r="EV48">
            <v>0</v>
          </cell>
          <cell r="EW48">
            <v>0</v>
          </cell>
          <cell r="EX48">
            <v>0</v>
          </cell>
          <cell r="EY48">
            <v>0</v>
          </cell>
          <cell r="EZ48">
            <v>0</v>
          </cell>
          <cell r="FA48">
            <v>0</v>
          </cell>
          <cell r="FB48">
            <v>0</v>
          </cell>
          <cell r="FC48" t="str">
            <v>nd</v>
          </cell>
          <cell r="FD48">
            <v>0</v>
          </cell>
          <cell r="FE48" t="str">
            <v>nd</v>
          </cell>
          <cell r="FF48">
            <v>0</v>
          </cell>
          <cell r="FG48">
            <v>26.5</v>
          </cell>
          <cell r="FH48" t="str">
            <v>nd</v>
          </cell>
          <cell r="FI48" t="str">
            <v>nd</v>
          </cell>
          <cell r="FJ48">
            <v>12.9</v>
          </cell>
          <cell r="FK48">
            <v>2</v>
          </cell>
          <cell r="FL48">
            <v>0</v>
          </cell>
          <cell r="FM48">
            <v>0</v>
          </cell>
          <cell r="FN48">
            <v>0</v>
          </cell>
          <cell r="FO48">
            <v>0</v>
          </cell>
          <cell r="FP48">
            <v>0</v>
          </cell>
          <cell r="FQ48">
            <v>0</v>
          </cell>
          <cell r="FR48">
            <v>0</v>
          </cell>
          <cell r="FS48">
            <v>0</v>
          </cell>
          <cell r="FT48">
            <v>0</v>
          </cell>
          <cell r="FU48">
            <v>0</v>
          </cell>
          <cell r="FV48" t="str">
            <v>nd</v>
          </cell>
          <cell r="FW48">
            <v>0</v>
          </cell>
          <cell r="FX48">
            <v>0</v>
          </cell>
          <cell r="FY48">
            <v>0</v>
          </cell>
          <cell r="FZ48">
            <v>0</v>
          </cell>
          <cell r="GA48">
            <v>0</v>
          </cell>
          <cell r="GB48">
            <v>0</v>
          </cell>
          <cell r="GC48">
            <v>0</v>
          </cell>
          <cell r="GD48">
            <v>0</v>
          </cell>
          <cell r="GE48">
            <v>0</v>
          </cell>
          <cell r="GF48">
            <v>0</v>
          </cell>
          <cell r="GG48" t="str">
            <v>nd</v>
          </cell>
          <cell r="GH48">
            <v>0</v>
          </cell>
          <cell r="GI48">
            <v>0</v>
          </cell>
          <cell r="GJ48">
            <v>0</v>
          </cell>
          <cell r="GK48">
            <v>0</v>
          </cell>
          <cell r="GL48">
            <v>0</v>
          </cell>
          <cell r="GM48" t="str">
            <v>nd</v>
          </cell>
          <cell r="GN48">
            <v>74.900000000000006</v>
          </cell>
          <cell r="GO48">
            <v>0</v>
          </cell>
          <cell r="GP48">
            <v>0</v>
          </cell>
          <cell r="GQ48">
            <v>0</v>
          </cell>
          <cell r="GR48">
            <v>0</v>
          </cell>
          <cell r="GS48">
            <v>0</v>
          </cell>
          <cell r="GT48">
            <v>0</v>
          </cell>
          <cell r="GU48">
            <v>0</v>
          </cell>
          <cell r="GV48" t="str">
            <v>nd</v>
          </cell>
          <cell r="GW48">
            <v>0</v>
          </cell>
          <cell r="GX48">
            <v>0</v>
          </cell>
          <cell r="GY48">
            <v>0</v>
          </cell>
          <cell r="GZ48">
            <v>0</v>
          </cell>
          <cell r="HA48">
            <v>0</v>
          </cell>
          <cell r="HB48">
            <v>0</v>
          </cell>
          <cell r="HC48">
            <v>0</v>
          </cell>
          <cell r="HD48">
            <v>0</v>
          </cell>
          <cell r="HE48">
            <v>0</v>
          </cell>
          <cell r="HF48">
            <v>0</v>
          </cell>
          <cell r="HG48">
            <v>0</v>
          </cell>
          <cell r="HH48">
            <v>0</v>
          </cell>
          <cell r="HI48">
            <v>0</v>
          </cell>
          <cell r="HJ48" t="str">
            <v>nd</v>
          </cell>
          <cell r="HK48">
            <v>0</v>
          </cell>
          <cell r="HL48">
            <v>0</v>
          </cell>
          <cell r="HM48">
            <v>0</v>
          </cell>
          <cell r="HN48">
            <v>0</v>
          </cell>
          <cell r="HO48" t="str">
            <v>nd</v>
          </cell>
          <cell r="HP48">
            <v>69.399999999999991</v>
          </cell>
          <cell r="HQ48">
            <v>11.3</v>
          </cell>
          <cell r="HR48">
            <v>0</v>
          </cell>
          <cell r="HS48">
            <v>0</v>
          </cell>
          <cell r="HT48">
            <v>0</v>
          </cell>
          <cell r="HU48">
            <v>0</v>
          </cell>
          <cell r="HV48">
            <v>0</v>
          </cell>
          <cell r="HW48">
            <v>0</v>
          </cell>
          <cell r="HX48">
            <v>0</v>
          </cell>
          <cell r="HY48" t="str">
            <v>nd</v>
          </cell>
          <cell r="HZ48">
            <v>0</v>
          </cell>
          <cell r="IA48">
            <v>0</v>
          </cell>
          <cell r="IB48">
            <v>0</v>
          </cell>
          <cell r="IC48">
            <v>0</v>
          </cell>
          <cell r="ID48">
            <v>0</v>
          </cell>
          <cell r="IE48">
            <v>0</v>
          </cell>
          <cell r="IF48">
            <v>0</v>
          </cell>
          <cell r="IG48">
            <v>0</v>
          </cell>
          <cell r="IH48">
            <v>0</v>
          </cell>
          <cell r="II48">
            <v>0</v>
          </cell>
          <cell r="IJ48">
            <v>0</v>
          </cell>
          <cell r="IK48">
            <v>0</v>
          </cell>
          <cell r="IL48" t="str">
            <v>nd</v>
          </cell>
          <cell r="IM48">
            <v>0</v>
          </cell>
          <cell r="IN48">
            <v>0</v>
          </cell>
          <cell r="IO48">
            <v>0</v>
          </cell>
          <cell r="IP48" t="str">
            <v>nd</v>
          </cell>
          <cell r="IQ48">
            <v>11.3</v>
          </cell>
          <cell r="IR48">
            <v>43.9</v>
          </cell>
          <cell r="IS48">
            <v>24.7</v>
          </cell>
          <cell r="IT48" t="str">
            <v>nd</v>
          </cell>
          <cell r="IU48">
            <v>0</v>
          </cell>
          <cell r="IV48">
            <v>0</v>
          </cell>
          <cell r="IW48">
            <v>0</v>
          </cell>
          <cell r="IX48">
            <v>0</v>
          </cell>
          <cell r="IY48">
            <v>0</v>
          </cell>
          <cell r="IZ48">
            <v>0</v>
          </cell>
          <cell r="JA48">
            <v>0</v>
          </cell>
          <cell r="JB48">
            <v>0</v>
          </cell>
          <cell r="JC48">
            <v>0</v>
          </cell>
          <cell r="JD48">
            <v>0</v>
          </cell>
          <cell r="JE48" t="str">
            <v>nd</v>
          </cell>
          <cell r="JF48">
            <v>0</v>
          </cell>
          <cell r="JG48">
            <v>0</v>
          </cell>
          <cell r="JH48">
            <v>0</v>
          </cell>
          <cell r="JI48">
            <v>0</v>
          </cell>
          <cell r="JJ48">
            <v>0</v>
          </cell>
          <cell r="JK48">
            <v>0</v>
          </cell>
          <cell r="JL48">
            <v>0</v>
          </cell>
          <cell r="JM48">
            <v>0</v>
          </cell>
          <cell r="JN48">
            <v>0</v>
          </cell>
          <cell r="JO48">
            <v>0</v>
          </cell>
          <cell r="JP48">
            <v>0</v>
          </cell>
          <cell r="JQ48" t="str">
            <v>nd</v>
          </cell>
          <cell r="JR48">
            <v>0</v>
          </cell>
          <cell r="JS48">
            <v>0</v>
          </cell>
          <cell r="JT48">
            <v>0</v>
          </cell>
          <cell r="JU48">
            <v>0</v>
          </cell>
          <cell r="JV48">
            <v>0</v>
          </cell>
          <cell r="JW48">
            <v>85</v>
          </cell>
          <cell r="JX48">
            <v>0</v>
          </cell>
          <cell r="JY48">
            <v>0</v>
          </cell>
          <cell r="JZ48">
            <v>0</v>
          </cell>
          <cell r="KA48">
            <v>0</v>
          </cell>
          <cell r="KB48">
            <v>0</v>
          </cell>
          <cell r="KC48">
            <v>0</v>
          </cell>
          <cell r="KD48">
            <v>58.5</v>
          </cell>
          <cell r="KE48">
            <v>21.2</v>
          </cell>
          <cell r="KF48">
            <v>1</v>
          </cell>
          <cell r="KG48">
            <v>3.8</v>
          </cell>
          <cell r="KH48">
            <v>15.5</v>
          </cell>
          <cell r="KI48">
            <v>0</v>
          </cell>
          <cell r="KJ48">
            <v>54</v>
          </cell>
          <cell r="KK48">
            <v>23.400000000000002</v>
          </cell>
          <cell r="KL48">
            <v>0.89999999999999991</v>
          </cell>
          <cell r="KM48">
            <v>3.8</v>
          </cell>
          <cell r="KN48">
            <v>17.899999999999999</v>
          </cell>
          <cell r="KO48">
            <v>0</v>
          </cell>
        </row>
        <row r="49">
          <cell r="A49" t="str">
            <v>EnsFZ</v>
          </cell>
          <cell r="B49" t="str">
            <v>49</v>
          </cell>
          <cell r="C49" t="str">
            <v>NAF 17</v>
          </cell>
          <cell r="D49" t="str">
            <v>FZ</v>
          </cell>
          <cell r="E49" t="str">
            <v/>
          </cell>
          <cell r="F49">
            <v>0.8</v>
          </cell>
          <cell r="G49">
            <v>3</v>
          </cell>
          <cell r="H49">
            <v>14.799999999999999</v>
          </cell>
          <cell r="I49">
            <v>69.199999999999989</v>
          </cell>
          <cell r="J49">
            <v>12.1</v>
          </cell>
          <cell r="K49">
            <v>68.5</v>
          </cell>
          <cell r="L49">
            <v>14.399999999999999</v>
          </cell>
          <cell r="M49">
            <v>14.899999999999999</v>
          </cell>
          <cell r="N49">
            <v>2.1999999999999997</v>
          </cell>
          <cell r="O49">
            <v>21.6</v>
          </cell>
          <cell r="P49">
            <v>32.200000000000003</v>
          </cell>
          <cell r="Q49">
            <v>15.8</v>
          </cell>
          <cell r="R49">
            <v>5.4</v>
          </cell>
          <cell r="S49">
            <v>17.899999999999999</v>
          </cell>
          <cell r="T49">
            <v>22.1</v>
          </cell>
          <cell r="U49">
            <v>2.5</v>
          </cell>
          <cell r="V49">
            <v>22.900000000000002</v>
          </cell>
          <cell r="W49">
            <v>8.9</v>
          </cell>
          <cell r="X49">
            <v>85.6</v>
          </cell>
          <cell r="Y49">
            <v>5.5</v>
          </cell>
          <cell r="Z49">
            <v>12.6</v>
          </cell>
          <cell r="AA49">
            <v>28.7</v>
          </cell>
          <cell r="AB49">
            <v>28.7</v>
          </cell>
          <cell r="AC49">
            <v>51.7</v>
          </cell>
          <cell r="AD49">
            <v>26.400000000000002</v>
          </cell>
          <cell r="AE49">
            <v>15.9</v>
          </cell>
          <cell r="AF49">
            <v>37.799999999999997</v>
          </cell>
          <cell r="AG49">
            <v>26.8</v>
          </cell>
          <cell r="AH49">
            <v>0</v>
          </cell>
          <cell r="AI49">
            <v>19.5</v>
          </cell>
          <cell r="AJ49">
            <v>65</v>
          </cell>
          <cell r="AK49">
            <v>2.9000000000000004</v>
          </cell>
          <cell r="AL49">
            <v>32.1</v>
          </cell>
          <cell r="AM49">
            <v>20.9</v>
          </cell>
          <cell r="AN49">
            <v>79.100000000000009</v>
          </cell>
          <cell r="AO49">
            <v>63.9</v>
          </cell>
          <cell r="AP49">
            <v>36.1</v>
          </cell>
          <cell r="AQ49">
            <v>36.299999999999997</v>
          </cell>
          <cell r="AR49">
            <v>2.5</v>
          </cell>
          <cell r="AS49">
            <v>10.8</v>
          </cell>
          <cell r="AT49">
            <v>46.1</v>
          </cell>
          <cell r="AU49">
            <v>4.3999999999999995</v>
          </cell>
          <cell r="AV49">
            <v>1.4000000000000001</v>
          </cell>
          <cell r="AW49">
            <v>3.8</v>
          </cell>
          <cell r="AX49">
            <v>1.9</v>
          </cell>
          <cell r="AY49">
            <v>62</v>
          </cell>
          <cell r="AZ49">
            <v>30.8</v>
          </cell>
          <cell r="BA49">
            <v>75.400000000000006</v>
          </cell>
          <cell r="BB49">
            <v>17.899999999999999</v>
          </cell>
          <cell r="BC49">
            <v>2.2999999999999998</v>
          </cell>
          <cell r="BD49">
            <v>1.0999999999999999</v>
          </cell>
          <cell r="BE49">
            <v>0.8</v>
          </cell>
          <cell r="BF49">
            <v>2.2999999999999998</v>
          </cell>
          <cell r="BG49">
            <v>0.6</v>
          </cell>
          <cell r="BH49">
            <v>0.2</v>
          </cell>
          <cell r="BI49">
            <v>1.9</v>
          </cell>
          <cell r="BJ49">
            <v>5.8000000000000007</v>
          </cell>
          <cell r="BK49">
            <v>24.7</v>
          </cell>
          <cell r="BL49">
            <v>66.7</v>
          </cell>
          <cell r="BM49">
            <v>0.4</v>
          </cell>
          <cell r="BN49">
            <v>0</v>
          </cell>
          <cell r="BO49">
            <v>0.4</v>
          </cell>
          <cell r="BP49">
            <v>0.89999999999999991</v>
          </cell>
          <cell r="BQ49">
            <v>16.5</v>
          </cell>
          <cell r="BR49">
            <v>81.899999999999991</v>
          </cell>
          <cell r="BS49">
            <v>0</v>
          </cell>
          <cell r="BT49">
            <v>0</v>
          </cell>
          <cell r="BU49">
            <v>0</v>
          </cell>
          <cell r="BV49">
            <v>4.9000000000000004</v>
          </cell>
          <cell r="BW49">
            <v>67.100000000000009</v>
          </cell>
          <cell r="BX49">
            <v>27.900000000000002</v>
          </cell>
          <cell r="BY49">
            <v>0.89999999999999991</v>
          </cell>
          <cell r="BZ49">
            <v>0.3</v>
          </cell>
          <cell r="CA49">
            <v>9.6</v>
          </cell>
          <cell r="CB49">
            <v>33.800000000000004</v>
          </cell>
          <cell r="CC49">
            <v>29.2</v>
          </cell>
          <cell r="CD49">
            <v>26.200000000000003</v>
          </cell>
          <cell r="CE49">
            <v>0</v>
          </cell>
          <cell r="CF49" t="str">
            <v>nd</v>
          </cell>
          <cell r="CG49">
            <v>0</v>
          </cell>
          <cell r="CH49" t="str">
            <v>nd</v>
          </cell>
          <cell r="CI49">
            <v>0.89999999999999991</v>
          </cell>
          <cell r="CJ49">
            <v>98.7</v>
          </cell>
          <cell r="CK49">
            <v>57.9</v>
          </cell>
          <cell r="CL49">
            <v>31.7</v>
          </cell>
          <cell r="CM49">
            <v>75.099999999999994</v>
          </cell>
          <cell r="CN49">
            <v>26.900000000000002</v>
          </cell>
          <cell r="CO49">
            <v>28.000000000000004</v>
          </cell>
          <cell r="CP49">
            <v>15.5</v>
          </cell>
          <cell r="CQ49">
            <v>68.300000000000011</v>
          </cell>
          <cell r="CR49">
            <v>6.4</v>
          </cell>
          <cell r="CS49">
            <v>16.8</v>
          </cell>
          <cell r="CT49">
            <v>37.9</v>
          </cell>
          <cell r="CU49">
            <v>17.8</v>
          </cell>
          <cell r="CV49">
            <v>27.500000000000004</v>
          </cell>
          <cell r="CW49">
            <v>28.199999999999996</v>
          </cell>
          <cell r="CX49">
            <v>6.3</v>
          </cell>
          <cell r="CY49">
            <v>15</v>
          </cell>
          <cell r="CZ49">
            <v>10.299999999999999</v>
          </cell>
          <cell r="DA49">
            <v>9.8000000000000007</v>
          </cell>
          <cell r="DB49">
            <v>30.3</v>
          </cell>
          <cell r="DC49">
            <v>23.599999999999998</v>
          </cell>
          <cell r="DD49">
            <v>33.200000000000003</v>
          </cell>
          <cell r="DE49">
            <v>8.6</v>
          </cell>
          <cell r="DF49">
            <v>30.8</v>
          </cell>
          <cell r="DG49">
            <v>4.2</v>
          </cell>
          <cell r="DH49">
            <v>1.4000000000000001</v>
          </cell>
          <cell r="DI49">
            <v>17.2</v>
          </cell>
          <cell r="DJ49">
            <v>9.7000000000000011</v>
          </cell>
          <cell r="DK49">
            <v>16.7</v>
          </cell>
          <cell r="DL49">
            <v>0.5</v>
          </cell>
          <cell r="DM49">
            <v>0</v>
          </cell>
          <cell r="DN49">
            <v>0</v>
          </cell>
          <cell r="DO49">
            <v>0</v>
          </cell>
          <cell r="DP49" t="str">
            <v>nd</v>
          </cell>
          <cell r="DQ49">
            <v>1.5</v>
          </cell>
          <cell r="DR49">
            <v>0.6</v>
          </cell>
          <cell r="DS49">
            <v>0.3</v>
          </cell>
          <cell r="DT49">
            <v>0.3</v>
          </cell>
          <cell r="DU49" t="str">
            <v>nd</v>
          </cell>
          <cell r="DV49" t="str">
            <v>nd</v>
          </cell>
          <cell r="DW49">
            <v>9</v>
          </cell>
          <cell r="DX49">
            <v>4.5999999999999996</v>
          </cell>
          <cell r="DY49">
            <v>0.4</v>
          </cell>
          <cell r="DZ49">
            <v>0.5</v>
          </cell>
          <cell r="EA49" t="str">
            <v>nd</v>
          </cell>
          <cell r="EB49">
            <v>0.4</v>
          </cell>
          <cell r="EC49">
            <v>55.300000000000004</v>
          </cell>
          <cell r="ED49">
            <v>10.5</v>
          </cell>
          <cell r="EE49">
            <v>1.6</v>
          </cell>
          <cell r="EF49" t="str">
            <v>nd</v>
          </cell>
          <cell r="EG49">
            <v>0.6</v>
          </cell>
          <cell r="EH49">
            <v>1.0999999999999999</v>
          </cell>
          <cell r="EI49">
            <v>9.1999999999999993</v>
          </cell>
          <cell r="EJ49">
            <v>2.1999999999999997</v>
          </cell>
          <cell r="EK49" t="str">
            <v>nd</v>
          </cell>
          <cell r="EL49" t="str">
            <v>nd</v>
          </cell>
          <cell r="EM49">
            <v>0</v>
          </cell>
          <cell r="EN49" t="str">
            <v>nd</v>
          </cell>
          <cell r="EO49">
            <v>0</v>
          </cell>
          <cell r="EP49">
            <v>0</v>
          </cell>
          <cell r="EQ49">
            <v>0</v>
          </cell>
          <cell r="ER49">
            <v>0</v>
          </cell>
          <cell r="ES49">
            <v>0.8</v>
          </cell>
          <cell r="ET49">
            <v>0</v>
          </cell>
          <cell r="EU49">
            <v>0</v>
          </cell>
          <cell r="EV49">
            <v>0</v>
          </cell>
          <cell r="EW49">
            <v>0.5</v>
          </cell>
          <cell r="EX49">
            <v>0.3</v>
          </cell>
          <cell r="EY49">
            <v>2.1999999999999997</v>
          </cell>
          <cell r="EZ49">
            <v>0.2</v>
          </cell>
          <cell r="FA49" t="str">
            <v>nd</v>
          </cell>
          <cell r="FB49" t="str">
            <v>nd</v>
          </cell>
          <cell r="FC49">
            <v>2</v>
          </cell>
          <cell r="FD49">
            <v>5.4</v>
          </cell>
          <cell r="FE49">
            <v>7.5</v>
          </cell>
          <cell r="FF49">
            <v>0.4</v>
          </cell>
          <cell r="FG49">
            <v>0.1</v>
          </cell>
          <cell r="FH49">
            <v>1.7999999999999998</v>
          </cell>
          <cell r="FI49">
            <v>3.2</v>
          </cell>
          <cell r="FJ49">
            <v>14.2</v>
          </cell>
          <cell r="FK49">
            <v>48.5</v>
          </cell>
          <cell r="FL49">
            <v>0</v>
          </cell>
          <cell r="FM49">
            <v>0</v>
          </cell>
          <cell r="FN49" t="str">
            <v>nd</v>
          </cell>
          <cell r="FO49" t="str">
            <v>nd</v>
          </cell>
          <cell r="FP49">
            <v>4.8</v>
          </cell>
          <cell r="FQ49">
            <v>7.7</v>
          </cell>
          <cell r="FR49">
            <v>0</v>
          </cell>
          <cell r="FS49">
            <v>0</v>
          </cell>
          <cell r="FT49" t="str">
            <v>nd</v>
          </cell>
          <cell r="FU49">
            <v>0</v>
          </cell>
          <cell r="FV49">
            <v>0.70000000000000007</v>
          </cell>
          <cell r="FW49">
            <v>0</v>
          </cell>
          <cell r="FX49">
            <v>0</v>
          </cell>
          <cell r="FY49" t="str">
            <v>nd</v>
          </cell>
          <cell r="FZ49" t="str">
            <v>nd</v>
          </cell>
          <cell r="GA49">
            <v>1</v>
          </cell>
          <cell r="GB49">
            <v>1.7000000000000002</v>
          </cell>
          <cell r="GC49" t="str">
            <v>nd</v>
          </cell>
          <cell r="GD49">
            <v>0</v>
          </cell>
          <cell r="GE49" t="str">
            <v>nd</v>
          </cell>
          <cell r="GF49">
            <v>0.4</v>
          </cell>
          <cell r="GG49">
            <v>3.2</v>
          </cell>
          <cell r="GH49">
            <v>11.1</v>
          </cell>
          <cell r="GI49" t="str">
            <v>nd</v>
          </cell>
          <cell r="GJ49">
            <v>0</v>
          </cell>
          <cell r="GK49">
            <v>0</v>
          </cell>
          <cell r="GL49" t="str">
            <v>nd</v>
          </cell>
          <cell r="GM49">
            <v>9.1</v>
          </cell>
          <cell r="GN49">
            <v>59.4</v>
          </cell>
          <cell r="GO49">
            <v>0</v>
          </cell>
          <cell r="GP49">
            <v>0</v>
          </cell>
          <cell r="GQ49">
            <v>0</v>
          </cell>
          <cell r="GR49">
            <v>0</v>
          </cell>
          <cell r="GS49">
            <v>3.2</v>
          </cell>
          <cell r="GT49">
            <v>8.7999999999999989</v>
          </cell>
          <cell r="GU49">
            <v>0</v>
          </cell>
          <cell r="GV49" t="str">
            <v>nd</v>
          </cell>
          <cell r="GW49">
            <v>0</v>
          </cell>
          <cell r="GX49" t="str">
            <v>nd</v>
          </cell>
          <cell r="GY49">
            <v>0.5</v>
          </cell>
          <cell r="GZ49">
            <v>0</v>
          </cell>
          <cell r="HA49">
            <v>0</v>
          </cell>
          <cell r="HB49">
            <v>0</v>
          </cell>
          <cell r="HC49" t="str">
            <v>nd</v>
          </cell>
          <cell r="HD49">
            <v>2</v>
          </cell>
          <cell r="HE49">
            <v>0.5</v>
          </cell>
          <cell r="HF49">
            <v>0</v>
          </cell>
          <cell r="HG49">
            <v>0</v>
          </cell>
          <cell r="HH49">
            <v>0</v>
          </cell>
          <cell r="HI49">
            <v>1.6</v>
          </cell>
          <cell r="HJ49">
            <v>9.7000000000000011</v>
          </cell>
          <cell r="HK49">
            <v>3.2</v>
          </cell>
          <cell r="HL49">
            <v>0</v>
          </cell>
          <cell r="HM49">
            <v>0</v>
          </cell>
          <cell r="HN49">
            <v>0</v>
          </cell>
          <cell r="HO49">
            <v>2.6</v>
          </cell>
          <cell r="HP49">
            <v>46</v>
          </cell>
          <cell r="HQ49">
            <v>21.3</v>
          </cell>
          <cell r="HR49">
            <v>0</v>
          </cell>
          <cell r="HS49">
            <v>0</v>
          </cell>
          <cell r="HT49">
            <v>0</v>
          </cell>
          <cell r="HU49" t="str">
            <v>nd</v>
          </cell>
          <cell r="HV49">
            <v>9.5</v>
          </cell>
          <cell r="HW49">
            <v>2.2999999999999998</v>
          </cell>
          <cell r="HX49">
            <v>0</v>
          </cell>
          <cell r="HY49">
            <v>0</v>
          </cell>
          <cell r="HZ49" t="str">
            <v>nd</v>
          </cell>
          <cell r="IA49" t="str">
            <v>nd</v>
          </cell>
          <cell r="IB49" t="str">
            <v>nd</v>
          </cell>
          <cell r="IC49">
            <v>0</v>
          </cell>
          <cell r="ID49">
            <v>0</v>
          </cell>
          <cell r="IE49">
            <v>0.4</v>
          </cell>
          <cell r="IF49">
            <v>1</v>
          </cell>
          <cell r="IG49">
            <v>1.3</v>
          </cell>
          <cell r="IH49">
            <v>0.3</v>
          </cell>
          <cell r="II49" t="str">
            <v>nd</v>
          </cell>
          <cell r="IJ49" t="str">
            <v>nd</v>
          </cell>
          <cell r="IK49">
            <v>1.0999999999999999</v>
          </cell>
          <cell r="IL49">
            <v>6.2</v>
          </cell>
          <cell r="IM49">
            <v>3.6999999999999997</v>
          </cell>
          <cell r="IN49">
            <v>3.2</v>
          </cell>
          <cell r="IO49">
            <v>0.6</v>
          </cell>
          <cell r="IP49" t="str">
            <v>nd</v>
          </cell>
          <cell r="IQ49">
            <v>6.3</v>
          </cell>
          <cell r="IR49">
            <v>22.900000000000002</v>
          </cell>
          <cell r="IS49">
            <v>19.2</v>
          </cell>
          <cell r="IT49">
            <v>20.7</v>
          </cell>
          <cell r="IU49">
            <v>0</v>
          </cell>
          <cell r="IV49">
            <v>0</v>
          </cell>
          <cell r="IW49">
            <v>1.7000000000000002</v>
          </cell>
          <cell r="IX49">
            <v>3.5000000000000004</v>
          </cell>
          <cell r="IY49">
            <v>5</v>
          </cell>
          <cell r="IZ49">
            <v>1.7999999999999998</v>
          </cell>
          <cell r="JA49">
            <v>0</v>
          </cell>
          <cell r="JB49">
            <v>0</v>
          </cell>
          <cell r="JC49">
            <v>0</v>
          </cell>
          <cell r="JD49">
            <v>0</v>
          </cell>
          <cell r="JE49">
            <v>0.8</v>
          </cell>
          <cell r="JF49">
            <v>0</v>
          </cell>
          <cell r="JG49" t="str">
            <v>nd</v>
          </cell>
          <cell r="JH49">
            <v>0</v>
          </cell>
          <cell r="JI49">
            <v>0</v>
          </cell>
          <cell r="JJ49">
            <v>0</v>
          </cell>
          <cell r="JK49">
            <v>2.2999999999999998</v>
          </cell>
          <cell r="JL49">
            <v>0</v>
          </cell>
          <cell r="JM49">
            <v>0</v>
          </cell>
          <cell r="JN49">
            <v>0</v>
          </cell>
          <cell r="JO49" t="str">
            <v>nd</v>
          </cell>
          <cell r="JP49">
            <v>0.6</v>
          </cell>
          <cell r="JQ49">
            <v>13.700000000000001</v>
          </cell>
          <cell r="JR49">
            <v>0</v>
          </cell>
          <cell r="JS49">
            <v>0</v>
          </cell>
          <cell r="JT49">
            <v>0</v>
          </cell>
          <cell r="JU49" t="str">
            <v>nd</v>
          </cell>
          <cell r="JV49" t="str">
            <v>nd</v>
          </cell>
          <cell r="JW49">
            <v>69.5</v>
          </cell>
          <cell r="JX49">
            <v>0</v>
          </cell>
          <cell r="JY49">
            <v>0</v>
          </cell>
          <cell r="JZ49">
            <v>0</v>
          </cell>
          <cell r="KA49">
            <v>0</v>
          </cell>
          <cell r="KB49">
            <v>0</v>
          </cell>
          <cell r="KC49">
            <v>12.3</v>
          </cell>
          <cell r="KD49">
            <v>79.100000000000009</v>
          </cell>
          <cell r="KE49">
            <v>3.3000000000000003</v>
          </cell>
          <cell r="KF49">
            <v>1.3</v>
          </cell>
          <cell r="KG49">
            <v>4.1000000000000005</v>
          </cell>
          <cell r="KH49">
            <v>12</v>
          </cell>
          <cell r="KI49">
            <v>0.2</v>
          </cell>
          <cell r="KJ49">
            <v>77.100000000000009</v>
          </cell>
          <cell r="KK49">
            <v>3.4000000000000004</v>
          </cell>
          <cell r="KL49">
            <v>1.3</v>
          </cell>
          <cell r="KM49">
            <v>4.3</v>
          </cell>
          <cell r="KN49">
            <v>13.700000000000001</v>
          </cell>
          <cell r="KO49">
            <v>0.2</v>
          </cell>
        </row>
        <row r="50">
          <cell r="A50" t="str">
            <v>1FZ</v>
          </cell>
          <cell r="B50" t="str">
            <v>50</v>
          </cell>
          <cell r="C50" t="str">
            <v>NAF 17</v>
          </cell>
          <cell r="D50" t="str">
            <v>FZ</v>
          </cell>
          <cell r="E50" t="str">
            <v>1</v>
          </cell>
          <cell r="F50">
            <v>1.3</v>
          </cell>
          <cell r="G50">
            <v>2.4</v>
          </cell>
          <cell r="H50">
            <v>12.8</v>
          </cell>
          <cell r="I50">
            <v>71.099999999999994</v>
          </cell>
          <cell r="J50">
            <v>12.3</v>
          </cell>
          <cell r="K50">
            <v>68.5</v>
          </cell>
          <cell r="L50">
            <v>9.1</v>
          </cell>
          <cell r="M50">
            <v>22.400000000000002</v>
          </cell>
          <cell r="N50">
            <v>0</v>
          </cell>
          <cell r="O50">
            <v>28.7</v>
          </cell>
          <cell r="P50">
            <v>35.199999999999996</v>
          </cell>
          <cell r="Q50">
            <v>22.5</v>
          </cell>
          <cell r="R50">
            <v>7.8</v>
          </cell>
          <cell r="S50">
            <v>21.8</v>
          </cell>
          <cell r="T50">
            <v>12.7</v>
          </cell>
          <cell r="U50">
            <v>3.5000000000000004</v>
          </cell>
          <cell r="V50">
            <v>16.3</v>
          </cell>
          <cell r="W50">
            <v>4.8</v>
          </cell>
          <cell r="X50">
            <v>88.9</v>
          </cell>
          <cell r="Y50">
            <v>6.2</v>
          </cell>
          <cell r="Z50" t="str">
            <v>nd</v>
          </cell>
          <cell r="AA50" t="str">
            <v>nd</v>
          </cell>
          <cell r="AB50" t="str">
            <v>nd</v>
          </cell>
          <cell r="AC50">
            <v>31.8</v>
          </cell>
          <cell r="AD50">
            <v>50</v>
          </cell>
          <cell r="AE50" t="str">
            <v>nd</v>
          </cell>
          <cell r="AF50">
            <v>39.5</v>
          </cell>
          <cell r="AG50" t="str">
            <v>nd</v>
          </cell>
          <cell r="AH50">
            <v>0</v>
          </cell>
          <cell r="AI50">
            <v>34.9</v>
          </cell>
          <cell r="AJ50">
            <v>67.900000000000006</v>
          </cell>
          <cell r="AK50">
            <v>2.5</v>
          </cell>
          <cell r="AL50">
            <v>29.599999999999998</v>
          </cell>
          <cell r="AM50">
            <v>5.8999999999999995</v>
          </cell>
          <cell r="AN50">
            <v>94.1</v>
          </cell>
          <cell r="AO50">
            <v>30.9</v>
          </cell>
          <cell r="AP50">
            <v>69.099999999999994</v>
          </cell>
          <cell r="AQ50">
            <v>41.099999999999994</v>
          </cell>
          <cell r="AR50" t="str">
            <v>nd</v>
          </cell>
          <cell r="AS50" t="str">
            <v>nd</v>
          </cell>
          <cell r="AT50">
            <v>26.8</v>
          </cell>
          <cell r="AU50" t="str">
            <v>nd</v>
          </cell>
          <cell r="AV50">
            <v>0</v>
          </cell>
          <cell r="AW50">
            <v>0</v>
          </cell>
          <cell r="AX50">
            <v>0</v>
          </cell>
          <cell r="AY50">
            <v>86.4</v>
          </cell>
          <cell r="AZ50" t="str">
            <v>nd</v>
          </cell>
          <cell r="BA50">
            <v>85.3</v>
          </cell>
          <cell r="BB50">
            <v>7.1999999999999993</v>
          </cell>
          <cell r="BC50" t="str">
            <v>nd</v>
          </cell>
          <cell r="BD50">
            <v>1.6</v>
          </cell>
          <cell r="BE50" t="str">
            <v>nd</v>
          </cell>
          <cell r="BF50">
            <v>4.5</v>
          </cell>
          <cell r="BG50" t="str">
            <v>nd</v>
          </cell>
          <cell r="BH50">
            <v>0</v>
          </cell>
          <cell r="BI50">
            <v>0</v>
          </cell>
          <cell r="BJ50" t="str">
            <v>nd</v>
          </cell>
          <cell r="BK50">
            <v>11.600000000000001</v>
          </cell>
          <cell r="BL50">
            <v>87.7</v>
          </cell>
          <cell r="BM50">
            <v>0</v>
          </cell>
          <cell r="BN50">
            <v>0</v>
          </cell>
          <cell r="BO50" t="str">
            <v>nd</v>
          </cell>
          <cell r="BP50" t="str">
            <v>nd</v>
          </cell>
          <cell r="BQ50">
            <v>3.5000000000000004</v>
          </cell>
          <cell r="BR50">
            <v>95.6</v>
          </cell>
          <cell r="BS50">
            <v>0</v>
          </cell>
          <cell r="BT50">
            <v>0</v>
          </cell>
          <cell r="BU50">
            <v>0</v>
          </cell>
          <cell r="BV50">
            <v>5.8999999999999995</v>
          </cell>
          <cell r="BW50">
            <v>44.4</v>
          </cell>
          <cell r="BX50">
            <v>49.8</v>
          </cell>
          <cell r="BY50">
            <v>2.5</v>
          </cell>
          <cell r="BZ50" t="str">
            <v>nd</v>
          </cell>
          <cell r="CA50">
            <v>2.1999999999999997</v>
          </cell>
          <cell r="CB50">
            <v>22.1</v>
          </cell>
          <cell r="CC50">
            <v>25</v>
          </cell>
          <cell r="CD50">
            <v>47.8</v>
          </cell>
          <cell r="CE50">
            <v>0</v>
          </cell>
          <cell r="CF50" t="str">
            <v>nd</v>
          </cell>
          <cell r="CG50">
            <v>0</v>
          </cell>
          <cell r="CH50" t="str">
            <v>nd</v>
          </cell>
          <cell r="CI50" t="str">
            <v>nd</v>
          </cell>
          <cell r="CJ50">
            <v>98.4</v>
          </cell>
          <cell r="CK50">
            <v>35.699999999999996</v>
          </cell>
          <cell r="CL50">
            <v>32.6</v>
          </cell>
          <cell r="CM50">
            <v>71.8</v>
          </cell>
          <cell r="CN50">
            <v>22.1</v>
          </cell>
          <cell r="CO50">
            <v>30.099999999999998</v>
          </cell>
          <cell r="CP50">
            <v>10</v>
          </cell>
          <cell r="CQ50">
            <v>54.500000000000007</v>
          </cell>
          <cell r="CR50">
            <v>4.7</v>
          </cell>
          <cell r="CS50">
            <v>20.100000000000001</v>
          </cell>
          <cell r="CT50">
            <v>38.1</v>
          </cell>
          <cell r="CU50">
            <v>18.600000000000001</v>
          </cell>
          <cell r="CV50">
            <v>23.200000000000003</v>
          </cell>
          <cell r="CW50">
            <v>30.7</v>
          </cell>
          <cell r="CX50">
            <v>4.7</v>
          </cell>
          <cell r="CY50">
            <v>10.8</v>
          </cell>
          <cell r="CZ50">
            <v>14.499999999999998</v>
          </cell>
          <cell r="DA50">
            <v>10.6</v>
          </cell>
          <cell r="DB50">
            <v>28.7</v>
          </cell>
          <cell r="DC50">
            <v>27.700000000000003</v>
          </cell>
          <cell r="DD50">
            <v>27.500000000000004</v>
          </cell>
          <cell r="DE50">
            <v>6.5</v>
          </cell>
          <cell r="DF50">
            <v>34.699999999999996</v>
          </cell>
          <cell r="DG50">
            <v>3.6999999999999997</v>
          </cell>
          <cell r="DH50" t="str">
            <v>nd</v>
          </cell>
          <cell r="DI50">
            <v>25.6</v>
          </cell>
          <cell r="DJ50">
            <v>8.5</v>
          </cell>
          <cell r="DK50">
            <v>13.100000000000001</v>
          </cell>
          <cell r="DL50" t="str">
            <v>nd</v>
          </cell>
          <cell r="DM50">
            <v>0</v>
          </cell>
          <cell r="DN50">
            <v>0</v>
          </cell>
          <cell r="DO50">
            <v>0</v>
          </cell>
          <cell r="DP50" t="str">
            <v>nd</v>
          </cell>
          <cell r="DQ50">
            <v>1.4000000000000001</v>
          </cell>
          <cell r="DR50">
            <v>0</v>
          </cell>
          <cell r="DS50" t="str">
            <v>nd</v>
          </cell>
          <cell r="DT50" t="str">
            <v>nd</v>
          </cell>
          <cell r="DU50" t="str">
            <v>nd</v>
          </cell>
          <cell r="DV50">
            <v>0</v>
          </cell>
          <cell r="DW50">
            <v>11.4</v>
          </cell>
          <cell r="DX50" t="str">
            <v>nd</v>
          </cell>
          <cell r="DY50">
            <v>0</v>
          </cell>
          <cell r="DZ50">
            <v>0</v>
          </cell>
          <cell r="EA50">
            <v>0</v>
          </cell>
          <cell r="EB50" t="str">
            <v>nd</v>
          </cell>
          <cell r="EC50">
            <v>61.8</v>
          </cell>
          <cell r="ED50">
            <v>5.8999999999999995</v>
          </cell>
          <cell r="EE50" t="str">
            <v>nd</v>
          </cell>
          <cell r="EF50" t="str">
            <v>nd</v>
          </cell>
          <cell r="EG50">
            <v>0</v>
          </cell>
          <cell r="EH50">
            <v>1.9</v>
          </cell>
          <cell r="EI50">
            <v>10.6</v>
          </cell>
          <cell r="EJ50" t="str">
            <v>nd</v>
          </cell>
          <cell r="EK50">
            <v>0</v>
          </cell>
          <cell r="EL50" t="str">
            <v>nd</v>
          </cell>
          <cell r="EM50">
            <v>0</v>
          </cell>
          <cell r="EN50" t="str">
            <v>nd</v>
          </cell>
          <cell r="EO50">
            <v>0</v>
          </cell>
          <cell r="EP50">
            <v>0</v>
          </cell>
          <cell r="EQ50">
            <v>0</v>
          </cell>
          <cell r="ER50">
            <v>0</v>
          </cell>
          <cell r="ES50">
            <v>1.4000000000000001</v>
          </cell>
          <cell r="ET50">
            <v>0</v>
          </cell>
          <cell r="EU50">
            <v>0</v>
          </cell>
          <cell r="EV50">
            <v>0</v>
          </cell>
          <cell r="EW50">
            <v>0</v>
          </cell>
          <cell r="EX50" t="str">
            <v>nd</v>
          </cell>
          <cell r="EY50">
            <v>2.1999999999999997</v>
          </cell>
          <cell r="EZ50">
            <v>0</v>
          </cell>
          <cell r="FA50">
            <v>0</v>
          </cell>
          <cell r="FB50">
            <v>0</v>
          </cell>
          <cell r="FC50">
            <v>0</v>
          </cell>
          <cell r="FD50">
            <v>4.3</v>
          </cell>
          <cell r="FE50">
            <v>9.5</v>
          </cell>
          <cell r="FF50" t="str">
            <v>nd</v>
          </cell>
          <cell r="FG50">
            <v>0</v>
          </cell>
          <cell r="FH50">
            <v>0</v>
          </cell>
          <cell r="FI50" t="str">
            <v>nd</v>
          </cell>
          <cell r="FJ50">
            <v>5.7</v>
          </cell>
          <cell r="FK50">
            <v>62.7</v>
          </cell>
          <cell r="FL50">
            <v>0</v>
          </cell>
          <cell r="FM50">
            <v>0</v>
          </cell>
          <cell r="FN50">
            <v>0</v>
          </cell>
          <cell r="FO50">
            <v>0</v>
          </cell>
          <cell r="FP50" t="str">
            <v>nd</v>
          </cell>
          <cell r="FQ50">
            <v>11.700000000000001</v>
          </cell>
          <cell r="FR50">
            <v>0</v>
          </cell>
          <cell r="FS50">
            <v>0</v>
          </cell>
          <cell r="FT50" t="str">
            <v>nd</v>
          </cell>
          <cell r="FU50">
            <v>0</v>
          </cell>
          <cell r="FV50" t="str">
            <v>nd</v>
          </cell>
          <cell r="FW50">
            <v>0</v>
          </cell>
          <cell r="FX50">
            <v>0</v>
          </cell>
          <cell r="FY50">
            <v>0</v>
          </cell>
          <cell r="FZ50">
            <v>0</v>
          </cell>
          <cell r="GA50">
            <v>1.0999999999999999</v>
          </cell>
          <cell r="GB50">
            <v>1.5</v>
          </cell>
          <cell r="GC50">
            <v>0</v>
          </cell>
          <cell r="GD50">
            <v>0</v>
          </cell>
          <cell r="GE50">
            <v>0</v>
          </cell>
          <cell r="GF50" t="str">
            <v>nd</v>
          </cell>
          <cell r="GG50">
            <v>1.6</v>
          </cell>
          <cell r="GH50">
            <v>10.199999999999999</v>
          </cell>
          <cell r="GI50">
            <v>0</v>
          </cell>
          <cell r="GJ50">
            <v>0</v>
          </cell>
          <cell r="GK50">
            <v>0</v>
          </cell>
          <cell r="GL50">
            <v>0</v>
          </cell>
          <cell r="GM50" t="str">
            <v>nd</v>
          </cell>
          <cell r="GN50">
            <v>69.8</v>
          </cell>
          <cell r="GO50">
            <v>0</v>
          </cell>
          <cell r="GP50">
            <v>0</v>
          </cell>
          <cell r="GQ50">
            <v>0</v>
          </cell>
          <cell r="GR50">
            <v>0</v>
          </cell>
          <cell r="GS50">
            <v>0</v>
          </cell>
          <cell r="GT50">
            <v>13</v>
          </cell>
          <cell r="GU50">
            <v>0</v>
          </cell>
          <cell r="GV50">
            <v>0</v>
          </cell>
          <cell r="GW50">
            <v>0</v>
          </cell>
          <cell r="GX50">
            <v>0</v>
          </cell>
          <cell r="GY50" t="str">
            <v>nd</v>
          </cell>
          <cell r="GZ50">
            <v>0</v>
          </cell>
          <cell r="HA50">
            <v>0</v>
          </cell>
          <cell r="HB50">
            <v>0</v>
          </cell>
          <cell r="HC50" t="str">
            <v>nd</v>
          </cell>
          <cell r="HD50">
            <v>1.2</v>
          </cell>
          <cell r="HE50">
            <v>0.8</v>
          </cell>
          <cell r="HF50">
            <v>0</v>
          </cell>
          <cell r="HG50">
            <v>0</v>
          </cell>
          <cell r="HH50">
            <v>0</v>
          </cell>
          <cell r="HI50">
            <v>1.7000000000000002</v>
          </cell>
          <cell r="HJ50">
            <v>5</v>
          </cell>
          <cell r="HK50">
            <v>4.5</v>
          </cell>
          <cell r="HL50">
            <v>0</v>
          </cell>
          <cell r="HM50">
            <v>0</v>
          </cell>
          <cell r="HN50">
            <v>0</v>
          </cell>
          <cell r="HO50">
            <v>3.6999999999999997</v>
          </cell>
          <cell r="HP50">
            <v>30.099999999999998</v>
          </cell>
          <cell r="HQ50">
            <v>38.200000000000003</v>
          </cell>
          <cell r="HR50">
            <v>0</v>
          </cell>
          <cell r="HS50">
            <v>0</v>
          </cell>
          <cell r="HT50">
            <v>0</v>
          </cell>
          <cell r="HU50">
            <v>0</v>
          </cell>
          <cell r="HV50">
            <v>8.6999999999999993</v>
          </cell>
          <cell r="HW50">
            <v>4.9000000000000004</v>
          </cell>
          <cell r="HX50">
            <v>0</v>
          </cell>
          <cell r="HY50">
            <v>0</v>
          </cell>
          <cell r="HZ50">
            <v>0</v>
          </cell>
          <cell r="IA50">
            <v>0</v>
          </cell>
          <cell r="IB50" t="str">
            <v>nd</v>
          </cell>
          <cell r="IC50">
            <v>0</v>
          </cell>
          <cell r="ID50">
            <v>0</v>
          </cell>
          <cell r="IE50">
            <v>0</v>
          </cell>
          <cell r="IF50" t="str">
            <v>nd</v>
          </cell>
          <cell r="IG50">
            <v>1.3</v>
          </cell>
          <cell r="IH50">
            <v>1</v>
          </cell>
          <cell r="II50" t="str">
            <v>nd</v>
          </cell>
          <cell r="IJ50">
            <v>0</v>
          </cell>
          <cell r="IK50" t="str">
            <v>nd</v>
          </cell>
          <cell r="IL50">
            <v>4.5</v>
          </cell>
          <cell r="IM50">
            <v>1.7999999999999998</v>
          </cell>
          <cell r="IN50">
            <v>4.5999999999999996</v>
          </cell>
          <cell r="IO50" t="str">
            <v>nd</v>
          </cell>
          <cell r="IP50">
            <v>0</v>
          </cell>
          <cell r="IQ50" t="str">
            <v>nd</v>
          </cell>
          <cell r="IR50">
            <v>16.400000000000002</v>
          </cell>
          <cell r="IS50">
            <v>16.7</v>
          </cell>
          <cell r="IT50">
            <v>36.4</v>
          </cell>
          <cell r="IU50">
            <v>0</v>
          </cell>
          <cell r="IV50">
            <v>0</v>
          </cell>
          <cell r="IW50" t="str">
            <v>nd</v>
          </cell>
          <cell r="IX50" t="str">
            <v>nd</v>
          </cell>
          <cell r="IY50">
            <v>5.4</v>
          </cell>
          <cell r="IZ50">
            <v>4.7</v>
          </cell>
          <cell r="JA50">
            <v>0</v>
          </cell>
          <cell r="JB50">
            <v>0</v>
          </cell>
          <cell r="JC50">
            <v>0</v>
          </cell>
          <cell r="JD50">
            <v>0</v>
          </cell>
          <cell r="JE50">
            <v>1.4000000000000001</v>
          </cell>
          <cell r="JF50">
            <v>0</v>
          </cell>
          <cell r="JG50" t="str">
            <v>nd</v>
          </cell>
          <cell r="JH50">
            <v>0</v>
          </cell>
          <cell r="JI50">
            <v>0</v>
          </cell>
          <cell r="JJ50">
            <v>0</v>
          </cell>
          <cell r="JK50">
            <v>2</v>
          </cell>
          <cell r="JL50">
            <v>0</v>
          </cell>
          <cell r="JM50">
            <v>0</v>
          </cell>
          <cell r="JN50">
            <v>0</v>
          </cell>
          <cell r="JO50">
            <v>0</v>
          </cell>
          <cell r="JP50" t="str">
            <v>nd</v>
          </cell>
          <cell r="JQ50">
            <v>11.600000000000001</v>
          </cell>
          <cell r="JR50">
            <v>0</v>
          </cell>
          <cell r="JS50">
            <v>0</v>
          </cell>
          <cell r="JT50">
            <v>0</v>
          </cell>
          <cell r="JU50" t="str">
            <v>nd</v>
          </cell>
          <cell r="JV50">
            <v>0</v>
          </cell>
          <cell r="JW50">
            <v>70.7</v>
          </cell>
          <cell r="JX50">
            <v>0</v>
          </cell>
          <cell r="JY50">
            <v>0</v>
          </cell>
          <cell r="JZ50">
            <v>0</v>
          </cell>
          <cell r="KA50">
            <v>0</v>
          </cell>
          <cell r="KB50">
            <v>0</v>
          </cell>
          <cell r="KC50">
            <v>12.7</v>
          </cell>
          <cell r="KD50">
            <v>85.399999999999991</v>
          </cell>
          <cell r="KE50">
            <v>0.8</v>
          </cell>
          <cell r="KF50">
            <v>0.6</v>
          </cell>
          <cell r="KG50">
            <v>3.5999999999999996</v>
          </cell>
          <cell r="KH50">
            <v>9.1999999999999993</v>
          </cell>
          <cell r="KI50">
            <v>0.5</v>
          </cell>
          <cell r="KJ50">
            <v>83.7</v>
          </cell>
          <cell r="KK50">
            <v>0.8</v>
          </cell>
          <cell r="KL50">
            <v>0.6</v>
          </cell>
          <cell r="KM50">
            <v>3.8</v>
          </cell>
          <cell r="KN50">
            <v>10.5</v>
          </cell>
          <cell r="KO50">
            <v>0.5</v>
          </cell>
        </row>
        <row r="51">
          <cell r="A51" t="str">
            <v>2FZ</v>
          </cell>
          <cell r="B51" t="str">
            <v>51</v>
          </cell>
          <cell r="C51" t="str">
            <v>NAF 17</v>
          </cell>
          <cell r="D51" t="str">
            <v>FZ</v>
          </cell>
          <cell r="E51" t="str">
            <v>2</v>
          </cell>
          <cell r="F51">
            <v>0</v>
          </cell>
          <cell r="G51">
            <v>3.6999999999999997</v>
          </cell>
          <cell r="H51">
            <v>15.8</v>
          </cell>
          <cell r="I51">
            <v>69.599999999999994</v>
          </cell>
          <cell r="J51">
            <v>10.9</v>
          </cell>
          <cell r="K51">
            <v>60.6</v>
          </cell>
          <cell r="L51">
            <v>14.399999999999999</v>
          </cell>
          <cell r="M51">
            <v>25</v>
          </cell>
          <cell r="N51">
            <v>0</v>
          </cell>
          <cell r="O51">
            <v>18.099999999999998</v>
          </cell>
          <cell r="P51">
            <v>26.200000000000003</v>
          </cell>
          <cell r="Q51">
            <v>22.7</v>
          </cell>
          <cell r="R51">
            <v>7.1</v>
          </cell>
          <cell r="S51">
            <v>23</v>
          </cell>
          <cell r="T51">
            <v>20.7</v>
          </cell>
          <cell r="U51">
            <v>2.6</v>
          </cell>
          <cell r="V51">
            <v>22.6</v>
          </cell>
          <cell r="W51">
            <v>7.3</v>
          </cell>
          <cell r="X51">
            <v>85.5</v>
          </cell>
          <cell r="Y51">
            <v>7.3</v>
          </cell>
          <cell r="Z51">
            <v>0</v>
          </cell>
          <cell r="AA51" t="str">
            <v>nd</v>
          </cell>
          <cell r="AB51">
            <v>61.6</v>
          </cell>
          <cell r="AC51">
            <v>28.799999999999997</v>
          </cell>
          <cell r="AD51" t="str">
            <v>nd</v>
          </cell>
          <cell r="AE51" t="str">
            <v>nd</v>
          </cell>
          <cell r="AF51" t="str">
            <v>nd</v>
          </cell>
          <cell r="AG51" t="str">
            <v>nd</v>
          </cell>
          <cell r="AH51">
            <v>0</v>
          </cell>
          <cell r="AI51">
            <v>43.2</v>
          </cell>
          <cell r="AJ51">
            <v>64.2</v>
          </cell>
          <cell r="AK51">
            <v>5.4</v>
          </cell>
          <cell r="AL51">
            <v>30.4</v>
          </cell>
          <cell r="AM51">
            <v>9.4</v>
          </cell>
          <cell r="AN51">
            <v>90.600000000000009</v>
          </cell>
          <cell r="AO51">
            <v>58.5</v>
          </cell>
          <cell r="AP51">
            <v>41.5</v>
          </cell>
          <cell r="AQ51">
            <v>40.9</v>
          </cell>
          <cell r="AR51" t="str">
            <v>nd</v>
          </cell>
          <cell r="AS51">
            <v>0</v>
          </cell>
          <cell r="AT51">
            <v>45.2</v>
          </cell>
          <cell r="AU51" t="str">
            <v>nd</v>
          </cell>
          <cell r="AV51">
            <v>0</v>
          </cell>
          <cell r="AW51">
            <v>0</v>
          </cell>
          <cell r="AX51">
            <v>0</v>
          </cell>
          <cell r="AY51">
            <v>89.4</v>
          </cell>
          <cell r="AZ51" t="str">
            <v>nd</v>
          </cell>
          <cell r="BA51">
            <v>81.599999999999994</v>
          </cell>
          <cell r="BB51">
            <v>14.2</v>
          </cell>
          <cell r="BC51">
            <v>0</v>
          </cell>
          <cell r="BD51">
            <v>2</v>
          </cell>
          <cell r="BE51" t="str">
            <v>nd</v>
          </cell>
          <cell r="BF51" t="str">
            <v>nd</v>
          </cell>
          <cell r="BG51">
            <v>0</v>
          </cell>
          <cell r="BH51">
            <v>0</v>
          </cell>
          <cell r="BI51">
            <v>0</v>
          </cell>
          <cell r="BJ51" t="str">
            <v>nd</v>
          </cell>
          <cell r="BK51">
            <v>9</v>
          </cell>
          <cell r="BL51">
            <v>89.8</v>
          </cell>
          <cell r="BM51" t="str">
            <v>nd</v>
          </cell>
          <cell r="BN51">
            <v>0</v>
          </cell>
          <cell r="BO51" t="str">
            <v>nd</v>
          </cell>
          <cell r="BP51">
            <v>0</v>
          </cell>
          <cell r="BQ51">
            <v>5.7</v>
          </cell>
          <cell r="BR51">
            <v>92.5</v>
          </cell>
          <cell r="BS51">
            <v>0</v>
          </cell>
          <cell r="BT51">
            <v>0</v>
          </cell>
          <cell r="BU51">
            <v>0</v>
          </cell>
          <cell r="BV51">
            <v>6.4</v>
          </cell>
          <cell r="BW51">
            <v>56.599999999999994</v>
          </cell>
          <cell r="BX51">
            <v>37.1</v>
          </cell>
          <cell r="BY51" t="str">
            <v>nd</v>
          </cell>
          <cell r="BZ51">
            <v>0</v>
          </cell>
          <cell r="CA51">
            <v>4.3999999999999995</v>
          </cell>
          <cell r="CB51">
            <v>22.2</v>
          </cell>
          <cell r="CC51">
            <v>33.6</v>
          </cell>
          <cell r="CD51">
            <v>38.9</v>
          </cell>
          <cell r="CE51">
            <v>0</v>
          </cell>
          <cell r="CF51">
            <v>0</v>
          </cell>
          <cell r="CG51">
            <v>0</v>
          </cell>
          <cell r="CH51">
            <v>0</v>
          </cell>
          <cell r="CI51">
            <v>0</v>
          </cell>
          <cell r="CJ51">
            <v>100</v>
          </cell>
          <cell r="CK51">
            <v>44.7</v>
          </cell>
          <cell r="CL51">
            <v>34.4</v>
          </cell>
          <cell r="CM51">
            <v>72.7</v>
          </cell>
          <cell r="CN51">
            <v>23.200000000000003</v>
          </cell>
          <cell r="CO51">
            <v>31.900000000000002</v>
          </cell>
          <cell r="CP51">
            <v>7.6</v>
          </cell>
          <cell r="CQ51">
            <v>61.5</v>
          </cell>
          <cell r="CR51">
            <v>7.1999999999999993</v>
          </cell>
          <cell r="CS51">
            <v>20.9</v>
          </cell>
          <cell r="CT51">
            <v>39.700000000000003</v>
          </cell>
          <cell r="CU51">
            <v>16.600000000000001</v>
          </cell>
          <cell r="CV51">
            <v>22.8</v>
          </cell>
          <cell r="CW51">
            <v>35.5</v>
          </cell>
          <cell r="CX51">
            <v>4.1000000000000005</v>
          </cell>
          <cell r="CY51">
            <v>18.399999999999999</v>
          </cell>
          <cell r="CZ51">
            <v>9.6</v>
          </cell>
          <cell r="DA51">
            <v>7.6</v>
          </cell>
          <cell r="DB51">
            <v>24.9</v>
          </cell>
          <cell r="DC51">
            <v>31</v>
          </cell>
          <cell r="DD51">
            <v>28.7</v>
          </cell>
          <cell r="DE51">
            <v>8</v>
          </cell>
          <cell r="DF51">
            <v>24.6</v>
          </cell>
          <cell r="DG51" t="str">
            <v>nd</v>
          </cell>
          <cell r="DH51">
            <v>0</v>
          </cell>
          <cell r="DI51">
            <v>19.8</v>
          </cell>
          <cell r="DJ51">
            <v>3.8</v>
          </cell>
          <cell r="DK51">
            <v>18.3</v>
          </cell>
          <cell r="DL51">
            <v>0</v>
          </cell>
          <cell r="DM51">
            <v>0</v>
          </cell>
          <cell r="DN51">
            <v>0</v>
          </cell>
          <cell r="DO51">
            <v>0</v>
          </cell>
          <cell r="DP51">
            <v>0</v>
          </cell>
          <cell r="DQ51">
            <v>2.8000000000000003</v>
          </cell>
          <cell r="DR51">
            <v>0</v>
          </cell>
          <cell r="DS51">
            <v>0</v>
          </cell>
          <cell r="DT51" t="str">
            <v>nd</v>
          </cell>
          <cell r="DU51">
            <v>0</v>
          </cell>
          <cell r="DV51">
            <v>0</v>
          </cell>
          <cell r="DW51">
            <v>9.8000000000000007</v>
          </cell>
          <cell r="DX51">
            <v>4.1000000000000005</v>
          </cell>
          <cell r="DY51">
            <v>0</v>
          </cell>
          <cell r="DZ51" t="str">
            <v>nd</v>
          </cell>
          <cell r="EA51" t="str">
            <v>nd</v>
          </cell>
          <cell r="EB51" t="str">
            <v>nd</v>
          </cell>
          <cell r="EC51">
            <v>61.3</v>
          </cell>
          <cell r="ED51">
            <v>7.3</v>
          </cell>
          <cell r="EE51">
            <v>0</v>
          </cell>
          <cell r="EF51">
            <v>0</v>
          </cell>
          <cell r="EG51">
            <v>0</v>
          </cell>
          <cell r="EH51" t="str">
            <v>nd</v>
          </cell>
          <cell r="EI51">
            <v>7.8</v>
          </cell>
          <cell r="EJ51" t="str">
            <v>nd</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3.6999999999999997</v>
          </cell>
          <cell r="EZ51">
            <v>0</v>
          </cell>
          <cell r="FA51">
            <v>0</v>
          </cell>
          <cell r="FB51">
            <v>0</v>
          </cell>
          <cell r="FC51" t="str">
            <v>nd</v>
          </cell>
          <cell r="FD51">
            <v>3.3000000000000003</v>
          </cell>
          <cell r="FE51">
            <v>11.4</v>
          </cell>
          <cell r="FF51">
            <v>0</v>
          </cell>
          <cell r="FG51">
            <v>0</v>
          </cell>
          <cell r="FH51">
            <v>0</v>
          </cell>
          <cell r="FI51">
            <v>0</v>
          </cell>
          <cell r="FJ51">
            <v>4.3999999999999995</v>
          </cell>
          <cell r="FK51">
            <v>65</v>
          </cell>
          <cell r="FL51">
            <v>0</v>
          </cell>
          <cell r="FM51">
            <v>0</v>
          </cell>
          <cell r="FN51">
            <v>0</v>
          </cell>
          <cell r="FO51">
            <v>0</v>
          </cell>
          <cell r="FP51" t="str">
            <v>nd</v>
          </cell>
          <cell r="FQ51">
            <v>9.6</v>
          </cell>
          <cell r="FR51">
            <v>0</v>
          </cell>
          <cell r="FS51">
            <v>0</v>
          </cell>
          <cell r="FT51">
            <v>0</v>
          </cell>
          <cell r="FU51">
            <v>0</v>
          </cell>
          <cell r="FV51">
            <v>0</v>
          </cell>
          <cell r="FW51">
            <v>0</v>
          </cell>
          <cell r="FX51">
            <v>0</v>
          </cell>
          <cell r="FY51">
            <v>0</v>
          </cell>
          <cell r="FZ51">
            <v>0</v>
          </cell>
          <cell r="GA51" t="str">
            <v>nd</v>
          </cell>
          <cell r="GB51">
            <v>3.4000000000000004</v>
          </cell>
          <cell r="GC51">
            <v>0</v>
          </cell>
          <cell r="GD51">
            <v>0</v>
          </cell>
          <cell r="GE51" t="str">
            <v>nd</v>
          </cell>
          <cell r="GF51">
            <v>0</v>
          </cell>
          <cell r="GG51">
            <v>2</v>
          </cell>
          <cell r="GH51">
            <v>13.5</v>
          </cell>
          <cell r="GI51" t="str">
            <v>nd</v>
          </cell>
          <cell r="GJ51">
            <v>0</v>
          </cell>
          <cell r="GK51">
            <v>0</v>
          </cell>
          <cell r="GL51">
            <v>0</v>
          </cell>
          <cell r="GM51" t="str">
            <v>nd</v>
          </cell>
          <cell r="GN51">
            <v>67</v>
          </cell>
          <cell r="GO51">
            <v>0</v>
          </cell>
          <cell r="GP51">
            <v>0</v>
          </cell>
          <cell r="GQ51">
            <v>0</v>
          </cell>
          <cell r="GR51">
            <v>0</v>
          </cell>
          <cell r="GS51" t="str">
            <v>nd</v>
          </cell>
          <cell r="GT51">
            <v>8.6</v>
          </cell>
          <cell r="GU51">
            <v>0</v>
          </cell>
          <cell r="GV51">
            <v>0</v>
          </cell>
          <cell r="GW51">
            <v>0</v>
          </cell>
          <cell r="GX51">
            <v>0</v>
          </cell>
          <cell r="GY51">
            <v>0</v>
          </cell>
          <cell r="GZ51">
            <v>0</v>
          </cell>
          <cell r="HA51">
            <v>0</v>
          </cell>
          <cell r="HB51">
            <v>0</v>
          </cell>
          <cell r="HC51">
            <v>0</v>
          </cell>
          <cell r="HD51">
            <v>2.7</v>
          </cell>
          <cell r="HE51" t="str">
            <v>nd</v>
          </cell>
          <cell r="HF51">
            <v>0</v>
          </cell>
          <cell r="HG51">
            <v>0</v>
          </cell>
          <cell r="HH51">
            <v>0</v>
          </cell>
          <cell r="HI51">
            <v>3</v>
          </cell>
          <cell r="HJ51">
            <v>8.3000000000000007</v>
          </cell>
          <cell r="HK51">
            <v>5.3</v>
          </cell>
          <cell r="HL51">
            <v>0</v>
          </cell>
          <cell r="HM51">
            <v>0</v>
          </cell>
          <cell r="HN51">
            <v>0</v>
          </cell>
          <cell r="HO51">
            <v>2</v>
          </cell>
          <cell r="HP51">
            <v>38</v>
          </cell>
          <cell r="HQ51">
            <v>29.099999999999998</v>
          </cell>
          <cell r="HR51">
            <v>0</v>
          </cell>
          <cell r="HS51">
            <v>0</v>
          </cell>
          <cell r="HT51">
            <v>0</v>
          </cell>
          <cell r="HU51" t="str">
            <v>nd</v>
          </cell>
          <cell r="HV51">
            <v>7.5</v>
          </cell>
          <cell r="HW51">
            <v>1.7000000000000002</v>
          </cell>
          <cell r="HX51">
            <v>0</v>
          </cell>
          <cell r="HY51">
            <v>0</v>
          </cell>
          <cell r="HZ51">
            <v>0</v>
          </cell>
          <cell r="IA51">
            <v>0</v>
          </cell>
          <cell r="IB51">
            <v>0</v>
          </cell>
          <cell r="IC51">
            <v>0</v>
          </cell>
          <cell r="ID51">
            <v>0</v>
          </cell>
          <cell r="IE51" t="str">
            <v>nd</v>
          </cell>
          <cell r="IF51">
            <v>2.1999999999999997</v>
          </cell>
          <cell r="IG51" t="str">
            <v>nd</v>
          </cell>
          <cell r="IH51">
            <v>0</v>
          </cell>
          <cell r="II51">
            <v>0</v>
          </cell>
          <cell r="IJ51">
            <v>0</v>
          </cell>
          <cell r="IK51">
            <v>1.4000000000000001</v>
          </cell>
          <cell r="IL51">
            <v>3.4000000000000004</v>
          </cell>
          <cell r="IM51">
            <v>3.9</v>
          </cell>
          <cell r="IN51">
            <v>7.1</v>
          </cell>
          <cell r="IO51" t="str">
            <v>nd</v>
          </cell>
          <cell r="IP51">
            <v>0</v>
          </cell>
          <cell r="IQ51">
            <v>2.1</v>
          </cell>
          <cell r="IR51">
            <v>15.5</v>
          </cell>
          <cell r="IS51">
            <v>20.399999999999999</v>
          </cell>
          <cell r="IT51">
            <v>30.7</v>
          </cell>
          <cell r="IU51">
            <v>0</v>
          </cell>
          <cell r="IV51">
            <v>0</v>
          </cell>
          <cell r="IW51">
            <v>0</v>
          </cell>
          <cell r="IX51" t="str">
            <v>nd</v>
          </cell>
          <cell r="IY51">
            <v>8.6</v>
          </cell>
          <cell r="IZ51" t="str">
            <v>nd</v>
          </cell>
          <cell r="JA51">
            <v>0</v>
          </cell>
          <cell r="JB51">
            <v>0</v>
          </cell>
          <cell r="JC51">
            <v>0</v>
          </cell>
          <cell r="JD51">
            <v>0</v>
          </cell>
          <cell r="JE51">
            <v>0</v>
          </cell>
          <cell r="JF51">
            <v>0</v>
          </cell>
          <cell r="JG51">
            <v>0</v>
          </cell>
          <cell r="JH51">
            <v>0</v>
          </cell>
          <cell r="JI51">
            <v>0</v>
          </cell>
          <cell r="JJ51">
            <v>0</v>
          </cell>
          <cell r="JK51">
            <v>3.5999999999999996</v>
          </cell>
          <cell r="JL51">
            <v>0</v>
          </cell>
          <cell r="JM51">
            <v>0</v>
          </cell>
          <cell r="JN51">
            <v>0</v>
          </cell>
          <cell r="JO51">
            <v>0</v>
          </cell>
          <cell r="JP51">
            <v>0</v>
          </cell>
          <cell r="JQ51">
            <v>16.600000000000001</v>
          </cell>
          <cell r="JR51">
            <v>0</v>
          </cell>
          <cell r="JS51">
            <v>0</v>
          </cell>
          <cell r="JT51">
            <v>0</v>
          </cell>
          <cell r="JU51">
            <v>0</v>
          </cell>
          <cell r="JV51">
            <v>0</v>
          </cell>
          <cell r="JW51">
            <v>68.600000000000009</v>
          </cell>
          <cell r="JX51">
            <v>0</v>
          </cell>
          <cell r="JY51">
            <v>0</v>
          </cell>
          <cell r="JZ51">
            <v>0</v>
          </cell>
          <cell r="KA51">
            <v>0</v>
          </cell>
          <cell r="KB51">
            <v>0</v>
          </cell>
          <cell r="KC51">
            <v>11.200000000000001</v>
          </cell>
          <cell r="KD51">
            <v>86.3</v>
          </cell>
          <cell r="KE51">
            <v>0.8</v>
          </cell>
          <cell r="KF51">
            <v>1</v>
          </cell>
          <cell r="KG51">
            <v>3.9</v>
          </cell>
          <cell r="KH51">
            <v>8.1</v>
          </cell>
          <cell r="KI51">
            <v>0</v>
          </cell>
          <cell r="KJ51">
            <v>84.899999999999991</v>
          </cell>
          <cell r="KK51">
            <v>0.8</v>
          </cell>
          <cell r="KL51">
            <v>0.8</v>
          </cell>
          <cell r="KM51">
            <v>4.2</v>
          </cell>
          <cell r="KN51">
            <v>9.3000000000000007</v>
          </cell>
          <cell r="KO51">
            <v>0</v>
          </cell>
        </row>
        <row r="52">
          <cell r="A52" t="str">
            <v>3FZ</v>
          </cell>
          <cell r="B52" t="str">
            <v>52</v>
          </cell>
          <cell r="C52" t="str">
            <v>NAF 17</v>
          </cell>
          <cell r="D52" t="str">
            <v>FZ</v>
          </cell>
          <cell r="E52" t="str">
            <v>3</v>
          </cell>
          <cell r="F52">
            <v>0</v>
          </cell>
          <cell r="G52">
            <v>4.3</v>
          </cell>
          <cell r="H52">
            <v>14.099999999999998</v>
          </cell>
          <cell r="I52">
            <v>71.3</v>
          </cell>
          <cell r="J52">
            <v>10.299999999999999</v>
          </cell>
          <cell r="K52">
            <v>80</v>
          </cell>
          <cell r="L52" t="str">
            <v>nd</v>
          </cell>
          <cell r="M52" t="str">
            <v>nd</v>
          </cell>
          <cell r="N52">
            <v>0</v>
          </cell>
          <cell r="O52">
            <v>12.6</v>
          </cell>
          <cell r="P52">
            <v>26.1</v>
          </cell>
          <cell r="Q52">
            <v>8.5</v>
          </cell>
          <cell r="R52">
            <v>0</v>
          </cell>
          <cell r="S52">
            <v>29.4</v>
          </cell>
          <cell r="T52">
            <v>14.6</v>
          </cell>
          <cell r="U52" t="str">
            <v>nd</v>
          </cell>
          <cell r="V52">
            <v>35.9</v>
          </cell>
          <cell r="W52">
            <v>9.8000000000000007</v>
          </cell>
          <cell r="X52">
            <v>82</v>
          </cell>
          <cell r="Y52">
            <v>8.2000000000000011</v>
          </cell>
          <cell r="Z52" t="str">
            <v>nd</v>
          </cell>
          <cell r="AA52">
            <v>33.700000000000003</v>
          </cell>
          <cell r="AB52" t="str">
            <v>nd</v>
          </cell>
          <cell r="AC52">
            <v>19.400000000000002</v>
          </cell>
          <cell r="AD52">
            <v>24.5</v>
          </cell>
          <cell r="AE52" t="str">
            <v>nd</v>
          </cell>
          <cell r="AF52">
            <v>57.8</v>
          </cell>
          <cell r="AG52">
            <v>0</v>
          </cell>
          <cell r="AH52">
            <v>0</v>
          </cell>
          <cell r="AI52" t="str">
            <v>nd</v>
          </cell>
          <cell r="AJ52">
            <v>70.5</v>
          </cell>
          <cell r="AK52" t="str">
            <v>nd</v>
          </cell>
          <cell r="AL52">
            <v>27.3</v>
          </cell>
          <cell r="AM52">
            <v>21.9</v>
          </cell>
          <cell r="AN52">
            <v>78.100000000000009</v>
          </cell>
          <cell r="AO52">
            <v>66.400000000000006</v>
          </cell>
          <cell r="AP52">
            <v>33.6</v>
          </cell>
          <cell r="AQ52">
            <v>36.4</v>
          </cell>
          <cell r="AR52" t="str">
            <v>nd</v>
          </cell>
          <cell r="AS52" t="str">
            <v>nd</v>
          </cell>
          <cell r="AT52">
            <v>55.800000000000004</v>
          </cell>
          <cell r="AU52">
            <v>0</v>
          </cell>
          <cell r="AV52" t="str">
            <v>nd</v>
          </cell>
          <cell r="AW52" t="str">
            <v>nd</v>
          </cell>
          <cell r="AX52">
            <v>0</v>
          </cell>
          <cell r="AY52">
            <v>64.8</v>
          </cell>
          <cell r="AZ52" t="str">
            <v>nd</v>
          </cell>
          <cell r="BA52">
            <v>80.600000000000009</v>
          </cell>
          <cell r="BB52">
            <v>9.1999999999999993</v>
          </cell>
          <cell r="BC52">
            <v>5.5</v>
          </cell>
          <cell r="BD52">
            <v>0</v>
          </cell>
          <cell r="BE52">
            <v>0</v>
          </cell>
          <cell r="BF52">
            <v>4.7</v>
          </cell>
          <cell r="BG52" t="str">
            <v>nd</v>
          </cell>
          <cell r="BH52" t="str">
            <v>nd</v>
          </cell>
          <cell r="BI52">
            <v>5.3</v>
          </cell>
          <cell r="BJ52" t="str">
            <v>nd</v>
          </cell>
          <cell r="BK52">
            <v>21.5</v>
          </cell>
          <cell r="BL52">
            <v>71.099999999999994</v>
          </cell>
          <cell r="BM52" t="str">
            <v>nd</v>
          </cell>
          <cell r="BN52">
            <v>0</v>
          </cell>
          <cell r="BO52" t="str">
            <v>nd</v>
          </cell>
          <cell r="BP52" t="str">
            <v>nd</v>
          </cell>
          <cell r="BQ52">
            <v>12.1</v>
          </cell>
          <cell r="BR52">
            <v>85.1</v>
          </cell>
          <cell r="BS52">
            <v>0</v>
          </cell>
          <cell r="BT52">
            <v>0</v>
          </cell>
          <cell r="BU52">
            <v>0</v>
          </cell>
          <cell r="BV52">
            <v>3.5000000000000004</v>
          </cell>
          <cell r="BW52">
            <v>71.899999999999991</v>
          </cell>
          <cell r="BX52">
            <v>24.5</v>
          </cell>
          <cell r="BY52">
            <v>0</v>
          </cell>
          <cell r="BZ52">
            <v>0</v>
          </cell>
          <cell r="CA52">
            <v>9.4</v>
          </cell>
          <cell r="CB52">
            <v>28.199999999999996</v>
          </cell>
          <cell r="CC52">
            <v>31.8</v>
          </cell>
          <cell r="CD52">
            <v>30.599999999999998</v>
          </cell>
          <cell r="CE52">
            <v>0</v>
          </cell>
          <cell r="CF52">
            <v>0</v>
          </cell>
          <cell r="CG52">
            <v>0</v>
          </cell>
          <cell r="CH52" t="str">
            <v>nd</v>
          </cell>
          <cell r="CI52">
            <v>5.2</v>
          </cell>
          <cell r="CJ52">
            <v>93.899999999999991</v>
          </cell>
          <cell r="CK52">
            <v>65.7</v>
          </cell>
          <cell r="CL52">
            <v>31.2</v>
          </cell>
          <cell r="CM52">
            <v>75.5</v>
          </cell>
          <cell r="CN52">
            <v>30.9</v>
          </cell>
          <cell r="CO52">
            <v>37.4</v>
          </cell>
          <cell r="CP52">
            <v>14.899999999999999</v>
          </cell>
          <cell r="CQ52">
            <v>57.8</v>
          </cell>
          <cell r="CR52">
            <v>5.6000000000000005</v>
          </cell>
          <cell r="CS52">
            <v>13.700000000000001</v>
          </cell>
          <cell r="CT52">
            <v>37.1</v>
          </cell>
          <cell r="CU52">
            <v>19.400000000000002</v>
          </cell>
          <cell r="CV52">
            <v>29.799999999999997</v>
          </cell>
          <cell r="CW52">
            <v>37.5</v>
          </cell>
          <cell r="CX52">
            <v>5.0999999999999996</v>
          </cell>
          <cell r="CY52">
            <v>9.5</v>
          </cell>
          <cell r="CZ52">
            <v>12.5</v>
          </cell>
          <cell r="DA52">
            <v>4.3</v>
          </cell>
          <cell r="DB52">
            <v>31.1</v>
          </cell>
          <cell r="DC52">
            <v>32.9</v>
          </cell>
          <cell r="DD52">
            <v>21.9</v>
          </cell>
          <cell r="DE52">
            <v>7.1999999999999993</v>
          </cell>
          <cell r="DF52">
            <v>30.9</v>
          </cell>
          <cell r="DG52">
            <v>7.8</v>
          </cell>
          <cell r="DH52" t="str">
            <v>nd</v>
          </cell>
          <cell r="DI52">
            <v>10.6</v>
          </cell>
          <cell r="DJ52">
            <v>6.5</v>
          </cell>
          <cell r="DK52">
            <v>13.3</v>
          </cell>
          <cell r="DL52">
            <v>0</v>
          </cell>
          <cell r="DM52">
            <v>0</v>
          </cell>
          <cell r="DN52">
            <v>0</v>
          </cell>
          <cell r="DO52">
            <v>0</v>
          </cell>
          <cell r="DP52">
            <v>0</v>
          </cell>
          <cell r="DQ52" t="str">
            <v>nd</v>
          </cell>
          <cell r="DR52">
            <v>0</v>
          </cell>
          <cell r="DS52" t="str">
            <v>nd</v>
          </cell>
          <cell r="DT52">
            <v>0</v>
          </cell>
          <cell r="DU52">
            <v>0</v>
          </cell>
          <cell r="DV52" t="str">
            <v>nd</v>
          </cell>
          <cell r="DW52">
            <v>10.199999999999999</v>
          </cell>
          <cell r="DX52" t="str">
            <v>nd</v>
          </cell>
          <cell r="DY52">
            <v>0</v>
          </cell>
          <cell r="DZ52">
            <v>0</v>
          </cell>
          <cell r="EA52">
            <v>0</v>
          </cell>
          <cell r="EB52" t="str">
            <v>nd</v>
          </cell>
          <cell r="EC52">
            <v>60.5</v>
          </cell>
          <cell r="ED52">
            <v>6.2</v>
          </cell>
          <cell r="EE52" t="str">
            <v>nd</v>
          </cell>
          <cell r="EF52">
            <v>0</v>
          </cell>
          <cell r="EG52">
            <v>0</v>
          </cell>
          <cell r="EH52" t="str">
            <v>nd</v>
          </cell>
          <cell r="EI52">
            <v>8.1</v>
          </cell>
          <cell r="EJ52">
            <v>0</v>
          </cell>
          <cell r="EK52" t="str">
            <v>nd</v>
          </cell>
          <cell r="EL52">
            <v>0</v>
          </cell>
          <cell r="EM52">
            <v>0</v>
          </cell>
          <cell r="EN52" t="str">
            <v>nd</v>
          </cell>
          <cell r="EO52">
            <v>0</v>
          </cell>
          <cell r="EP52">
            <v>0</v>
          </cell>
          <cell r="EQ52">
            <v>0</v>
          </cell>
          <cell r="ER52">
            <v>0</v>
          </cell>
          <cell r="ES52">
            <v>0</v>
          </cell>
          <cell r="ET52">
            <v>0</v>
          </cell>
          <cell r="EU52">
            <v>0</v>
          </cell>
          <cell r="EV52">
            <v>0</v>
          </cell>
          <cell r="EW52" t="str">
            <v>nd</v>
          </cell>
          <cell r="EX52" t="str">
            <v>nd</v>
          </cell>
          <cell r="EY52" t="str">
            <v>nd</v>
          </cell>
          <cell r="EZ52" t="str">
            <v>nd</v>
          </cell>
          <cell r="FA52">
            <v>0</v>
          </cell>
          <cell r="FB52">
            <v>0</v>
          </cell>
          <cell r="FC52">
            <v>0</v>
          </cell>
          <cell r="FD52" t="str">
            <v>nd</v>
          </cell>
          <cell r="FE52">
            <v>9.9</v>
          </cell>
          <cell r="FF52">
            <v>0</v>
          </cell>
          <cell r="FG52" t="str">
            <v>nd</v>
          </cell>
          <cell r="FH52" t="str">
            <v>nd</v>
          </cell>
          <cell r="FI52" t="str">
            <v>nd</v>
          </cell>
          <cell r="FJ52">
            <v>12.8</v>
          </cell>
          <cell r="FK52">
            <v>54.400000000000006</v>
          </cell>
          <cell r="FL52">
            <v>0</v>
          </cell>
          <cell r="FM52">
            <v>0</v>
          </cell>
          <cell r="FN52" t="str">
            <v>nd</v>
          </cell>
          <cell r="FO52">
            <v>0</v>
          </cell>
          <cell r="FP52" t="str">
            <v>nd</v>
          </cell>
          <cell r="FQ52">
            <v>5.0999999999999996</v>
          </cell>
          <cell r="FR52">
            <v>0</v>
          </cell>
          <cell r="FS52">
            <v>0</v>
          </cell>
          <cell r="FT52">
            <v>0</v>
          </cell>
          <cell r="FU52">
            <v>0</v>
          </cell>
          <cell r="FV52">
            <v>0</v>
          </cell>
          <cell r="FW52">
            <v>0</v>
          </cell>
          <cell r="FX52">
            <v>0</v>
          </cell>
          <cell r="FY52" t="str">
            <v>nd</v>
          </cell>
          <cell r="FZ52" t="str">
            <v>nd</v>
          </cell>
          <cell r="GA52">
            <v>0</v>
          </cell>
          <cell r="GB52" t="str">
            <v>nd</v>
          </cell>
          <cell r="GC52" t="str">
            <v>nd</v>
          </cell>
          <cell r="GD52">
            <v>0</v>
          </cell>
          <cell r="GE52">
            <v>0</v>
          </cell>
          <cell r="GF52">
            <v>0</v>
          </cell>
          <cell r="GG52" t="str">
            <v>nd</v>
          </cell>
          <cell r="GH52">
            <v>11.4</v>
          </cell>
          <cell r="GI52">
            <v>0</v>
          </cell>
          <cell r="GJ52">
            <v>0</v>
          </cell>
          <cell r="GK52">
            <v>0</v>
          </cell>
          <cell r="GL52">
            <v>0</v>
          </cell>
          <cell r="GM52">
            <v>9.1999999999999993</v>
          </cell>
          <cell r="GN52">
            <v>61.7</v>
          </cell>
          <cell r="GO52">
            <v>0</v>
          </cell>
          <cell r="GP52">
            <v>0</v>
          </cell>
          <cell r="GQ52">
            <v>0</v>
          </cell>
          <cell r="GR52">
            <v>0</v>
          </cell>
          <cell r="GS52" t="str">
            <v>nd</v>
          </cell>
          <cell r="GT52">
            <v>9.3000000000000007</v>
          </cell>
          <cell r="GU52">
            <v>0</v>
          </cell>
          <cell r="GV52">
            <v>0</v>
          </cell>
          <cell r="GW52">
            <v>0</v>
          </cell>
          <cell r="GX52">
            <v>0</v>
          </cell>
          <cell r="GY52">
            <v>0</v>
          </cell>
          <cell r="GZ52">
            <v>0</v>
          </cell>
          <cell r="HA52">
            <v>0</v>
          </cell>
          <cell r="HB52">
            <v>0</v>
          </cell>
          <cell r="HC52">
            <v>0</v>
          </cell>
          <cell r="HD52">
            <v>4.5999999999999996</v>
          </cell>
          <cell r="HE52">
            <v>0</v>
          </cell>
          <cell r="HF52">
            <v>0</v>
          </cell>
          <cell r="HG52">
            <v>0</v>
          </cell>
          <cell r="HH52">
            <v>0</v>
          </cell>
          <cell r="HI52" t="str">
            <v>nd</v>
          </cell>
          <cell r="HJ52">
            <v>10.9</v>
          </cell>
          <cell r="HK52">
            <v>2.8000000000000003</v>
          </cell>
          <cell r="HL52">
            <v>0</v>
          </cell>
          <cell r="HM52">
            <v>0</v>
          </cell>
          <cell r="HN52">
            <v>0</v>
          </cell>
          <cell r="HO52" t="str">
            <v>nd</v>
          </cell>
          <cell r="HP52">
            <v>48.3</v>
          </cell>
          <cell r="HQ52">
            <v>20.200000000000003</v>
          </cell>
          <cell r="HR52">
            <v>0</v>
          </cell>
          <cell r="HS52">
            <v>0</v>
          </cell>
          <cell r="HT52">
            <v>0</v>
          </cell>
          <cell r="HU52" t="str">
            <v>nd</v>
          </cell>
          <cell r="HV52">
            <v>8.1</v>
          </cell>
          <cell r="HW52" t="str">
            <v>nd</v>
          </cell>
          <cell r="HX52">
            <v>0</v>
          </cell>
          <cell r="HY52">
            <v>0</v>
          </cell>
          <cell r="HZ52">
            <v>0</v>
          </cell>
          <cell r="IA52">
            <v>0</v>
          </cell>
          <cell r="IB52">
            <v>0</v>
          </cell>
          <cell r="IC52">
            <v>0</v>
          </cell>
          <cell r="ID52">
            <v>0</v>
          </cell>
          <cell r="IE52" t="str">
            <v>nd</v>
          </cell>
          <cell r="IF52" t="str">
            <v>nd</v>
          </cell>
          <cell r="IG52" t="str">
            <v>nd</v>
          </cell>
          <cell r="IH52">
            <v>0</v>
          </cell>
          <cell r="II52">
            <v>0</v>
          </cell>
          <cell r="IJ52">
            <v>0</v>
          </cell>
          <cell r="IK52" t="str">
            <v>nd</v>
          </cell>
          <cell r="IL52" t="str">
            <v>nd</v>
          </cell>
          <cell r="IM52">
            <v>6.8000000000000007</v>
          </cell>
          <cell r="IN52" t="str">
            <v>nd</v>
          </cell>
          <cell r="IO52">
            <v>0</v>
          </cell>
          <cell r="IP52">
            <v>0</v>
          </cell>
          <cell r="IQ52">
            <v>4.3</v>
          </cell>
          <cell r="IR52">
            <v>21.099999999999998</v>
          </cell>
          <cell r="IS52">
            <v>19.7</v>
          </cell>
          <cell r="IT52">
            <v>27.900000000000002</v>
          </cell>
          <cell r="IU52">
            <v>0</v>
          </cell>
          <cell r="IV52">
            <v>0</v>
          </cell>
          <cell r="IW52" t="str">
            <v>nd</v>
          </cell>
          <cell r="IX52">
            <v>5.4</v>
          </cell>
          <cell r="IY52" t="str">
            <v>nd</v>
          </cell>
          <cell r="IZ52" t="str">
            <v>nd</v>
          </cell>
          <cell r="JA52">
            <v>0</v>
          </cell>
          <cell r="JB52">
            <v>0</v>
          </cell>
          <cell r="JC52">
            <v>0</v>
          </cell>
          <cell r="JD52">
            <v>0</v>
          </cell>
          <cell r="JE52">
            <v>0</v>
          </cell>
          <cell r="JF52">
            <v>0</v>
          </cell>
          <cell r="JG52">
            <v>0</v>
          </cell>
          <cell r="JH52">
            <v>0</v>
          </cell>
          <cell r="JI52">
            <v>0</v>
          </cell>
          <cell r="JJ52">
            <v>0</v>
          </cell>
          <cell r="JK52">
            <v>4.3</v>
          </cell>
          <cell r="JL52">
            <v>0</v>
          </cell>
          <cell r="JM52">
            <v>0</v>
          </cell>
          <cell r="JN52">
            <v>0</v>
          </cell>
          <cell r="JO52" t="str">
            <v>nd</v>
          </cell>
          <cell r="JP52" t="str">
            <v>nd</v>
          </cell>
          <cell r="JQ52">
            <v>10.8</v>
          </cell>
          <cell r="JR52">
            <v>0</v>
          </cell>
          <cell r="JS52">
            <v>0</v>
          </cell>
          <cell r="JT52">
            <v>0</v>
          </cell>
          <cell r="JU52">
            <v>0</v>
          </cell>
          <cell r="JV52" t="str">
            <v>nd</v>
          </cell>
          <cell r="JW52">
            <v>68.100000000000009</v>
          </cell>
          <cell r="JX52">
            <v>0</v>
          </cell>
          <cell r="JY52">
            <v>0</v>
          </cell>
          <cell r="JZ52">
            <v>0</v>
          </cell>
          <cell r="KA52">
            <v>0</v>
          </cell>
          <cell r="KB52">
            <v>0</v>
          </cell>
          <cell r="KC52">
            <v>10.6</v>
          </cell>
          <cell r="KD52">
            <v>78.2</v>
          </cell>
          <cell r="KE52">
            <v>4.3</v>
          </cell>
          <cell r="KF52">
            <v>1.7000000000000002</v>
          </cell>
          <cell r="KG52">
            <v>4.5</v>
          </cell>
          <cell r="KH52">
            <v>11</v>
          </cell>
          <cell r="KI52">
            <v>0.4</v>
          </cell>
          <cell r="KJ52">
            <v>76.7</v>
          </cell>
          <cell r="KK52">
            <v>4</v>
          </cell>
          <cell r="KL52">
            <v>1.7999999999999998</v>
          </cell>
          <cell r="KM52">
            <v>4.7</v>
          </cell>
          <cell r="KN52">
            <v>12.5</v>
          </cell>
          <cell r="KO52">
            <v>0.4</v>
          </cell>
        </row>
        <row r="53">
          <cell r="A53" t="str">
            <v>4FZ</v>
          </cell>
          <cell r="B53" t="str">
            <v>53</v>
          </cell>
          <cell r="C53" t="str">
            <v>NAF 17</v>
          </cell>
          <cell r="D53" t="str">
            <v>FZ</v>
          </cell>
          <cell r="E53" t="str">
            <v>4</v>
          </cell>
          <cell r="F53">
            <v>0</v>
          </cell>
          <cell r="G53" t="str">
            <v>nd</v>
          </cell>
          <cell r="H53">
            <v>12.6</v>
          </cell>
          <cell r="I53">
            <v>75.8</v>
          </cell>
          <cell r="J53">
            <v>9.8000000000000007</v>
          </cell>
          <cell r="K53">
            <v>74.5</v>
          </cell>
          <cell r="L53">
            <v>13.8</v>
          </cell>
          <cell r="M53" t="str">
            <v>nd</v>
          </cell>
          <cell r="N53" t="str">
            <v>nd</v>
          </cell>
          <cell r="O53">
            <v>13.600000000000001</v>
          </cell>
          <cell r="P53">
            <v>28.4</v>
          </cell>
          <cell r="Q53">
            <v>7.1</v>
          </cell>
          <cell r="R53" t="str">
            <v>nd</v>
          </cell>
          <cell r="S53">
            <v>24</v>
          </cell>
          <cell r="T53">
            <v>26.5</v>
          </cell>
          <cell r="U53">
            <v>3.1</v>
          </cell>
          <cell r="V53">
            <v>26.700000000000003</v>
          </cell>
          <cell r="W53">
            <v>8.2000000000000011</v>
          </cell>
          <cell r="X53">
            <v>85.1</v>
          </cell>
          <cell r="Y53">
            <v>6.7</v>
          </cell>
          <cell r="Z53">
            <v>0</v>
          </cell>
          <cell r="AA53" t="str">
            <v>nd</v>
          </cell>
          <cell r="AB53" t="str">
            <v>nd</v>
          </cell>
          <cell r="AC53">
            <v>39.4</v>
          </cell>
          <cell r="AD53" t="str">
            <v>nd</v>
          </cell>
          <cell r="AE53">
            <v>0</v>
          </cell>
          <cell r="AF53">
            <v>56.2</v>
          </cell>
          <cell r="AG53">
            <v>35.6</v>
          </cell>
          <cell r="AH53">
            <v>0</v>
          </cell>
          <cell r="AI53" t="str">
            <v>nd</v>
          </cell>
          <cell r="AJ53">
            <v>65.2</v>
          </cell>
          <cell r="AK53">
            <v>3.5000000000000004</v>
          </cell>
          <cell r="AL53">
            <v>31.3</v>
          </cell>
          <cell r="AM53">
            <v>32.1</v>
          </cell>
          <cell r="AN53">
            <v>67.900000000000006</v>
          </cell>
          <cell r="AO53">
            <v>68.7</v>
          </cell>
          <cell r="AP53">
            <v>31.3</v>
          </cell>
          <cell r="AQ53">
            <v>30.5</v>
          </cell>
          <cell r="AR53" t="str">
            <v>nd</v>
          </cell>
          <cell r="AS53" t="str">
            <v>nd</v>
          </cell>
          <cell r="AT53">
            <v>55.500000000000007</v>
          </cell>
          <cell r="AU53">
            <v>10</v>
          </cell>
          <cell r="AV53" t="str">
            <v>nd</v>
          </cell>
          <cell r="AW53">
            <v>11.799999999999999</v>
          </cell>
          <cell r="AX53" t="str">
            <v>nd</v>
          </cell>
          <cell r="AY53">
            <v>76</v>
          </cell>
          <cell r="AZ53" t="str">
            <v>nd</v>
          </cell>
          <cell r="BA53">
            <v>64.2</v>
          </cell>
          <cell r="BB53">
            <v>22.5</v>
          </cell>
          <cell r="BC53">
            <v>10.9</v>
          </cell>
          <cell r="BD53">
            <v>0</v>
          </cell>
          <cell r="BE53" t="str">
            <v>nd</v>
          </cell>
          <cell r="BF53">
            <v>1.4000000000000001</v>
          </cell>
          <cell r="BG53" t="str">
            <v>nd</v>
          </cell>
          <cell r="BH53" t="str">
            <v>nd</v>
          </cell>
          <cell r="BI53">
            <v>0</v>
          </cell>
          <cell r="BJ53">
            <v>6.1</v>
          </cell>
          <cell r="BK53">
            <v>33.300000000000004</v>
          </cell>
          <cell r="BL53">
            <v>59.199999999999996</v>
          </cell>
          <cell r="BM53" t="str">
            <v>nd</v>
          </cell>
          <cell r="BN53">
            <v>0</v>
          </cell>
          <cell r="BO53">
            <v>0</v>
          </cell>
          <cell r="BP53" t="str">
            <v>nd</v>
          </cell>
          <cell r="BQ53">
            <v>27.800000000000004</v>
          </cell>
          <cell r="BR53">
            <v>69.699999999999989</v>
          </cell>
          <cell r="BS53">
            <v>0</v>
          </cell>
          <cell r="BT53">
            <v>0</v>
          </cell>
          <cell r="BU53">
            <v>0</v>
          </cell>
          <cell r="BV53" t="str">
            <v>nd</v>
          </cell>
          <cell r="BW53">
            <v>84.399999999999991</v>
          </cell>
          <cell r="BX53">
            <v>14.299999999999999</v>
          </cell>
          <cell r="BY53" t="str">
            <v>nd</v>
          </cell>
          <cell r="BZ53" t="str">
            <v>nd</v>
          </cell>
          <cell r="CA53">
            <v>15.299999999999999</v>
          </cell>
          <cell r="CB53">
            <v>39.700000000000003</v>
          </cell>
          <cell r="CC53">
            <v>35.199999999999996</v>
          </cell>
          <cell r="CD53">
            <v>8.6999999999999993</v>
          </cell>
          <cell r="CE53">
            <v>0</v>
          </cell>
          <cell r="CF53">
            <v>0</v>
          </cell>
          <cell r="CG53">
            <v>0</v>
          </cell>
          <cell r="CH53">
            <v>0</v>
          </cell>
          <cell r="CI53">
            <v>0</v>
          </cell>
          <cell r="CJ53">
            <v>100</v>
          </cell>
          <cell r="CK53">
            <v>73.3</v>
          </cell>
          <cell r="CL53">
            <v>30.2</v>
          </cell>
          <cell r="CM53">
            <v>73.400000000000006</v>
          </cell>
          <cell r="CN53">
            <v>34.9</v>
          </cell>
          <cell r="CO53">
            <v>26.5</v>
          </cell>
          <cell r="CP53">
            <v>15.7</v>
          </cell>
          <cell r="CQ53">
            <v>74.7</v>
          </cell>
          <cell r="CR53">
            <v>8.3000000000000007</v>
          </cell>
          <cell r="CS53">
            <v>19.5</v>
          </cell>
          <cell r="CT53">
            <v>35.699999999999996</v>
          </cell>
          <cell r="CU53">
            <v>14.799999999999999</v>
          </cell>
          <cell r="CV53">
            <v>30</v>
          </cell>
          <cell r="CW53">
            <v>25</v>
          </cell>
          <cell r="CX53">
            <v>6.1</v>
          </cell>
          <cell r="CY53">
            <v>17.7</v>
          </cell>
          <cell r="CZ53">
            <v>9.1999999999999993</v>
          </cell>
          <cell r="DA53">
            <v>15.9</v>
          </cell>
          <cell r="DB53">
            <v>26.1</v>
          </cell>
          <cell r="DC53">
            <v>17.100000000000001</v>
          </cell>
          <cell r="DD53">
            <v>39.6</v>
          </cell>
          <cell r="DE53">
            <v>7.3</v>
          </cell>
          <cell r="DF53">
            <v>28.199999999999996</v>
          </cell>
          <cell r="DG53">
            <v>9.5</v>
          </cell>
          <cell r="DH53" t="str">
            <v>nd</v>
          </cell>
          <cell r="DI53">
            <v>10.9</v>
          </cell>
          <cell r="DJ53">
            <v>4.7</v>
          </cell>
          <cell r="DK53">
            <v>18.600000000000001</v>
          </cell>
          <cell r="DL53">
            <v>0</v>
          </cell>
          <cell r="DM53">
            <v>0</v>
          </cell>
          <cell r="DN53">
            <v>0</v>
          </cell>
          <cell r="DO53">
            <v>0</v>
          </cell>
          <cell r="DP53">
            <v>0</v>
          </cell>
          <cell r="DQ53" t="str">
            <v>nd</v>
          </cell>
          <cell r="DR53">
            <v>0</v>
          </cell>
          <cell r="DS53" t="str">
            <v>nd</v>
          </cell>
          <cell r="DT53">
            <v>0</v>
          </cell>
          <cell r="DU53">
            <v>0</v>
          </cell>
          <cell r="DV53">
            <v>0</v>
          </cell>
          <cell r="DW53">
            <v>5.8999999999999995</v>
          </cell>
          <cell r="DX53">
            <v>4.5</v>
          </cell>
          <cell r="DY53" t="str">
            <v>nd</v>
          </cell>
          <cell r="DZ53">
            <v>0</v>
          </cell>
          <cell r="EA53">
            <v>0</v>
          </cell>
          <cell r="EB53" t="str">
            <v>nd</v>
          </cell>
          <cell r="EC53">
            <v>51.300000000000004</v>
          </cell>
          <cell r="ED53">
            <v>14.7</v>
          </cell>
          <cell r="EE53">
            <v>7.8</v>
          </cell>
          <cell r="EF53">
            <v>0</v>
          </cell>
          <cell r="EG53" t="str">
            <v>nd</v>
          </cell>
          <cell r="EH53" t="str">
            <v>nd</v>
          </cell>
          <cell r="EI53">
            <v>6.4</v>
          </cell>
          <cell r="EJ53">
            <v>3.4000000000000004</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t="str">
            <v>nd</v>
          </cell>
          <cell r="EZ53">
            <v>0</v>
          </cell>
          <cell r="FA53" t="str">
            <v>nd</v>
          </cell>
          <cell r="FB53">
            <v>0</v>
          </cell>
          <cell r="FC53">
            <v>0</v>
          </cell>
          <cell r="FD53">
            <v>4.2</v>
          </cell>
          <cell r="FE53">
            <v>5.2</v>
          </cell>
          <cell r="FF53" t="str">
            <v>nd</v>
          </cell>
          <cell r="FG53">
            <v>0</v>
          </cell>
          <cell r="FH53">
            <v>0</v>
          </cell>
          <cell r="FI53">
            <v>5.7</v>
          </cell>
          <cell r="FJ53">
            <v>26.1</v>
          </cell>
          <cell r="FK53">
            <v>45.1</v>
          </cell>
          <cell r="FL53">
            <v>0</v>
          </cell>
          <cell r="FM53">
            <v>0</v>
          </cell>
          <cell r="FN53">
            <v>0</v>
          </cell>
          <cell r="FO53" t="str">
            <v>nd</v>
          </cell>
          <cell r="FP53" t="str">
            <v>nd</v>
          </cell>
          <cell r="FQ53">
            <v>6.7</v>
          </cell>
          <cell r="FR53">
            <v>0</v>
          </cell>
          <cell r="FS53">
            <v>0</v>
          </cell>
          <cell r="FT53">
            <v>0</v>
          </cell>
          <cell r="FU53">
            <v>0</v>
          </cell>
          <cell r="FV53">
            <v>0</v>
          </cell>
          <cell r="FW53">
            <v>0</v>
          </cell>
          <cell r="FX53">
            <v>0</v>
          </cell>
          <cell r="FY53">
            <v>0</v>
          </cell>
          <cell r="FZ53" t="str">
            <v>nd</v>
          </cell>
          <cell r="GA53">
            <v>0</v>
          </cell>
          <cell r="GB53" t="str">
            <v>nd</v>
          </cell>
          <cell r="GC53">
            <v>0</v>
          </cell>
          <cell r="GD53">
            <v>0</v>
          </cell>
          <cell r="GE53">
            <v>0</v>
          </cell>
          <cell r="GF53" t="str">
            <v>nd</v>
          </cell>
          <cell r="GG53">
            <v>8.2000000000000011</v>
          </cell>
          <cell r="GH53">
            <v>3.8</v>
          </cell>
          <cell r="GI53" t="str">
            <v>nd</v>
          </cell>
          <cell r="GJ53">
            <v>0</v>
          </cell>
          <cell r="GK53">
            <v>0</v>
          </cell>
          <cell r="GL53">
            <v>0</v>
          </cell>
          <cell r="GM53">
            <v>18.3</v>
          </cell>
          <cell r="GN53">
            <v>56.499999999999993</v>
          </cell>
          <cell r="GO53">
            <v>0</v>
          </cell>
          <cell r="GP53">
            <v>0</v>
          </cell>
          <cell r="GQ53">
            <v>0</v>
          </cell>
          <cell r="GR53">
            <v>0</v>
          </cell>
          <cell r="GS53" t="str">
            <v>nd</v>
          </cell>
          <cell r="GT53">
            <v>8.6999999999999993</v>
          </cell>
          <cell r="GU53">
            <v>0</v>
          </cell>
          <cell r="GV53">
            <v>0</v>
          </cell>
          <cell r="GW53">
            <v>0</v>
          </cell>
          <cell r="GX53">
            <v>0</v>
          </cell>
          <cell r="GY53">
            <v>0</v>
          </cell>
          <cell r="GZ53">
            <v>0</v>
          </cell>
          <cell r="HA53">
            <v>0</v>
          </cell>
          <cell r="HB53">
            <v>0</v>
          </cell>
          <cell r="HC53">
            <v>0</v>
          </cell>
          <cell r="HD53" t="str">
            <v>nd</v>
          </cell>
          <cell r="HE53">
            <v>0</v>
          </cell>
          <cell r="HF53">
            <v>0</v>
          </cell>
          <cell r="HG53">
            <v>0</v>
          </cell>
          <cell r="HH53">
            <v>0</v>
          </cell>
          <cell r="HI53" t="str">
            <v>nd</v>
          </cell>
          <cell r="HJ53">
            <v>8.3000000000000007</v>
          </cell>
          <cell r="HK53" t="str">
            <v>nd</v>
          </cell>
          <cell r="HL53">
            <v>0</v>
          </cell>
          <cell r="HM53">
            <v>0</v>
          </cell>
          <cell r="HN53">
            <v>0</v>
          </cell>
          <cell r="HO53" t="str">
            <v>nd</v>
          </cell>
          <cell r="HP53">
            <v>65.400000000000006</v>
          </cell>
          <cell r="HQ53">
            <v>11.3</v>
          </cell>
          <cell r="HR53">
            <v>0</v>
          </cell>
          <cell r="HS53">
            <v>0</v>
          </cell>
          <cell r="HT53">
            <v>0</v>
          </cell>
          <cell r="HU53">
            <v>0</v>
          </cell>
          <cell r="HV53">
            <v>8.6</v>
          </cell>
          <cell r="HW53" t="str">
            <v>nd</v>
          </cell>
          <cell r="HX53">
            <v>0</v>
          </cell>
          <cell r="HY53">
            <v>0</v>
          </cell>
          <cell r="HZ53">
            <v>0</v>
          </cell>
          <cell r="IA53">
            <v>0</v>
          </cell>
          <cell r="IB53">
            <v>0</v>
          </cell>
          <cell r="IC53">
            <v>0</v>
          </cell>
          <cell r="ID53">
            <v>0</v>
          </cell>
          <cell r="IE53">
            <v>0</v>
          </cell>
          <cell r="IF53" t="str">
            <v>nd</v>
          </cell>
          <cell r="IG53">
            <v>0</v>
          </cell>
          <cell r="IH53" t="str">
            <v>nd</v>
          </cell>
          <cell r="II53" t="str">
            <v>nd</v>
          </cell>
          <cell r="IJ53" t="str">
            <v>nd</v>
          </cell>
          <cell r="IK53" t="str">
            <v>nd</v>
          </cell>
          <cell r="IL53">
            <v>5.0999999999999996</v>
          </cell>
          <cell r="IM53" t="str">
            <v>nd</v>
          </cell>
          <cell r="IN53" t="str">
            <v>nd</v>
          </cell>
          <cell r="IO53">
            <v>0</v>
          </cell>
          <cell r="IP53">
            <v>0</v>
          </cell>
          <cell r="IQ53">
            <v>14.299999999999999</v>
          </cell>
          <cell r="IR53">
            <v>28.599999999999998</v>
          </cell>
          <cell r="IS53">
            <v>27.800000000000004</v>
          </cell>
          <cell r="IT53">
            <v>6.5</v>
          </cell>
          <cell r="IU53">
            <v>0</v>
          </cell>
          <cell r="IV53">
            <v>0</v>
          </cell>
          <cell r="IW53" t="str">
            <v>nd</v>
          </cell>
          <cell r="IX53">
            <v>4.7</v>
          </cell>
          <cell r="IY53" t="str">
            <v>nd</v>
          </cell>
          <cell r="IZ53" t="str">
            <v>nd</v>
          </cell>
          <cell r="JA53">
            <v>0</v>
          </cell>
          <cell r="JB53">
            <v>0</v>
          </cell>
          <cell r="JC53">
            <v>0</v>
          </cell>
          <cell r="JD53">
            <v>0</v>
          </cell>
          <cell r="JE53">
            <v>0</v>
          </cell>
          <cell r="JF53">
            <v>0</v>
          </cell>
          <cell r="JG53">
            <v>0</v>
          </cell>
          <cell r="JH53">
            <v>0</v>
          </cell>
          <cell r="JI53">
            <v>0</v>
          </cell>
          <cell r="JJ53">
            <v>0</v>
          </cell>
          <cell r="JK53" t="str">
            <v>nd</v>
          </cell>
          <cell r="JL53">
            <v>0</v>
          </cell>
          <cell r="JM53">
            <v>0</v>
          </cell>
          <cell r="JN53">
            <v>0</v>
          </cell>
          <cell r="JO53">
            <v>0</v>
          </cell>
          <cell r="JP53">
            <v>0</v>
          </cell>
          <cell r="JQ53">
            <v>12.8</v>
          </cell>
          <cell r="JR53">
            <v>0</v>
          </cell>
          <cell r="JS53">
            <v>0</v>
          </cell>
          <cell r="JT53">
            <v>0</v>
          </cell>
          <cell r="JU53">
            <v>0</v>
          </cell>
          <cell r="JV53">
            <v>0</v>
          </cell>
          <cell r="JW53">
            <v>75.3</v>
          </cell>
          <cell r="JX53">
            <v>0</v>
          </cell>
          <cell r="JY53">
            <v>0</v>
          </cell>
          <cell r="JZ53">
            <v>0</v>
          </cell>
          <cell r="KA53">
            <v>0</v>
          </cell>
          <cell r="KB53">
            <v>0</v>
          </cell>
          <cell r="KC53">
            <v>10</v>
          </cell>
          <cell r="KD53">
            <v>74</v>
          </cell>
          <cell r="KE53">
            <v>3.4000000000000004</v>
          </cell>
          <cell r="KF53">
            <v>2.1999999999999997</v>
          </cell>
          <cell r="KG53">
            <v>4.3</v>
          </cell>
          <cell r="KH53">
            <v>16.100000000000001</v>
          </cell>
          <cell r="KI53">
            <v>0</v>
          </cell>
          <cell r="KJ53">
            <v>71.3</v>
          </cell>
          <cell r="KK53">
            <v>3.9</v>
          </cell>
          <cell r="KL53">
            <v>2.4</v>
          </cell>
          <cell r="KM53">
            <v>4.3</v>
          </cell>
          <cell r="KN53">
            <v>18.099999999999998</v>
          </cell>
          <cell r="KO53">
            <v>0</v>
          </cell>
        </row>
        <row r="54">
          <cell r="A54" t="str">
            <v>5FZ</v>
          </cell>
          <cell r="B54" t="str">
            <v>54</v>
          </cell>
          <cell r="C54" t="str">
            <v>NAF 17</v>
          </cell>
          <cell r="D54" t="str">
            <v>FZ</v>
          </cell>
          <cell r="E54" t="str">
            <v>5</v>
          </cell>
          <cell r="F54">
            <v>0</v>
          </cell>
          <cell r="G54">
            <v>0</v>
          </cell>
          <cell r="H54">
            <v>14.000000000000002</v>
          </cell>
          <cell r="I54">
            <v>76.599999999999994</v>
          </cell>
          <cell r="J54">
            <v>9.4</v>
          </cell>
          <cell r="K54">
            <v>74.8</v>
          </cell>
          <cell r="L54" t="str">
            <v>nd</v>
          </cell>
          <cell r="M54">
            <v>0</v>
          </cell>
          <cell r="N54" t="str">
            <v>nd</v>
          </cell>
          <cell r="O54">
            <v>17.5</v>
          </cell>
          <cell r="P54">
            <v>59.099999999999994</v>
          </cell>
          <cell r="Q54">
            <v>8</v>
          </cell>
          <cell r="R54" t="str">
            <v>nd</v>
          </cell>
          <cell r="S54">
            <v>9.7000000000000011</v>
          </cell>
          <cell r="T54">
            <v>11.700000000000001</v>
          </cell>
          <cell r="U54" t="str">
            <v>nd</v>
          </cell>
          <cell r="V54">
            <v>19.8</v>
          </cell>
          <cell r="W54">
            <v>9.3000000000000007</v>
          </cell>
          <cell r="X54">
            <v>90.7</v>
          </cell>
          <cell r="Y54">
            <v>0</v>
          </cell>
          <cell r="Z54" t="str">
            <v>nd</v>
          </cell>
          <cell r="AA54">
            <v>86</v>
          </cell>
          <cell r="AB54" t="str">
            <v>nd</v>
          </cell>
          <cell r="AC54">
            <v>30.099999999999998</v>
          </cell>
          <cell r="AD54" t="str">
            <v>nd</v>
          </cell>
          <cell r="AE54" t="str">
            <v>nd</v>
          </cell>
          <cell r="AF54">
            <v>0</v>
          </cell>
          <cell r="AG54" t="str">
            <v>nd</v>
          </cell>
          <cell r="AH54">
            <v>0</v>
          </cell>
          <cell r="AI54" t="str">
            <v>nd</v>
          </cell>
          <cell r="AJ54">
            <v>53.1</v>
          </cell>
          <cell r="AK54">
            <v>0</v>
          </cell>
          <cell r="AL54">
            <v>46.9</v>
          </cell>
          <cell r="AM54">
            <v>38.6</v>
          </cell>
          <cell r="AN54">
            <v>61.4</v>
          </cell>
          <cell r="AO54">
            <v>89.600000000000009</v>
          </cell>
          <cell r="AP54">
            <v>10.4</v>
          </cell>
          <cell r="AQ54">
            <v>12.7</v>
          </cell>
          <cell r="AR54" t="str">
            <v>nd</v>
          </cell>
          <cell r="AS54" t="str">
            <v>nd</v>
          </cell>
          <cell r="AT54">
            <v>72.3</v>
          </cell>
          <cell r="AU54">
            <v>0</v>
          </cell>
          <cell r="AV54" t="str">
            <v>nd</v>
          </cell>
          <cell r="AW54" t="str">
            <v>nd</v>
          </cell>
          <cell r="AX54">
            <v>0</v>
          </cell>
          <cell r="AY54">
            <v>85.8</v>
          </cell>
          <cell r="AZ54" t="str">
            <v>nd</v>
          </cell>
          <cell r="BA54">
            <v>76</v>
          </cell>
          <cell r="BB54">
            <v>23</v>
          </cell>
          <cell r="BC54">
            <v>0</v>
          </cell>
          <cell r="BD54" t="str">
            <v>nd</v>
          </cell>
          <cell r="BE54">
            <v>0</v>
          </cell>
          <cell r="BF54">
            <v>0</v>
          </cell>
          <cell r="BG54" t="str">
            <v>nd</v>
          </cell>
          <cell r="BH54">
            <v>0</v>
          </cell>
          <cell r="BI54">
            <v>0</v>
          </cell>
          <cell r="BJ54" t="str">
            <v>nd</v>
          </cell>
          <cell r="BK54">
            <v>50.9</v>
          </cell>
          <cell r="BL54">
            <v>40.799999999999997</v>
          </cell>
          <cell r="BM54">
            <v>0</v>
          </cell>
          <cell r="BN54">
            <v>0</v>
          </cell>
          <cell r="BO54">
            <v>0</v>
          </cell>
          <cell r="BP54" t="str">
            <v>nd</v>
          </cell>
          <cell r="BQ54">
            <v>22.900000000000002</v>
          </cell>
          <cell r="BR54">
            <v>73.5</v>
          </cell>
          <cell r="BS54">
            <v>0</v>
          </cell>
          <cell r="BT54">
            <v>0</v>
          </cell>
          <cell r="BU54">
            <v>0</v>
          </cell>
          <cell r="BV54">
            <v>7.9</v>
          </cell>
          <cell r="BW54">
            <v>81.100000000000009</v>
          </cell>
          <cell r="BX54">
            <v>10.9</v>
          </cell>
          <cell r="BY54">
            <v>0</v>
          </cell>
          <cell r="BZ54" t="str">
            <v>nd</v>
          </cell>
          <cell r="CA54">
            <v>17.399999999999999</v>
          </cell>
          <cell r="CB54">
            <v>56.999999999999993</v>
          </cell>
          <cell r="CC54">
            <v>21.8</v>
          </cell>
          <cell r="CD54" t="str">
            <v>nd</v>
          </cell>
          <cell r="CE54">
            <v>0</v>
          </cell>
          <cell r="CF54">
            <v>0</v>
          </cell>
          <cell r="CG54">
            <v>0</v>
          </cell>
          <cell r="CH54">
            <v>0</v>
          </cell>
          <cell r="CI54">
            <v>0</v>
          </cell>
          <cell r="CJ54">
            <v>100</v>
          </cell>
          <cell r="CK54">
            <v>80</v>
          </cell>
          <cell r="CL54">
            <v>34</v>
          </cell>
          <cell r="CM54">
            <v>76.8</v>
          </cell>
          <cell r="CN54">
            <v>33.1</v>
          </cell>
          <cell r="CO54">
            <v>30.2</v>
          </cell>
          <cell r="CP54">
            <v>28.999999999999996</v>
          </cell>
          <cell r="CQ54">
            <v>78.600000000000009</v>
          </cell>
          <cell r="CR54" t="str">
            <v>nd</v>
          </cell>
          <cell r="CS54">
            <v>8.6</v>
          </cell>
          <cell r="CT54">
            <v>35</v>
          </cell>
          <cell r="CU54">
            <v>27</v>
          </cell>
          <cell r="CV54">
            <v>29.299999999999997</v>
          </cell>
          <cell r="CW54">
            <v>27.400000000000002</v>
          </cell>
          <cell r="CX54" t="str">
            <v>nd</v>
          </cell>
          <cell r="CY54">
            <v>14.7</v>
          </cell>
          <cell r="CZ54">
            <v>5.3</v>
          </cell>
          <cell r="DA54">
            <v>10.4</v>
          </cell>
          <cell r="DB54">
            <v>37.200000000000003</v>
          </cell>
          <cell r="DC54">
            <v>21.5</v>
          </cell>
          <cell r="DD54">
            <v>18.7</v>
          </cell>
          <cell r="DE54">
            <v>19.8</v>
          </cell>
          <cell r="DF54">
            <v>51.5</v>
          </cell>
          <cell r="DG54">
            <v>12.8</v>
          </cell>
          <cell r="DH54" t="str">
            <v>nd</v>
          </cell>
          <cell r="DI54">
            <v>8.1</v>
          </cell>
          <cell r="DJ54">
            <v>15</v>
          </cell>
          <cell r="DK54">
            <v>17.100000000000001</v>
          </cell>
          <cell r="DL54">
            <v>0</v>
          </cell>
          <cell r="DM54">
            <v>0</v>
          </cell>
          <cell r="DN54">
            <v>0</v>
          </cell>
          <cell r="DO54">
            <v>0</v>
          </cell>
          <cell r="DP54">
            <v>0</v>
          </cell>
          <cell r="DQ54">
            <v>0</v>
          </cell>
          <cell r="DR54">
            <v>0</v>
          </cell>
          <cell r="DS54">
            <v>0</v>
          </cell>
          <cell r="DT54">
            <v>0</v>
          </cell>
          <cell r="DU54">
            <v>0</v>
          </cell>
          <cell r="DV54">
            <v>0</v>
          </cell>
          <cell r="DW54">
            <v>11.5</v>
          </cell>
          <cell r="DX54" t="str">
            <v>nd</v>
          </cell>
          <cell r="DY54">
            <v>0</v>
          </cell>
          <cell r="DZ54" t="str">
            <v>nd</v>
          </cell>
          <cell r="EA54">
            <v>0</v>
          </cell>
          <cell r="EB54">
            <v>0</v>
          </cell>
          <cell r="EC54">
            <v>57.699999999999996</v>
          </cell>
          <cell r="ED54">
            <v>18.899999999999999</v>
          </cell>
          <cell r="EE54">
            <v>0</v>
          </cell>
          <cell r="EF54">
            <v>0</v>
          </cell>
          <cell r="EG54">
            <v>0</v>
          </cell>
          <cell r="EH54">
            <v>0</v>
          </cell>
          <cell r="EI54">
            <v>6.8000000000000007</v>
          </cell>
          <cell r="EJ54" t="str">
            <v>nd</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t="str">
            <v>nd</v>
          </cell>
          <cell r="FA54">
            <v>0</v>
          </cell>
          <cell r="FB54">
            <v>0</v>
          </cell>
          <cell r="FC54">
            <v>0</v>
          </cell>
          <cell r="FD54">
            <v>6.6000000000000005</v>
          </cell>
          <cell r="FE54">
            <v>6.4</v>
          </cell>
          <cell r="FF54">
            <v>0</v>
          </cell>
          <cell r="FG54">
            <v>0</v>
          </cell>
          <cell r="FH54">
            <v>0</v>
          </cell>
          <cell r="FI54" t="str">
            <v>nd</v>
          </cell>
          <cell r="FJ54">
            <v>40</v>
          </cell>
          <cell r="FK54">
            <v>29.4</v>
          </cell>
          <cell r="FL54">
            <v>0</v>
          </cell>
          <cell r="FM54">
            <v>0</v>
          </cell>
          <cell r="FN54">
            <v>0</v>
          </cell>
          <cell r="FO54">
            <v>0</v>
          </cell>
          <cell r="FP54">
            <v>4.3</v>
          </cell>
          <cell r="FQ54" t="str">
            <v>nd</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5.8000000000000007</v>
          </cell>
          <cell r="GH54">
            <v>8.6</v>
          </cell>
          <cell r="GI54">
            <v>0</v>
          </cell>
          <cell r="GJ54">
            <v>0</v>
          </cell>
          <cell r="GK54">
            <v>0</v>
          </cell>
          <cell r="GL54" t="str">
            <v>nd</v>
          </cell>
          <cell r="GM54">
            <v>14.799999999999999</v>
          </cell>
          <cell r="GN54">
            <v>59.4</v>
          </cell>
          <cell r="GO54">
            <v>0</v>
          </cell>
          <cell r="GP54">
            <v>0</v>
          </cell>
          <cell r="GQ54">
            <v>0</v>
          </cell>
          <cell r="GR54">
            <v>0</v>
          </cell>
          <cell r="GS54" t="str">
            <v>nd</v>
          </cell>
          <cell r="GT54">
            <v>5.5</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t="str">
            <v>nd</v>
          </cell>
          <cell r="HJ54">
            <v>10.100000000000001</v>
          </cell>
          <cell r="HK54" t="str">
            <v>nd</v>
          </cell>
          <cell r="HL54">
            <v>0</v>
          </cell>
          <cell r="HM54">
            <v>0</v>
          </cell>
          <cell r="HN54">
            <v>0</v>
          </cell>
          <cell r="HO54">
            <v>7.0000000000000009</v>
          </cell>
          <cell r="HP54">
            <v>61.7</v>
          </cell>
          <cell r="HQ54">
            <v>7.9</v>
          </cell>
          <cell r="HR54">
            <v>0</v>
          </cell>
          <cell r="HS54">
            <v>0</v>
          </cell>
          <cell r="HT54">
            <v>0</v>
          </cell>
          <cell r="HU54">
            <v>0</v>
          </cell>
          <cell r="HV54">
            <v>9.3000000000000007</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9.6</v>
          </cell>
          <cell r="IM54" t="str">
            <v>nd</v>
          </cell>
          <cell r="IN54">
            <v>0</v>
          </cell>
          <cell r="IO54">
            <v>0</v>
          </cell>
          <cell r="IP54" t="str">
            <v>nd</v>
          </cell>
          <cell r="IQ54">
            <v>13</v>
          </cell>
          <cell r="IR54">
            <v>45</v>
          </cell>
          <cell r="IS54">
            <v>14.7</v>
          </cell>
          <cell r="IT54" t="str">
            <v>nd</v>
          </cell>
          <cell r="IU54">
            <v>0</v>
          </cell>
          <cell r="IV54">
            <v>0</v>
          </cell>
          <cell r="IW54" t="str">
            <v>nd</v>
          </cell>
          <cell r="IX54" t="str">
            <v>nd</v>
          </cell>
          <cell r="IY54" t="str">
            <v>nd</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14.000000000000002</v>
          </cell>
          <cell r="JR54">
            <v>0</v>
          </cell>
          <cell r="JS54">
            <v>0</v>
          </cell>
          <cell r="JT54">
            <v>0</v>
          </cell>
          <cell r="JU54">
            <v>0</v>
          </cell>
          <cell r="JV54">
            <v>0</v>
          </cell>
          <cell r="JW54">
            <v>76.7</v>
          </cell>
          <cell r="JX54">
            <v>0</v>
          </cell>
          <cell r="JY54">
            <v>0</v>
          </cell>
          <cell r="JZ54">
            <v>0</v>
          </cell>
          <cell r="KA54">
            <v>0</v>
          </cell>
          <cell r="KB54">
            <v>0</v>
          </cell>
          <cell r="KC54">
            <v>9.3000000000000007</v>
          </cell>
          <cell r="KD54">
            <v>72.899999999999991</v>
          </cell>
          <cell r="KE54">
            <v>3.9</v>
          </cell>
          <cell r="KF54">
            <v>1.3</v>
          </cell>
          <cell r="KG54">
            <v>4.7</v>
          </cell>
          <cell r="KH54">
            <v>17.100000000000001</v>
          </cell>
          <cell r="KI54">
            <v>0</v>
          </cell>
          <cell r="KJ54">
            <v>69.8</v>
          </cell>
          <cell r="KK54">
            <v>4.1000000000000005</v>
          </cell>
          <cell r="KL54">
            <v>1.4000000000000001</v>
          </cell>
          <cell r="KM54">
            <v>5</v>
          </cell>
          <cell r="KN54">
            <v>19.7</v>
          </cell>
          <cell r="KO54">
            <v>0</v>
          </cell>
        </row>
        <row r="55">
          <cell r="A55" t="str">
            <v>6FZ</v>
          </cell>
          <cell r="B55" t="str">
            <v>55</v>
          </cell>
          <cell r="C55" t="str">
            <v>NAF 17</v>
          </cell>
          <cell r="D55" t="str">
            <v>FZ</v>
          </cell>
          <cell r="E55" t="str">
            <v>6</v>
          </cell>
          <cell r="F55">
            <v>2.2999999999999998</v>
          </cell>
          <cell r="G55">
            <v>3.5000000000000004</v>
          </cell>
          <cell r="H55">
            <v>17.5</v>
          </cell>
          <cell r="I55">
            <v>60.6</v>
          </cell>
          <cell r="J55">
            <v>16</v>
          </cell>
          <cell r="K55">
            <v>70.399999999999991</v>
          </cell>
          <cell r="L55">
            <v>22.2</v>
          </cell>
          <cell r="M55" t="str">
            <v>nd</v>
          </cell>
          <cell r="N55" t="str">
            <v>nd</v>
          </cell>
          <cell r="O55">
            <v>26.200000000000003</v>
          </cell>
          <cell r="P55">
            <v>32.800000000000004</v>
          </cell>
          <cell r="Q55">
            <v>9.5</v>
          </cell>
          <cell r="R55">
            <v>5.6000000000000005</v>
          </cell>
          <cell r="S55">
            <v>2.5</v>
          </cell>
          <cell r="T55">
            <v>37.799999999999997</v>
          </cell>
          <cell r="U55" t="str">
            <v>nd</v>
          </cell>
          <cell r="V55">
            <v>24.2</v>
          </cell>
          <cell r="W55">
            <v>15.299999999999999</v>
          </cell>
          <cell r="X55">
            <v>82.199999999999989</v>
          </cell>
          <cell r="Y55">
            <v>2.4</v>
          </cell>
          <cell r="Z55" t="str">
            <v>nd</v>
          </cell>
          <cell r="AA55">
            <v>35.9</v>
          </cell>
          <cell r="AB55">
            <v>14.399999999999999</v>
          </cell>
          <cell r="AC55">
            <v>85.6</v>
          </cell>
          <cell r="AD55" t="str">
            <v>nd</v>
          </cell>
          <cell r="AE55" t="str">
            <v>nd</v>
          </cell>
          <cell r="AF55">
            <v>43</v>
          </cell>
          <cell r="AG55" t="str">
            <v>nd</v>
          </cell>
          <cell r="AH55">
            <v>0</v>
          </cell>
          <cell r="AI55">
            <v>0</v>
          </cell>
          <cell r="AJ55">
            <v>64</v>
          </cell>
          <cell r="AK55">
            <v>0.89999999999999991</v>
          </cell>
          <cell r="AL55">
            <v>35</v>
          </cell>
          <cell r="AM55">
            <v>40.6</v>
          </cell>
          <cell r="AN55">
            <v>59.4</v>
          </cell>
          <cell r="AO55">
            <v>60.8</v>
          </cell>
          <cell r="AP55">
            <v>39.200000000000003</v>
          </cell>
          <cell r="AQ55">
            <v>43.3</v>
          </cell>
          <cell r="AR55" t="str">
            <v>nd</v>
          </cell>
          <cell r="AS55" t="str">
            <v>nd</v>
          </cell>
          <cell r="AT55">
            <v>36.1</v>
          </cell>
          <cell r="AU55" t="str">
            <v>nd</v>
          </cell>
          <cell r="AV55">
            <v>0</v>
          </cell>
          <cell r="AW55">
            <v>0</v>
          </cell>
          <cell r="AX55" t="str">
            <v>nd</v>
          </cell>
          <cell r="AY55">
            <v>38.5</v>
          </cell>
          <cell r="AZ55">
            <v>60</v>
          </cell>
          <cell r="BA55">
            <v>60.3</v>
          </cell>
          <cell r="BB55">
            <v>34.200000000000003</v>
          </cell>
          <cell r="BC55">
            <v>1.7999999999999998</v>
          </cell>
          <cell r="BD55">
            <v>0.70000000000000007</v>
          </cell>
          <cell r="BE55">
            <v>2.2999999999999998</v>
          </cell>
          <cell r="BF55" t="str">
            <v>nd</v>
          </cell>
          <cell r="BG55" t="str">
            <v>nd</v>
          </cell>
          <cell r="BH55" t="str">
            <v>nd</v>
          </cell>
          <cell r="BI55">
            <v>6.4</v>
          </cell>
          <cell r="BJ55">
            <v>19.3</v>
          </cell>
          <cell r="BK55">
            <v>47.699999999999996</v>
          </cell>
          <cell r="BL55">
            <v>25.2</v>
          </cell>
          <cell r="BM55">
            <v>0</v>
          </cell>
          <cell r="BN55">
            <v>0</v>
          </cell>
          <cell r="BO55">
            <v>0</v>
          </cell>
          <cell r="BP55" t="str">
            <v>nd</v>
          </cell>
          <cell r="BQ55">
            <v>38.4</v>
          </cell>
          <cell r="BR55">
            <v>60.9</v>
          </cell>
          <cell r="BS55">
            <v>0</v>
          </cell>
          <cell r="BT55">
            <v>0</v>
          </cell>
          <cell r="BU55">
            <v>0</v>
          </cell>
          <cell r="BV55">
            <v>3.6999999999999997</v>
          </cell>
          <cell r="BW55">
            <v>90.7</v>
          </cell>
          <cell r="BX55">
            <v>5.6000000000000005</v>
          </cell>
          <cell r="BY55">
            <v>0</v>
          </cell>
          <cell r="BZ55">
            <v>0</v>
          </cell>
          <cell r="CA55">
            <v>19.100000000000001</v>
          </cell>
          <cell r="CB55">
            <v>53.6</v>
          </cell>
          <cell r="CC55">
            <v>26.8</v>
          </cell>
          <cell r="CD55" t="str">
            <v>nd</v>
          </cell>
          <cell r="CE55">
            <v>0</v>
          </cell>
          <cell r="CF55">
            <v>0</v>
          </cell>
          <cell r="CG55">
            <v>0</v>
          </cell>
          <cell r="CH55">
            <v>0</v>
          </cell>
          <cell r="CI55" t="str">
            <v>nd</v>
          </cell>
          <cell r="CJ55">
            <v>98.5</v>
          </cell>
          <cell r="CK55">
            <v>81.100000000000009</v>
          </cell>
          <cell r="CL55">
            <v>27.700000000000003</v>
          </cell>
          <cell r="CM55">
            <v>81.8</v>
          </cell>
          <cell r="CN55">
            <v>29.299999999999997</v>
          </cell>
          <cell r="CO55">
            <v>17</v>
          </cell>
          <cell r="CP55">
            <v>27.3</v>
          </cell>
          <cell r="CQ55">
            <v>89.9</v>
          </cell>
          <cell r="CR55">
            <v>8</v>
          </cell>
          <cell r="CS55">
            <v>10.6</v>
          </cell>
          <cell r="CT55">
            <v>37.5</v>
          </cell>
          <cell r="CU55">
            <v>16.400000000000002</v>
          </cell>
          <cell r="CV55">
            <v>35.4</v>
          </cell>
          <cell r="CW55">
            <v>14.799999999999999</v>
          </cell>
          <cell r="CX55">
            <v>11.899999999999999</v>
          </cell>
          <cell r="CY55">
            <v>16.600000000000001</v>
          </cell>
          <cell r="CZ55">
            <v>7.8</v>
          </cell>
          <cell r="DA55">
            <v>10.7</v>
          </cell>
          <cell r="DB55">
            <v>38.299999999999997</v>
          </cell>
          <cell r="DC55">
            <v>10</v>
          </cell>
          <cell r="DD55">
            <v>50.6</v>
          </cell>
          <cell r="DE55">
            <v>10</v>
          </cell>
          <cell r="DF55">
            <v>29.7</v>
          </cell>
          <cell r="DG55" t="str">
            <v>nd</v>
          </cell>
          <cell r="DH55">
            <v>4.5</v>
          </cell>
          <cell r="DI55">
            <v>13.4</v>
          </cell>
          <cell r="DJ55">
            <v>20.399999999999999</v>
          </cell>
          <cell r="DK55">
            <v>19</v>
          </cell>
          <cell r="DL55">
            <v>1.9</v>
          </cell>
          <cell r="DM55">
            <v>0</v>
          </cell>
          <cell r="DN55">
            <v>0</v>
          </cell>
          <cell r="DO55">
            <v>0</v>
          </cell>
          <cell r="DP55">
            <v>0</v>
          </cell>
          <cell r="DQ55" t="str">
            <v>nd</v>
          </cell>
          <cell r="DR55">
            <v>2.8000000000000003</v>
          </cell>
          <cell r="DS55">
            <v>0</v>
          </cell>
          <cell r="DT55">
            <v>0</v>
          </cell>
          <cell r="DU55">
            <v>0</v>
          </cell>
          <cell r="DV55">
            <v>0</v>
          </cell>
          <cell r="DW55">
            <v>5.7</v>
          </cell>
          <cell r="DX55">
            <v>10.6</v>
          </cell>
          <cell r="DY55" t="str">
            <v>nd</v>
          </cell>
          <cell r="DZ55">
            <v>0.70000000000000007</v>
          </cell>
          <cell r="EA55">
            <v>0</v>
          </cell>
          <cell r="EB55">
            <v>0</v>
          </cell>
          <cell r="EC55">
            <v>40</v>
          </cell>
          <cell r="ED55">
            <v>17.100000000000001</v>
          </cell>
          <cell r="EE55">
            <v>1</v>
          </cell>
          <cell r="EF55">
            <v>0</v>
          </cell>
          <cell r="EG55">
            <v>2.2999999999999998</v>
          </cell>
          <cell r="EH55" t="str">
            <v>nd</v>
          </cell>
          <cell r="EI55">
            <v>11.899999999999999</v>
          </cell>
          <cell r="EJ55">
            <v>3.6999999999999997</v>
          </cell>
          <cell r="EK55">
            <v>0</v>
          </cell>
          <cell r="EL55">
            <v>0</v>
          </cell>
          <cell r="EM55">
            <v>0</v>
          </cell>
          <cell r="EN55">
            <v>0</v>
          </cell>
          <cell r="EO55">
            <v>0</v>
          </cell>
          <cell r="EP55">
            <v>0</v>
          </cell>
          <cell r="EQ55">
            <v>0</v>
          </cell>
          <cell r="ER55">
            <v>0</v>
          </cell>
          <cell r="ES55">
            <v>2.1999999999999997</v>
          </cell>
          <cell r="ET55">
            <v>0</v>
          </cell>
          <cell r="EU55">
            <v>0</v>
          </cell>
          <cell r="EV55">
            <v>0</v>
          </cell>
          <cell r="EW55">
            <v>2.2999999999999998</v>
          </cell>
          <cell r="EX55">
            <v>0</v>
          </cell>
          <cell r="EY55" t="str">
            <v>nd</v>
          </cell>
          <cell r="EZ55">
            <v>0</v>
          </cell>
          <cell r="FA55">
            <v>0</v>
          </cell>
          <cell r="FB55" t="str">
            <v>nd</v>
          </cell>
          <cell r="FC55">
            <v>7.7</v>
          </cell>
          <cell r="FD55">
            <v>10.7</v>
          </cell>
          <cell r="FE55" t="str">
            <v>nd</v>
          </cell>
          <cell r="FF55" t="str">
            <v>nd</v>
          </cell>
          <cell r="FG55" t="str">
            <v>nd</v>
          </cell>
          <cell r="FH55">
            <v>6.3</v>
          </cell>
          <cell r="FI55">
            <v>9.4</v>
          </cell>
          <cell r="FJ55">
            <v>23.1</v>
          </cell>
          <cell r="FK55">
            <v>17.7</v>
          </cell>
          <cell r="FL55">
            <v>0</v>
          </cell>
          <cell r="FM55">
            <v>0</v>
          </cell>
          <cell r="FN55">
            <v>0</v>
          </cell>
          <cell r="FO55">
            <v>0</v>
          </cell>
          <cell r="FP55">
            <v>13.900000000000002</v>
          </cell>
          <cell r="FQ55">
            <v>3.3000000000000003</v>
          </cell>
          <cell r="FR55">
            <v>0</v>
          </cell>
          <cell r="FS55">
            <v>0</v>
          </cell>
          <cell r="FT55">
            <v>0</v>
          </cell>
          <cell r="FU55">
            <v>0</v>
          </cell>
          <cell r="FV55">
            <v>2.1999999999999997</v>
          </cell>
          <cell r="FW55">
            <v>0</v>
          </cell>
          <cell r="FX55">
            <v>0</v>
          </cell>
          <cell r="FY55">
            <v>0</v>
          </cell>
          <cell r="FZ55">
            <v>0</v>
          </cell>
          <cell r="GA55">
            <v>2.8000000000000003</v>
          </cell>
          <cell r="GB55" t="str">
            <v>nd</v>
          </cell>
          <cell r="GC55">
            <v>0</v>
          </cell>
          <cell r="GD55">
            <v>0</v>
          </cell>
          <cell r="GE55">
            <v>0</v>
          </cell>
          <cell r="GF55" t="str">
            <v>nd</v>
          </cell>
          <cell r="GG55">
            <v>4.2</v>
          </cell>
          <cell r="GH55">
            <v>13.4</v>
          </cell>
          <cell r="GI55">
            <v>0</v>
          </cell>
          <cell r="GJ55">
            <v>0</v>
          </cell>
          <cell r="GK55">
            <v>0</v>
          </cell>
          <cell r="GL55">
            <v>0</v>
          </cell>
          <cell r="GM55">
            <v>21.8</v>
          </cell>
          <cell r="GN55">
            <v>39.300000000000004</v>
          </cell>
          <cell r="GO55">
            <v>0</v>
          </cell>
          <cell r="GP55">
            <v>0</v>
          </cell>
          <cell r="GQ55">
            <v>0</v>
          </cell>
          <cell r="GR55">
            <v>0</v>
          </cell>
          <cell r="GS55">
            <v>9.6</v>
          </cell>
          <cell r="GT55">
            <v>5.4</v>
          </cell>
          <cell r="GU55">
            <v>0</v>
          </cell>
          <cell r="GV55" t="str">
            <v>nd</v>
          </cell>
          <cell r="GW55">
            <v>0</v>
          </cell>
          <cell r="GX55" t="str">
            <v>nd</v>
          </cell>
          <cell r="GY55" t="str">
            <v>nd</v>
          </cell>
          <cell r="GZ55">
            <v>0</v>
          </cell>
          <cell r="HA55">
            <v>0</v>
          </cell>
          <cell r="HB55">
            <v>0</v>
          </cell>
          <cell r="HC55">
            <v>0</v>
          </cell>
          <cell r="HD55" t="str">
            <v>nd</v>
          </cell>
          <cell r="HE55">
            <v>0</v>
          </cell>
          <cell r="HF55">
            <v>0</v>
          </cell>
          <cell r="HG55">
            <v>0</v>
          </cell>
          <cell r="HH55">
            <v>0</v>
          </cell>
          <cell r="HI55" t="str">
            <v>nd</v>
          </cell>
          <cell r="HJ55">
            <v>16.8</v>
          </cell>
          <cell r="HK55" t="str">
            <v>nd</v>
          </cell>
          <cell r="HL55">
            <v>0</v>
          </cell>
          <cell r="HM55">
            <v>0</v>
          </cell>
          <cell r="HN55">
            <v>0</v>
          </cell>
          <cell r="HO55" t="str">
            <v>nd</v>
          </cell>
          <cell r="HP55">
            <v>58.4</v>
          </cell>
          <cell r="HQ55">
            <v>2.2999999999999998</v>
          </cell>
          <cell r="HR55">
            <v>0</v>
          </cell>
          <cell r="HS55">
            <v>0</v>
          </cell>
          <cell r="HT55">
            <v>0</v>
          </cell>
          <cell r="HU55">
            <v>0</v>
          </cell>
          <cell r="HV55">
            <v>13.900000000000002</v>
          </cell>
          <cell r="HW55">
            <v>1.7000000000000002</v>
          </cell>
          <cell r="HX55">
            <v>0</v>
          </cell>
          <cell r="HY55">
            <v>0</v>
          </cell>
          <cell r="HZ55" t="str">
            <v>nd</v>
          </cell>
          <cell r="IA55" t="str">
            <v>nd</v>
          </cell>
          <cell r="IB55">
            <v>0</v>
          </cell>
          <cell r="IC55">
            <v>0</v>
          </cell>
          <cell r="ID55">
            <v>0</v>
          </cell>
          <cell r="IE55" t="str">
            <v>nd</v>
          </cell>
          <cell r="IF55" t="str">
            <v>nd</v>
          </cell>
          <cell r="IG55">
            <v>2.2999999999999998</v>
          </cell>
          <cell r="IH55">
            <v>0</v>
          </cell>
          <cell r="II55">
            <v>0</v>
          </cell>
          <cell r="IJ55">
            <v>0</v>
          </cell>
          <cell r="IK55" t="str">
            <v>nd</v>
          </cell>
          <cell r="IL55">
            <v>12.9</v>
          </cell>
          <cell r="IM55">
            <v>3.8</v>
          </cell>
          <cell r="IN55">
            <v>0</v>
          </cell>
          <cell r="IO55">
            <v>0</v>
          </cell>
          <cell r="IP55">
            <v>0</v>
          </cell>
          <cell r="IQ55">
            <v>12.5</v>
          </cell>
          <cell r="IR55">
            <v>30.5</v>
          </cell>
          <cell r="IS55">
            <v>17.599999999999998</v>
          </cell>
          <cell r="IT55" t="str">
            <v>nd</v>
          </cell>
          <cell r="IU55">
            <v>0</v>
          </cell>
          <cell r="IV55">
            <v>0</v>
          </cell>
          <cell r="IW55" t="str">
            <v>nd</v>
          </cell>
          <cell r="IX55">
            <v>7.8</v>
          </cell>
          <cell r="IY55">
            <v>3.1</v>
          </cell>
          <cell r="IZ55">
            <v>0</v>
          </cell>
          <cell r="JA55">
            <v>0</v>
          </cell>
          <cell r="JB55">
            <v>0</v>
          </cell>
          <cell r="JC55">
            <v>0</v>
          </cell>
          <cell r="JD55">
            <v>0</v>
          </cell>
          <cell r="JE55">
            <v>2.2999999999999998</v>
          </cell>
          <cell r="JF55">
            <v>0</v>
          </cell>
          <cell r="JG55">
            <v>0</v>
          </cell>
          <cell r="JH55">
            <v>0</v>
          </cell>
          <cell r="JI55">
            <v>0</v>
          </cell>
          <cell r="JJ55">
            <v>0</v>
          </cell>
          <cell r="JK55" t="str">
            <v>nd</v>
          </cell>
          <cell r="JL55">
            <v>0</v>
          </cell>
          <cell r="JM55">
            <v>0</v>
          </cell>
          <cell r="JN55">
            <v>0</v>
          </cell>
          <cell r="JO55">
            <v>0</v>
          </cell>
          <cell r="JP55" t="str">
            <v>nd</v>
          </cell>
          <cell r="JQ55">
            <v>14.099999999999998</v>
          </cell>
          <cell r="JR55">
            <v>0</v>
          </cell>
          <cell r="JS55">
            <v>0</v>
          </cell>
          <cell r="JT55">
            <v>0</v>
          </cell>
          <cell r="JU55">
            <v>0</v>
          </cell>
          <cell r="JV55">
            <v>0</v>
          </cell>
          <cell r="JW55">
            <v>65.2</v>
          </cell>
          <cell r="JX55">
            <v>0</v>
          </cell>
          <cell r="JY55">
            <v>0</v>
          </cell>
          <cell r="JZ55">
            <v>0</v>
          </cell>
          <cell r="KA55">
            <v>0</v>
          </cell>
          <cell r="KB55">
            <v>0</v>
          </cell>
          <cell r="KC55">
            <v>15.6</v>
          </cell>
          <cell r="KD55">
            <v>68.300000000000011</v>
          </cell>
          <cell r="KE55">
            <v>8.3000000000000007</v>
          </cell>
          <cell r="KF55">
            <v>1.9</v>
          </cell>
          <cell r="KG55">
            <v>4.5999999999999996</v>
          </cell>
          <cell r="KH55">
            <v>16.900000000000002</v>
          </cell>
          <cell r="KI55">
            <v>0.1</v>
          </cell>
          <cell r="KJ55">
            <v>65.3</v>
          </cell>
          <cell r="KK55">
            <v>8.9</v>
          </cell>
          <cell r="KL55">
            <v>1.9</v>
          </cell>
          <cell r="KM55">
            <v>4.5999999999999996</v>
          </cell>
          <cell r="KN55">
            <v>19.3</v>
          </cell>
          <cell r="KO55">
            <v>0.1</v>
          </cell>
        </row>
        <row r="56">
          <cell r="A56" t="str">
            <v>EnsGZ</v>
          </cell>
          <cell r="B56" t="str">
            <v>56</v>
          </cell>
          <cell r="C56" t="str">
            <v>NAF 17</v>
          </cell>
          <cell r="D56" t="str">
            <v>GZ</v>
          </cell>
          <cell r="E56" t="str">
            <v/>
          </cell>
          <cell r="F56">
            <v>0.6</v>
          </cell>
          <cell r="G56">
            <v>3.3000000000000003</v>
          </cell>
          <cell r="H56">
            <v>19</v>
          </cell>
          <cell r="I56">
            <v>60.099999999999994</v>
          </cell>
          <cell r="J56">
            <v>17</v>
          </cell>
          <cell r="K56">
            <v>77.3</v>
          </cell>
          <cell r="L56">
            <v>10</v>
          </cell>
          <cell r="M56">
            <v>8.6</v>
          </cell>
          <cell r="N56">
            <v>4.1000000000000005</v>
          </cell>
          <cell r="O56">
            <v>23.9</v>
          </cell>
          <cell r="P56">
            <v>31.5</v>
          </cell>
          <cell r="Q56">
            <v>27.6</v>
          </cell>
          <cell r="R56">
            <v>8</v>
          </cell>
          <cell r="S56">
            <v>17.5</v>
          </cell>
          <cell r="T56">
            <v>21.6</v>
          </cell>
          <cell r="U56">
            <v>2.6</v>
          </cell>
          <cell r="V56">
            <v>22.2</v>
          </cell>
          <cell r="W56">
            <v>11.600000000000001</v>
          </cell>
          <cell r="X56">
            <v>79.100000000000009</v>
          </cell>
          <cell r="Y56">
            <v>9.3000000000000007</v>
          </cell>
          <cell r="Z56">
            <v>8.9</v>
          </cell>
          <cell r="AA56">
            <v>45.5</v>
          </cell>
          <cell r="AB56">
            <v>21.4</v>
          </cell>
          <cell r="AC56">
            <v>45.5</v>
          </cell>
          <cell r="AD56">
            <v>19.600000000000001</v>
          </cell>
          <cell r="AE56">
            <v>24.3</v>
          </cell>
          <cell r="AF56">
            <v>30.099999999999998</v>
          </cell>
          <cell r="AG56">
            <v>8.6999999999999993</v>
          </cell>
          <cell r="AH56">
            <v>0</v>
          </cell>
          <cell r="AI56">
            <v>36.9</v>
          </cell>
          <cell r="AJ56">
            <v>67.2</v>
          </cell>
          <cell r="AK56">
            <v>5.0999999999999996</v>
          </cell>
          <cell r="AL56">
            <v>27.6</v>
          </cell>
          <cell r="AM56">
            <v>33</v>
          </cell>
          <cell r="AN56">
            <v>67</v>
          </cell>
          <cell r="AO56">
            <v>70.3</v>
          </cell>
          <cell r="AP56">
            <v>29.7</v>
          </cell>
          <cell r="AQ56">
            <v>29.2</v>
          </cell>
          <cell r="AR56">
            <v>3.5999999999999996</v>
          </cell>
          <cell r="AS56">
            <v>1.2</v>
          </cell>
          <cell r="AT56">
            <v>60.8</v>
          </cell>
          <cell r="AU56">
            <v>5.2</v>
          </cell>
          <cell r="AV56">
            <v>4.3</v>
          </cell>
          <cell r="AW56">
            <v>0.6</v>
          </cell>
          <cell r="AX56">
            <v>1.5</v>
          </cell>
          <cell r="AY56">
            <v>78.2</v>
          </cell>
          <cell r="AZ56">
            <v>15.4</v>
          </cell>
          <cell r="BA56">
            <v>72</v>
          </cell>
          <cell r="BB56">
            <v>12.8</v>
          </cell>
          <cell r="BC56">
            <v>4.5999999999999996</v>
          </cell>
          <cell r="BD56">
            <v>2.9000000000000004</v>
          </cell>
          <cell r="BE56">
            <v>2.7</v>
          </cell>
          <cell r="BF56">
            <v>5</v>
          </cell>
          <cell r="BG56">
            <v>2.8000000000000003</v>
          </cell>
          <cell r="BH56">
            <v>3.5000000000000004</v>
          </cell>
          <cell r="BI56">
            <v>4.1000000000000005</v>
          </cell>
          <cell r="BJ56">
            <v>6.2</v>
          </cell>
          <cell r="BK56">
            <v>32.5</v>
          </cell>
          <cell r="BL56">
            <v>50.8</v>
          </cell>
          <cell r="BM56">
            <v>0.6</v>
          </cell>
          <cell r="BN56">
            <v>0.3</v>
          </cell>
          <cell r="BO56">
            <v>0.4</v>
          </cell>
          <cell r="BP56">
            <v>2</v>
          </cell>
          <cell r="BQ56">
            <v>26</v>
          </cell>
          <cell r="BR56">
            <v>70.8</v>
          </cell>
          <cell r="BS56">
            <v>0</v>
          </cell>
          <cell r="BT56">
            <v>0.2</v>
          </cell>
          <cell r="BU56">
            <v>0.3</v>
          </cell>
          <cell r="BV56">
            <v>16.2</v>
          </cell>
          <cell r="BW56">
            <v>63.7</v>
          </cell>
          <cell r="BX56">
            <v>19.5</v>
          </cell>
          <cell r="BY56">
            <v>0.5</v>
          </cell>
          <cell r="BZ56">
            <v>2.4</v>
          </cell>
          <cell r="CA56">
            <v>19.3</v>
          </cell>
          <cell r="CB56">
            <v>50.4</v>
          </cell>
          <cell r="CC56">
            <v>22</v>
          </cell>
          <cell r="CD56">
            <v>5.4</v>
          </cell>
          <cell r="CE56">
            <v>0</v>
          </cell>
          <cell r="CF56">
            <v>0</v>
          </cell>
          <cell r="CG56" t="str">
            <v>nd</v>
          </cell>
          <cell r="CH56">
            <v>0.1</v>
          </cell>
          <cell r="CI56">
            <v>0.5</v>
          </cell>
          <cell r="CJ56">
            <v>99.3</v>
          </cell>
          <cell r="CK56">
            <v>82.6</v>
          </cell>
          <cell r="CL56">
            <v>31.1</v>
          </cell>
          <cell r="CM56">
            <v>88.9</v>
          </cell>
          <cell r="CN56">
            <v>39.4</v>
          </cell>
          <cell r="CO56">
            <v>2.9000000000000004</v>
          </cell>
          <cell r="CP56">
            <v>19.7</v>
          </cell>
          <cell r="CQ56">
            <v>76.099999999999994</v>
          </cell>
          <cell r="CR56">
            <v>8.4</v>
          </cell>
          <cell r="CS56">
            <v>25.3</v>
          </cell>
          <cell r="CT56">
            <v>29.2</v>
          </cell>
          <cell r="CU56">
            <v>16.900000000000002</v>
          </cell>
          <cell r="CV56">
            <v>28.599999999999998</v>
          </cell>
          <cell r="CW56">
            <v>32</v>
          </cell>
          <cell r="CX56">
            <v>3.9</v>
          </cell>
          <cell r="CY56">
            <v>9.1</v>
          </cell>
          <cell r="CZ56">
            <v>7.9</v>
          </cell>
          <cell r="DA56">
            <v>18.099999999999998</v>
          </cell>
          <cell r="DB56">
            <v>29.099999999999998</v>
          </cell>
          <cell r="DC56">
            <v>28.999999999999996</v>
          </cell>
          <cell r="DD56">
            <v>26.200000000000003</v>
          </cell>
          <cell r="DE56">
            <v>17.2</v>
          </cell>
          <cell r="DF56">
            <v>23.5</v>
          </cell>
          <cell r="DG56">
            <v>6.4</v>
          </cell>
          <cell r="DH56">
            <v>3.9</v>
          </cell>
          <cell r="DI56">
            <v>19.600000000000001</v>
          </cell>
          <cell r="DJ56">
            <v>21.3</v>
          </cell>
          <cell r="DK56">
            <v>14.000000000000002</v>
          </cell>
          <cell r="DL56">
            <v>0.2</v>
          </cell>
          <cell r="DM56" t="str">
            <v>nd</v>
          </cell>
          <cell r="DN56">
            <v>0</v>
          </cell>
          <cell r="DO56" t="str">
            <v>nd</v>
          </cell>
          <cell r="DP56">
            <v>0.1</v>
          </cell>
          <cell r="DQ56">
            <v>1.5</v>
          </cell>
          <cell r="DR56">
            <v>0.5</v>
          </cell>
          <cell r="DS56">
            <v>0.4</v>
          </cell>
          <cell r="DT56">
            <v>0.2</v>
          </cell>
          <cell r="DU56">
            <v>0.3</v>
          </cell>
          <cell r="DV56">
            <v>0.4</v>
          </cell>
          <cell r="DW56">
            <v>10.6</v>
          </cell>
          <cell r="DX56">
            <v>4.7</v>
          </cell>
          <cell r="DY56">
            <v>1.5</v>
          </cell>
          <cell r="DZ56">
            <v>1.0999999999999999</v>
          </cell>
          <cell r="EA56">
            <v>0.5</v>
          </cell>
          <cell r="EB56">
            <v>0.89999999999999991</v>
          </cell>
          <cell r="EC56">
            <v>45.7</v>
          </cell>
          <cell r="ED56">
            <v>5.8000000000000007</v>
          </cell>
          <cell r="EE56">
            <v>2.4</v>
          </cell>
          <cell r="EF56">
            <v>1.4000000000000001</v>
          </cell>
          <cell r="EG56">
            <v>1.5</v>
          </cell>
          <cell r="EH56">
            <v>2.9000000000000004</v>
          </cell>
          <cell r="EI56">
            <v>13.8</v>
          </cell>
          <cell r="EJ56">
            <v>1.9</v>
          </cell>
          <cell r="EK56">
            <v>0.3</v>
          </cell>
          <cell r="EL56">
            <v>0.2</v>
          </cell>
          <cell r="EM56">
            <v>0.2</v>
          </cell>
          <cell r="EN56">
            <v>0.70000000000000007</v>
          </cell>
          <cell r="EO56">
            <v>0</v>
          </cell>
          <cell r="EP56">
            <v>0.2</v>
          </cell>
          <cell r="EQ56">
            <v>0</v>
          </cell>
          <cell r="ER56">
            <v>0</v>
          </cell>
          <cell r="ES56">
            <v>0.3</v>
          </cell>
          <cell r="ET56">
            <v>0.1</v>
          </cell>
          <cell r="EU56" t="str">
            <v>nd</v>
          </cell>
          <cell r="EV56">
            <v>0.2</v>
          </cell>
          <cell r="EW56">
            <v>0.3</v>
          </cell>
          <cell r="EX56">
            <v>1.0999999999999999</v>
          </cell>
          <cell r="EY56">
            <v>1.3</v>
          </cell>
          <cell r="EZ56">
            <v>0.5</v>
          </cell>
          <cell r="FA56">
            <v>1.3</v>
          </cell>
          <cell r="FB56">
            <v>1</v>
          </cell>
          <cell r="FC56">
            <v>3.4000000000000004</v>
          </cell>
          <cell r="FD56">
            <v>6.1</v>
          </cell>
          <cell r="FE56">
            <v>7.1</v>
          </cell>
          <cell r="FF56">
            <v>1.9</v>
          </cell>
          <cell r="FG56">
            <v>1.6</v>
          </cell>
          <cell r="FH56">
            <v>2.9000000000000004</v>
          </cell>
          <cell r="FI56">
            <v>2</v>
          </cell>
          <cell r="FJ56">
            <v>19.100000000000001</v>
          </cell>
          <cell r="FK56">
            <v>32.700000000000003</v>
          </cell>
          <cell r="FL56">
            <v>0.3</v>
          </cell>
          <cell r="FM56">
            <v>0.5</v>
          </cell>
          <cell r="FN56">
            <v>0.2</v>
          </cell>
          <cell r="FO56">
            <v>0.5</v>
          </cell>
          <cell r="FP56">
            <v>5.8999999999999995</v>
          </cell>
          <cell r="FQ56">
            <v>9.5</v>
          </cell>
          <cell r="FR56">
            <v>0.2</v>
          </cell>
          <cell r="FS56" t="str">
            <v>nd</v>
          </cell>
          <cell r="FT56">
            <v>0</v>
          </cell>
          <cell r="FU56" t="str">
            <v>nd</v>
          </cell>
          <cell r="FV56">
            <v>0.4</v>
          </cell>
          <cell r="FW56">
            <v>0.3</v>
          </cell>
          <cell r="FX56">
            <v>0.2</v>
          </cell>
          <cell r="FY56">
            <v>0.1</v>
          </cell>
          <cell r="FZ56">
            <v>0.4</v>
          </cell>
          <cell r="GA56">
            <v>0.6</v>
          </cell>
          <cell r="GB56">
            <v>1.6</v>
          </cell>
          <cell r="GC56" t="str">
            <v>nd</v>
          </cell>
          <cell r="GD56" t="str">
            <v>nd</v>
          </cell>
          <cell r="GE56">
            <v>0.3</v>
          </cell>
          <cell r="GF56">
            <v>0.6</v>
          </cell>
          <cell r="GG56">
            <v>6.4</v>
          </cell>
          <cell r="GH56">
            <v>11.600000000000001</v>
          </cell>
          <cell r="GI56">
            <v>0.1</v>
          </cell>
          <cell r="GJ56">
            <v>0</v>
          </cell>
          <cell r="GK56">
            <v>0</v>
          </cell>
          <cell r="GL56">
            <v>0.89999999999999991</v>
          </cell>
          <cell r="GM56">
            <v>14.6</v>
          </cell>
          <cell r="GN56">
            <v>44.9</v>
          </cell>
          <cell r="GO56">
            <v>0</v>
          </cell>
          <cell r="GP56">
            <v>0</v>
          </cell>
          <cell r="GQ56">
            <v>0</v>
          </cell>
          <cell r="GR56">
            <v>0.1</v>
          </cell>
          <cell r="GS56">
            <v>4.3999999999999995</v>
          </cell>
          <cell r="GT56">
            <v>12.2</v>
          </cell>
          <cell r="GU56">
            <v>0</v>
          </cell>
          <cell r="GV56">
            <v>0.4</v>
          </cell>
          <cell r="GW56">
            <v>0</v>
          </cell>
          <cell r="GX56" t="str">
            <v>nd</v>
          </cell>
          <cell r="GY56">
            <v>0.1</v>
          </cell>
          <cell r="GZ56">
            <v>0</v>
          </cell>
          <cell r="HA56" t="str">
            <v>nd</v>
          </cell>
          <cell r="HB56">
            <v>0</v>
          </cell>
          <cell r="HC56">
            <v>0.1</v>
          </cell>
          <cell r="HD56">
            <v>2</v>
          </cell>
          <cell r="HE56">
            <v>0.89999999999999991</v>
          </cell>
          <cell r="HF56">
            <v>0</v>
          </cell>
          <cell r="HG56">
            <v>0</v>
          </cell>
          <cell r="HH56" t="str">
            <v>nd</v>
          </cell>
          <cell r="HI56">
            <v>1.9</v>
          </cell>
          <cell r="HJ56">
            <v>13.4</v>
          </cell>
          <cell r="HK56">
            <v>3.9</v>
          </cell>
          <cell r="HL56">
            <v>0</v>
          </cell>
          <cell r="HM56" t="str">
            <v>nd</v>
          </cell>
          <cell r="HN56">
            <v>0.1</v>
          </cell>
          <cell r="HO56">
            <v>12.8</v>
          </cell>
          <cell r="HP56">
            <v>35.799999999999997</v>
          </cell>
          <cell r="HQ56">
            <v>11.3</v>
          </cell>
          <cell r="HR56">
            <v>0</v>
          </cell>
          <cell r="HS56" t="str">
            <v>nd</v>
          </cell>
          <cell r="HT56">
            <v>0.1</v>
          </cell>
          <cell r="HU56">
            <v>1.3</v>
          </cell>
          <cell r="HV56">
            <v>12.1</v>
          </cell>
          <cell r="HW56">
            <v>3.4000000000000004</v>
          </cell>
          <cell r="HX56">
            <v>0</v>
          </cell>
          <cell r="HY56">
            <v>0.2</v>
          </cell>
          <cell r="HZ56">
            <v>0.3</v>
          </cell>
          <cell r="IA56">
            <v>0.1</v>
          </cell>
          <cell r="IB56" t="str">
            <v>nd</v>
          </cell>
          <cell r="IC56">
            <v>0</v>
          </cell>
          <cell r="ID56">
            <v>0.1</v>
          </cell>
          <cell r="IE56">
            <v>1</v>
          </cell>
          <cell r="IF56">
            <v>1.0999999999999999</v>
          </cell>
          <cell r="IG56">
            <v>0.8</v>
          </cell>
          <cell r="IH56">
            <v>0.1</v>
          </cell>
          <cell r="II56" t="str">
            <v>nd</v>
          </cell>
          <cell r="IJ56">
            <v>0.4</v>
          </cell>
          <cell r="IK56">
            <v>3.5999999999999996</v>
          </cell>
          <cell r="IL56">
            <v>10.299999999999999</v>
          </cell>
          <cell r="IM56">
            <v>3.9</v>
          </cell>
          <cell r="IN56">
            <v>1</v>
          </cell>
          <cell r="IO56">
            <v>0.4</v>
          </cell>
          <cell r="IP56">
            <v>1.5</v>
          </cell>
          <cell r="IQ56">
            <v>11.600000000000001</v>
          </cell>
          <cell r="IR56">
            <v>30</v>
          </cell>
          <cell r="IS56">
            <v>13.3</v>
          </cell>
          <cell r="IT56">
            <v>3.3000000000000003</v>
          </cell>
          <cell r="IU56" t="str">
            <v>nd</v>
          </cell>
          <cell r="IV56">
            <v>0.4</v>
          </cell>
          <cell r="IW56">
            <v>2.8000000000000003</v>
          </cell>
          <cell r="IX56">
            <v>8.9</v>
          </cell>
          <cell r="IY56">
            <v>3.8</v>
          </cell>
          <cell r="IZ56">
            <v>1</v>
          </cell>
          <cell r="JA56">
            <v>0</v>
          </cell>
          <cell r="JB56">
            <v>0</v>
          </cell>
          <cell r="JC56">
            <v>0</v>
          </cell>
          <cell r="JD56">
            <v>0</v>
          </cell>
          <cell r="JE56">
            <v>0.6</v>
          </cell>
          <cell r="JF56">
            <v>0</v>
          </cell>
          <cell r="JG56">
            <v>0</v>
          </cell>
          <cell r="JH56">
            <v>0</v>
          </cell>
          <cell r="JI56">
            <v>0</v>
          </cell>
          <cell r="JJ56" t="str">
            <v>nd</v>
          </cell>
          <cell r="JK56">
            <v>3.1</v>
          </cell>
          <cell r="JL56">
            <v>0</v>
          </cell>
          <cell r="JM56">
            <v>0</v>
          </cell>
          <cell r="JN56">
            <v>0</v>
          </cell>
          <cell r="JO56">
            <v>0</v>
          </cell>
          <cell r="JP56" t="str">
            <v>nd</v>
          </cell>
          <cell r="JQ56">
            <v>18.8</v>
          </cell>
          <cell r="JR56">
            <v>0</v>
          </cell>
          <cell r="JS56">
            <v>0</v>
          </cell>
          <cell r="JT56" t="str">
            <v>nd</v>
          </cell>
          <cell r="JU56">
            <v>0.1</v>
          </cell>
          <cell r="JV56">
            <v>0.3</v>
          </cell>
          <cell r="JW56">
            <v>60.099999999999994</v>
          </cell>
          <cell r="JX56">
            <v>0</v>
          </cell>
          <cell r="JY56">
            <v>0</v>
          </cell>
          <cell r="JZ56" t="str">
            <v>nd</v>
          </cell>
          <cell r="KA56">
            <v>0</v>
          </cell>
          <cell r="KB56" t="str">
            <v>nd</v>
          </cell>
          <cell r="KC56">
            <v>16.8</v>
          </cell>
          <cell r="KD56">
            <v>64.7</v>
          </cell>
          <cell r="KE56">
            <v>7.7</v>
          </cell>
          <cell r="KF56">
            <v>2.5</v>
          </cell>
          <cell r="KG56">
            <v>5.8999999999999995</v>
          </cell>
          <cell r="KH56">
            <v>19.100000000000001</v>
          </cell>
          <cell r="KI56">
            <v>0.1</v>
          </cell>
          <cell r="KJ56">
            <v>62.2</v>
          </cell>
          <cell r="KK56">
            <v>7.6</v>
          </cell>
          <cell r="KL56">
            <v>2.5</v>
          </cell>
          <cell r="KM56">
            <v>6.5</v>
          </cell>
          <cell r="KN56">
            <v>21</v>
          </cell>
          <cell r="KO56">
            <v>0.1</v>
          </cell>
        </row>
        <row r="57">
          <cell r="A57" t="str">
            <v>1GZ</v>
          </cell>
          <cell r="B57" t="str">
            <v>57</v>
          </cell>
          <cell r="C57" t="str">
            <v>NAF 17</v>
          </cell>
          <cell r="D57" t="str">
            <v>GZ</v>
          </cell>
          <cell r="E57" t="str">
            <v>1</v>
          </cell>
          <cell r="F57">
            <v>1.0999999999999999</v>
          </cell>
          <cell r="G57">
            <v>3.2</v>
          </cell>
          <cell r="H57">
            <v>20.399999999999999</v>
          </cell>
          <cell r="I57">
            <v>59</v>
          </cell>
          <cell r="J57">
            <v>16.400000000000002</v>
          </cell>
          <cell r="K57">
            <v>76.8</v>
          </cell>
          <cell r="L57">
            <v>6.9</v>
          </cell>
          <cell r="M57">
            <v>8.6</v>
          </cell>
          <cell r="N57">
            <v>7.7</v>
          </cell>
          <cell r="O57">
            <v>12.9</v>
          </cell>
          <cell r="P57">
            <v>32.700000000000003</v>
          </cell>
          <cell r="Q57">
            <v>23.200000000000003</v>
          </cell>
          <cell r="R57">
            <v>7.5</v>
          </cell>
          <cell r="S57">
            <v>10.100000000000001</v>
          </cell>
          <cell r="T57">
            <v>24.9</v>
          </cell>
          <cell r="U57">
            <v>3.4000000000000004</v>
          </cell>
          <cell r="V57">
            <v>22</v>
          </cell>
          <cell r="W57">
            <v>10.8</v>
          </cell>
          <cell r="X57">
            <v>82.3</v>
          </cell>
          <cell r="Y57">
            <v>6.9</v>
          </cell>
          <cell r="Z57">
            <v>18.7</v>
          </cell>
          <cell r="AA57">
            <v>16.8</v>
          </cell>
          <cell r="AB57">
            <v>21.5</v>
          </cell>
          <cell r="AC57">
            <v>15</v>
          </cell>
          <cell r="AD57">
            <v>36.4</v>
          </cell>
          <cell r="AE57">
            <v>20.8</v>
          </cell>
          <cell r="AF57">
            <v>38.5</v>
          </cell>
          <cell r="AG57" t="str">
            <v>nd</v>
          </cell>
          <cell r="AH57">
            <v>0</v>
          </cell>
          <cell r="AI57">
            <v>30.2</v>
          </cell>
          <cell r="AJ57">
            <v>64.099999999999994</v>
          </cell>
          <cell r="AK57">
            <v>7.1999999999999993</v>
          </cell>
          <cell r="AL57">
            <v>28.7</v>
          </cell>
          <cell r="AM57">
            <v>14.499999999999998</v>
          </cell>
          <cell r="AN57">
            <v>85.5</v>
          </cell>
          <cell r="AO57">
            <v>18.600000000000001</v>
          </cell>
          <cell r="AP57">
            <v>81.399999999999991</v>
          </cell>
          <cell r="AQ57">
            <v>63.9</v>
          </cell>
          <cell r="AR57">
            <v>3.5000000000000004</v>
          </cell>
          <cell r="AS57" t="str">
            <v>nd</v>
          </cell>
          <cell r="AT57">
            <v>12.5</v>
          </cell>
          <cell r="AU57">
            <v>18.099999999999998</v>
          </cell>
          <cell r="AV57">
            <v>6.3</v>
          </cell>
          <cell r="AW57">
            <v>0</v>
          </cell>
          <cell r="AX57" t="str">
            <v>nd</v>
          </cell>
          <cell r="AY57">
            <v>86.1</v>
          </cell>
          <cell r="AZ57" t="str">
            <v>nd</v>
          </cell>
          <cell r="BA57">
            <v>76</v>
          </cell>
          <cell r="BB57">
            <v>9</v>
          </cell>
          <cell r="BC57">
            <v>2.1999999999999997</v>
          </cell>
          <cell r="BD57">
            <v>2.1</v>
          </cell>
          <cell r="BE57">
            <v>2.4</v>
          </cell>
          <cell r="BF57">
            <v>8.4</v>
          </cell>
          <cell r="BG57">
            <v>2.9000000000000004</v>
          </cell>
          <cell r="BH57">
            <v>2.1999999999999997</v>
          </cell>
          <cell r="BI57">
            <v>1.0999999999999999</v>
          </cell>
          <cell r="BJ57">
            <v>3.2</v>
          </cell>
          <cell r="BK57">
            <v>8.1</v>
          </cell>
          <cell r="BL57">
            <v>82.399999999999991</v>
          </cell>
          <cell r="BM57">
            <v>0.6</v>
          </cell>
          <cell r="BN57">
            <v>0</v>
          </cell>
          <cell r="BO57">
            <v>2.1</v>
          </cell>
          <cell r="BP57">
            <v>1.5</v>
          </cell>
          <cell r="BQ57">
            <v>5.2</v>
          </cell>
          <cell r="BR57">
            <v>90.5</v>
          </cell>
          <cell r="BS57">
            <v>0</v>
          </cell>
          <cell r="BT57" t="str">
            <v>nd</v>
          </cell>
          <cell r="BU57" t="str">
            <v>nd</v>
          </cell>
          <cell r="BV57">
            <v>6.3</v>
          </cell>
          <cell r="BW57">
            <v>31.8</v>
          </cell>
          <cell r="BX57">
            <v>60.8</v>
          </cell>
          <cell r="BY57" t="str">
            <v>nd</v>
          </cell>
          <cell r="BZ57">
            <v>3.2</v>
          </cell>
          <cell r="CA57">
            <v>10.6</v>
          </cell>
          <cell r="CB57">
            <v>33.300000000000004</v>
          </cell>
          <cell r="CC57">
            <v>35.699999999999996</v>
          </cell>
          <cell r="CD57">
            <v>15.7</v>
          </cell>
          <cell r="CE57">
            <v>0</v>
          </cell>
          <cell r="CF57">
            <v>0</v>
          </cell>
          <cell r="CG57" t="str">
            <v>nd</v>
          </cell>
          <cell r="CH57" t="str">
            <v>nd</v>
          </cell>
          <cell r="CI57">
            <v>0</v>
          </cell>
          <cell r="CJ57">
            <v>98.9</v>
          </cell>
          <cell r="CK57">
            <v>73.5</v>
          </cell>
          <cell r="CL57">
            <v>21.5</v>
          </cell>
          <cell r="CM57">
            <v>83.3</v>
          </cell>
          <cell r="CN57">
            <v>29.599999999999998</v>
          </cell>
          <cell r="CO57">
            <v>2.2999999999999998</v>
          </cell>
          <cell r="CP57">
            <v>12.1</v>
          </cell>
          <cell r="CQ57">
            <v>62.3</v>
          </cell>
          <cell r="CR57">
            <v>5.7</v>
          </cell>
          <cell r="CS57">
            <v>32.800000000000004</v>
          </cell>
          <cell r="CT57">
            <v>27.800000000000004</v>
          </cell>
          <cell r="CU57">
            <v>10.8</v>
          </cell>
          <cell r="CV57">
            <v>28.599999999999998</v>
          </cell>
          <cell r="CW57">
            <v>31.900000000000002</v>
          </cell>
          <cell r="CX57">
            <v>5</v>
          </cell>
          <cell r="CY57">
            <v>6.9</v>
          </cell>
          <cell r="CZ57">
            <v>10.199999999999999</v>
          </cell>
          <cell r="DA57">
            <v>11.5</v>
          </cell>
          <cell r="DB57">
            <v>34.599999999999994</v>
          </cell>
          <cell r="DC57">
            <v>31.7</v>
          </cell>
          <cell r="DD57">
            <v>28.999999999999996</v>
          </cell>
          <cell r="DE57">
            <v>14.299999999999999</v>
          </cell>
          <cell r="DF57">
            <v>18.7</v>
          </cell>
          <cell r="DG57">
            <v>4.3</v>
          </cell>
          <cell r="DH57">
            <v>0</v>
          </cell>
          <cell r="DI57">
            <v>13.4</v>
          </cell>
          <cell r="DJ57">
            <v>8.6999999999999993</v>
          </cell>
          <cell r="DK57">
            <v>13.8</v>
          </cell>
          <cell r="DL57" t="str">
            <v>nd</v>
          </cell>
          <cell r="DM57">
            <v>0</v>
          </cell>
          <cell r="DN57">
            <v>0</v>
          </cell>
          <cell r="DO57">
            <v>0</v>
          </cell>
          <cell r="DP57" t="str">
            <v>nd</v>
          </cell>
          <cell r="DQ57" t="str">
            <v>nd</v>
          </cell>
          <cell r="DR57">
            <v>1.5</v>
          </cell>
          <cell r="DS57" t="str">
            <v>nd</v>
          </cell>
          <cell r="DT57" t="str">
            <v>nd</v>
          </cell>
          <cell r="DU57">
            <v>0</v>
          </cell>
          <cell r="DV57">
            <v>0.6</v>
          </cell>
          <cell r="DW57">
            <v>12</v>
          </cell>
          <cell r="DX57">
            <v>4</v>
          </cell>
          <cell r="DY57">
            <v>0.5</v>
          </cell>
          <cell r="DZ57">
            <v>0.70000000000000007</v>
          </cell>
          <cell r="EA57">
            <v>1.0999999999999999</v>
          </cell>
          <cell r="EB57">
            <v>2.4</v>
          </cell>
          <cell r="EC57">
            <v>49.3</v>
          </cell>
          <cell r="ED57">
            <v>2.7</v>
          </cell>
          <cell r="EE57">
            <v>1.5</v>
          </cell>
          <cell r="EF57" t="str">
            <v>nd</v>
          </cell>
          <cell r="EG57">
            <v>1.3</v>
          </cell>
          <cell r="EH57">
            <v>3.5999999999999996</v>
          </cell>
          <cell r="EI57">
            <v>13.700000000000001</v>
          </cell>
          <cell r="EJ57">
            <v>0.70000000000000007</v>
          </cell>
          <cell r="EK57">
            <v>0</v>
          </cell>
          <cell r="EL57" t="str">
            <v>nd</v>
          </cell>
          <cell r="EM57">
            <v>0</v>
          </cell>
          <cell r="EN57">
            <v>1.5</v>
          </cell>
          <cell r="EO57">
            <v>0</v>
          </cell>
          <cell r="EP57">
            <v>0</v>
          </cell>
          <cell r="EQ57">
            <v>0</v>
          </cell>
          <cell r="ER57">
            <v>0</v>
          </cell>
          <cell r="ES57">
            <v>0.8</v>
          </cell>
          <cell r="ET57">
            <v>0</v>
          </cell>
          <cell r="EU57">
            <v>0</v>
          </cell>
          <cell r="EV57">
            <v>0</v>
          </cell>
          <cell r="EW57" t="str">
            <v>nd</v>
          </cell>
          <cell r="EX57" t="str">
            <v>nd</v>
          </cell>
          <cell r="EY57">
            <v>2.1</v>
          </cell>
          <cell r="EZ57">
            <v>1.2</v>
          </cell>
          <cell r="FA57" t="str">
            <v>nd</v>
          </cell>
          <cell r="FB57">
            <v>1.0999999999999999</v>
          </cell>
          <cell r="FC57">
            <v>1.7999999999999998</v>
          </cell>
          <cell r="FD57">
            <v>2.9000000000000004</v>
          </cell>
          <cell r="FE57">
            <v>12.6</v>
          </cell>
          <cell r="FF57">
            <v>1.0999999999999999</v>
          </cell>
          <cell r="FG57" t="str">
            <v>nd</v>
          </cell>
          <cell r="FH57">
            <v>0</v>
          </cell>
          <cell r="FI57">
            <v>1</v>
          </cell>
          <cell r="FJ57">
            <v>2.7</v>
          </cell>
          <cell r="FK57">
            <v>53.900000000000006</v>
          </cell>
          <cell r="FL57" t="str">
            <v>nd</v>
          </cell>
          <cell r="FM57" t="str">
            <v>nd</v>
          </cell>
          <cell r="FN57">
            <v>0</v>
          </cell>
          <cell r="FO57" t="str">
            <v>nd</v>
          </cell>
          <cell r="FP57">
            <v>1.9</v>
          </cell>
          <cell r="FQ57">
            <v>12.9</v>
          </cell>
          <cell r="FR57">
            <v>0</v>
          </cell>
          <cell r="FS57">
            <v>0</v>
          </cell>
          <cell r="FT57">
            <v>0</v>
          </cell>
          <cell r="FU57">
            <v>0</v>
          </cell>
          <cell r="FV57">
            <v>0.8</v>
          </cell>
          <cell r="FW57" t="str">
            <v>nd</v>
          </cell>
          <cell r="FX57">
            <v>0</v>
          </cell>
          <cell r="FY57" t="str">
            <v>nd</v>
          </cell>
          <cell r="FZ57" t="str">
            <v>nd</v>
          </cell>
          <cell r="GA57">
            <v>0</v>
          </cell>
          <cell r="GB57">
            <v>1.5</v>
          </cell>
          <cell r="GC57" t="str">
            <v>nd</v>
          </cell>
          <cell r="GD57">
            <v>0</v>
          </cell>
          <cell r="GE57">
            <v>1.7000000000000002</v>
          </cell>
          <cell r="GF57" t="str">
            <v>nd</v>
          </cell>
          <cell r="GG57">
            <v>1.9</v>
          </cell>
          <cell r="GH57">
            <v>15.2</v>
          </cell>
          <cell r="GI57">
            <v>0</v>
          </cell>
          <cell r="GJ57">
            <v>0</v>
          </cell>
          <cell r="GK57">
            <v>0</v>
          </cell>
          <cell r="GL57" t="str">
            <v>nd</v>
          </cell>
          <cell r="GM57">
            <v>2.8000000000000003</v>
          </cell>
          <cell r="GN57">
            <v>58.3</v>
          </cell>
          <cell r="GO57">
            <v>0</v>
          </cell>
          <cell r="GP57">
            <v>0</v>
          </cell>
          <cell r="GQ57">
            <v>0</v>
          </cell>
          <cell r="GR57">
            <v>0</v>
          </cell>
          <cell r="GS57" t="str">
            <v>nd</v>
          </cell>
          <cell r="GT57">
            <v>14.7</v>
          </cell>
          <cell r="GU57">
            <v>0</v>
          </cell>
          <cell r="GV57" t="str">
            <v>nd</v>
          </cell>
          <cell r="GW57">
            <v>0</v>
          </cell>
          <cell r="GX57" t="str">
            <v>nd</v>
          </cell>
          <cell r="GY57" t="str">
            <v>nd</v>
          </cell>
          <cell r="GZ57">
            <v>0</v>
          </cell>
          <cell r="HA57" t="str">
            <v>nd</v>
          </cell>
          <cell r="HB57">
            <v>0</v>
          </cell>
          <cell r="HC57" t="str">
            <v>nd</v>
          </cell>
          <cell r="HD57">
            <v>1.2</v>
          </cell>
          <cell r="HE57">
            <v>1.3</v>
          </cell>
          <cell r="HF57">
            <v>0</v>
          </cell>
          <cell r="HG57">
            <v>0</v>
          </cell>
          <cell r="HH57" t="str">
            <v>nd</v>
          </cell>
          <cell r="HI57">
            <v>1.4000000000000001</v>
          </cell>
          <cell r="HJ57">
            <v>4.5</v>
          </cell>
          <cell r="HK57">
            <v>13.900000000000002</v>
          </cell>
          <cell r="HL57">
            <v>0</v>
          </cell>
          <cell r="HM57">
            <v>0</v>
          </cell>
          <cell r="HN57">
            <v>0</v>
          </cell>
          <cell r="HO57">
            <v>3.8</v>
          </cell>
          <cell r="HP57">
            <v>21.3</v>
          </cell>
          <cell r="HQ57">
            <v>35.299999999999997</v>
          </cell>
          <cell r="HR57">
            <v>0</v>
          </cell>
          <cell r="HS57">
            <v>0</v>
          </cell>
          <cell r="HT57">
            <v>0</v>
          </cell>
          <cell r="HU57" t="str">
            <v>nd</v>
          </cell>
          <cell r="HV57">
            <v>4.3999999999999995</v>
          </cell>
          <cell r="HW57">
            <v>10.100000000000001</v>
          </cell>
          <cell r="HX57">
            <v>0</v>
          </cell>
          <cell r="HY57" t="str">
            <v>nd</v>
          </cell>
          <cell r="HZ57" t="str">
            <v>nd</v>
          </cell>
          <cell r="IA57">
            <v>0</v>
          </cell>
          <cell r="IB57" t="str">
            <v>nd</v>
          </cell>
          <cell r="IC57">
            <v>0</v>
          </cell>
          <cell r="ID57" t="str">
            <v>nd</v>
          </cell>
          <cell r="IE57" t="str">
            <v>nd</v>
          </cell>
          <cell r="IF57" t="str">
            <v>nd</v>
          </cell>
          <cell r="IG57">
            <v>1</v>
          </cell>
          <cell r="IH57" t="str">
            <v>nd</v>
          </cell>
          <cell r="II57">
            <v>0</v>
          </cell>
          <cell r="IJ57">
            <v>0.89999999999999991</v>
          </cell>
          <cell r="IK57">
            <v>2.4</v>
          </cell>
          <cell r="IL57">
            <v>5.3</v>
          </cell>
          <cell r="IM57">
            <v>8.6999999999999993</v>
          </cell>
          <cell r="IN57">
            <v>3.9</v>
          </cell>
          <cell r="IO57" t="str">
            <v>nd</v>
          </cell>
          <cell r="IP57">
            <v>1.4000000000000001</v>
          </cell>
          <cell r="IQ57">
            <v>5.8999999999999995</v>
          </cell>
          <cell r="IR57">
            <v>22.5</v>
          </cell>
          <cell r="IS57">
            <v>20.399999999999999</v>
          </cell>
          <cell r="IT57">
            <v>8.2000000000000011</v>
          </cell>
          <cell r="IU57" t="str">
            <v>nd</v>
          </cell>
          <cell r="IV57" t="str">
            <v>nd</v>
          </cell>
          <cell r="IW57">
            <v>1.4000000000000001</v>
          </cell>
          <cell r="IX57">
            <v>4.9000000000000004</v>
          </cell>
          <cell r="IY57">
            <v>5.3</v>
          </cell>
          <cell r="IZ57">
            <v>2.9000000000000004</v>
          </cell>
          <cell r="JA57">
            <v>0</v>
          </cell>
          <cell r="JB57">
            <v>0</v>
          </cell>
          <cell r="JC57">
            <v>0</v>
          </cell>
          <cell r="JD57">
            <v>0</v>
          </cell>
          <cell r="JE57">
            <v>0.8</v>
          </cell>
          <cell r="JF57">
            <v>0</v>
          </cell>
          <cell r="JG57">
            <v>0</v>
          </cell>
          <cell r="JH57">
            <v>0</v>
          </cell>
          <cell r="JI57">
            <v>0</v>
          </cell>
          <cell r="JJ57">
            <v>0</v>
          </cell>
          <cell r="JK57">
            <v>3.2</v>
          </cell>
          <cell r="JL57">
            <v>0</v>
          </cell>
          <cell r="JM57">
            <v>0</v>
          </cell>
          <cell r="JN57">
            <v>0</v>
          </cell>
          <cell r="JO57">
            <v>0</v>
          </cell>
          <cell r="JP57">
            <v>0</v>
          </cell>
          <cell r="JQ57">
            <v>19.8</v>
          </cell>
          <cell r="JR57">
            <v>0</v>
          </cell>
          <cell r="JS57">
            <v>0</v>
          </cell>
          <cell r="JT57" t="str">
            <v>nd</v>
          </cell>
          <cell r="JU57" t="str">
            <v>nd</v>
          </cell>
          <cell r="JV57">
            <v>0</v>
          </cell>
          <cell r="JW57">
            <v>60.5</v>
          </cell>
          <cell r="JX57">
            <v>0</v>
          </cell>
          <cell r="JY57">
            <v>0</v>
          </cell>
          <cell r="JZ57" t="str">
            <v>nd</v>
          </cell>
          <cell r="KA57">
            <v>0</v>
          </cell>
          <cell r="KB57">
            <v>0</v>
          </cell>
          <cell r="KC57">
            <v>14.6</v>
          </cell>
          <cell r="KD57">
            <v>72.5</v>
          </cell>
          <cell r="KE57">
            <v>4.8</v>
          </cell>
          <cell r="KF57">
            <v>2.6</v>
          </cell>
          <cell r="KG57">
            <v>3.2</v>
          </cell>
          <cell r="KH57">
            <v>16.8</v>
          </cell>
          <cell r="KI57">
            <v>0.2</v>
          </cell>
          <cell r="KJ57">
            <v>70.899999999999991</v>
          </cell>
          <cell r="KK57">
            <v>4.9000000000000004</v>
          </cell>
          <cell r="KL57">
            <v>2.5</v>
          </cell>
          <cell r="KM57">
            <v>3.4000000000000004</v>
          </cell>
          <cell r="KN57">
            <v>18.099999999999998</v>
          </cell>
          <cell r="KO57">
            <v>0.2</v>
          </cell>
        </row>
        <row r="58">
          <cell r="A58" t="str">
            <v>2GZ</v>
          </cell>
          <cell r="B58" t="str">
            <v>58</v>
          </cell>
          <cell r="C58" t="str">
            <v>NAF 17</v>
          </cell>
          <cell r="D58" t="str">
            <v>GZ</v>
          </cell>
          <cell r="E58" t="str">
            <v>2</v>
          </cell>
          <cell r="F58">
            <v>0.4</v>
          </cell>
          <cell r="G58">
            <v>3.6999999999999997</v>
          </cell>
          <cell r="H58">
            <v>21.3</v>
          </cell>
          <cell r="I58">
            <v>59.4</v>
          </cell>
          <cell r="J58">
            <v>15.2</v>
          </cell>
          <cell r="K58">
            <v>83.7</v>
          </cell>
          <cell r="L58">
            <v>4.3999999999999995</v>
          </cell>
          <cell r="M58">
            <v>6.8000000000000007</v>
          </cell>
          <cell r="N58">
            <v>5.2</v>
          </cell>
          <cell r="O58">
            <v>14.000000000000002</v>
          </cell>
          <cell r="P58">
            <v>34.200000000000003</v>
          </cell>
          <cell r="Q58">
            <v>27.900000000000002</v>
          </cell>
          <cell r="R58">
            <v>12.1</v>
          </cell>
          <cell r="S58">
            <v>12.9</v>
          </cell>
          <cell r="T58">
            <v>25.900000000000002</v>
          </cell>
          <cell r="U58">
            <v>3.6999999999999997</v>
          </cell>
          <cell r="V58">
            <v>18.2</v>
          </cell>
          <cell r="W58">
            <v>9.3000000000000007</v>
          </cell>
          <cell r="X58">
            <v>86.1</v>
          </cell>
          <cell r="Y58">
            <v>4.7</v>
          </cell>
          <cell r="Z58">
            <v>25</v>
          </cell>
          <cell r="AA58">
            <v>36.4</v>
          </cell>
          <cell r="AB58">
            <v>27.3</v>
          </cell>
          <cell r="AC58">
            <v>22.7</v>
          </cell>
          <cell r="AD58">
            <v>22.7</v>
          </cell>
          <cell r="AE58">
            <v>25.3</v>
          </cell>
          <cell r="AF58">
            <v>27.800000000000004</v>
          </cell>
          <cell r="AG58">
            <v>5.0999999999999996</v>
          </cell>
          <cell r="AH58">
            <v>0</v>
          </cell>
          <cell r="AI58">
            <v>41.8</v>
          </cell>
          <cell r="AJ58">
            <v>67</v>
          </cell>
          <cell r="AK58">
            <v>7.1</v>
          </cell>
          <cell r="AL58">
            <v>26</v>
          </cell>
          <cell r="AM58">
            <v>20.3</v>
          </cell>
          <cell r="AN58">
            <v>79.7</v>
          </cell>
          <cell r="AO58">
            <v>42.9</v>
          </cell>
          <cell r="AP58">
            <v>57.099999999999994</v>
          </cell>
          <cell r="AQ58">
            <v>54.2</v>
          </cell>
          <cell r="AR58">
            <v>0</v>
          </cell>
          <cell r="AS58" t="str">
            <v>nd</v>
          </cell>
          <cell r="AT58">
            <v>38.9</v>
          </cell>
          <cell r="AU58">
            <v>6.4</v>
          </cell>
          <cell r="AV58" t="str">
            <v>nd</v>
          </cell>
          <cell r="AW58" t="str">
            <v>nd</v>
          </cell>
          <cell r="AX58" t="str">
            <v>nd</v>
          </cell>
          <cell r="AY58">
            <v>90.600000000000009</v>
          </cell>
          <cell r="AZ58">
            <v>3.9</v>
          </cell>
          <cell r="BA58">
            <v>70.899999999999991</v>
          </cell>
          <cell r="BB58">
            <v>12.5</v>
          </cell>
          <cell r="BC58">
            <v>4.9000000000000004</v>
          </cell>
          <cell r="BD58">
            <v>2.1</v>
          </cell>
          <cell r="BE58">
            <v>2.5</v>
          </cell>
          <cell r="BF58">
            <v>7.0000000000000009</v>
          </cell>
          <cell r="BG58">
            <v>2</v>
          </cell>
          <cell r="BH58">
            <v>1.7000000000000002</v>
          </cell>
          <cell r="BI58">
            <v>3.8</v>
          </cell>
          <cell r="BJ58">
            <v>5</v>
          </cell>
          <cell r="BK58">
            <v>15.299999999999999</v>
          </cell>
          <cell r="BL58">
            <v>72.2</v>
          </cell>
          <cell r="BM58">
            <v>0</v>
          </cell>
          <cell r="BN58" t="str">
            <v>nd</v>
          </cell>
          <cell r="BO58" t="str">
            <v>nd</v>
          </cell>
          <cell r="BP58">
            <v>2.5</v>
          </cell>
          <cell r="BQ58">
            <v>12.7</v>
          </cell>
          <cell r="BR58">
            <v>84.5</v>
          </cell>
          <cell r="BS58">
            <v>0</v>
          </cell>
          <cell r="BT58" t="str">
            <v>nd</v>
          </cell>
          <cell r="BU58">
            <v>0</v>
          </cell>
          <cell r="BV58">
            <v>7.1</v>
          </cell>
          <cell r="BW58">
            <v>56.499999999999993</v>
          </cell>
          <cell r="BX58">
            <v>35.699999999999996</v>
          </cell>
          <cell r="BY58" t="str">
            <v>nd</v>
          </cell>
          <cell r="BZ58">
            <v>2.4</v>
          </cell>
          <cell r="CA58">
            <v>13.600000000000001</v>
          </cell>
          <cell r="CB58">
            <v>49.4</v>
          </cell>
          <cell r="CC58">
            <v>23.3</v>
          </cell>
          <cell r="CD58">
            <v>10.9</v>
          </cell>
          <cell r="CE58">
            <v>0</v>
          </cell>
          <cell r="CF58">
            <v>0</v>
          </cell>
          <cell r="CG58">
            <v>0</v>
          </cell>
          <cell r="CH58">
            <v>0</v>
          </cell>
          <cell r="CI58" t="str">
            <v>nd</v>
          </cell>
          <cell r="CJ58">
            <v>99.2</v>
          </cell>
          <cell r="CK58">
            <v>70</v>
          </cell>
          <cell r="CL58">
            <v>26.400000000000002</v>
          </cell>
          <cell r="CM58">
            <v>80.2</v>
          </cell>
          <cell r="CN58">
            <v>32.6</v>
          </cell>
          <cell r="CO58">
            <v>3</v>
          </cell>
          <cell r="CP58">
            <v>14.2</v>
          </cell>
          <cell r="CQ58">
            <v>63.7</v>
          </cell>
          <cell r="CR58">
            <v>6</v>
          </cell>
          <cell r="CS58">
            <v>27</v>
          </cell>
          <cell r="CT58">
            <v>30.599999999999998</v>
          </cell>
          <cell r="CU58">
            <v>11.200000000000001</v>
          </cell>
          <cell r="CV58">
            <v>31.2</v>
          </cell>
          <cell r="CW58">
            <v>33.800000000000004</v>
          </cell>
          <cell r="CX58">
            <v>6.9</v>
          </cell>
          <cell r="CY58">
            <v>7.8</v>
          </cell>
          <cell r="CZ58">
            <v>12.3</v>
          </cell>
          <cell r="DA58">
            <v>10.7</v>
          </cell>
          <cell r="DB58">
            <v>28.599999999999998</v>
          </cell>
          <cell r="DC58">
            <v>30.9</v>
          </cell>
          <cell r="DD58">
            <v>35</v>
          </cell>
          <cell r="DE58">
            <v>11.5</v>
          </cell>
          <cell r="DF58">
            <v>21.9</v>
          </cell>
          <cell r="DG58">
            <v>5</v>
          </cell>
          <cell r="DH58">
            <v>1</v>
          </cell>
          <cell r="DI58">
            <v>17.7</v>
          </cell>
          <cell r="DJ58">
            <v>10.4</v>
          </cell>
          <cell r="DK58">
            <v>12.9</v>
          </cell>
          <cell r="DL58" t="str">
            <v>nd</v>
          </cell>
          <cell r="DM58">
            <v>0</v>
          </cell>
          <cell r="DN58">
            <v>0</v>
          </cell>
          <cell r="DO58" t="str">
            <v>nd</v>
          </cell>
          <cell r="DP58" t="str">
            <v>nd</v>
          </cell>
          <cell r="DQ58">
            <v>1.0999999999999999</v>
          </cell>
          <cell r="DR58" t="str">
            <v>nd</v>
          </cell>
          <cell r="DS58">
            <v>1.0999999999999999</v>
          </cell>
          <cell r="DT58" t="str">
            <v>nd</v>
          </cell>
          <cell r="DU58" t="str">
            <v>nd</v>
          </cell>
          <cell r="DV58" t="str">
            <v>nd</v>
          </cell>
          <cell r="DW58">
            <v>14.799999999999999</v>
          </cell>
          <cell r="DX58">
            <v>3.8</v>
          </cell>
          <cell r="DY58">
            <v>1.7999999999999998</v>
          </cell>
          <cell r="DZ58">
            <v>1</v>
          </cell>
          <cell r="EA58" t="str">
            <v>nd</v>
          </cell>
          <cell r="EB58">
            <v>0.70000000000000007</v>
          </cell>
          <cell r="EC58">
            <v>42.199999999999996</v>
          </cell>
          <cell r="ED58">
            <v>8.3000000000000007</v>
          </cell>
          <cell r="EE58">
            <v>1.6</v>
          </cell>
          <cell r="EF58">
            <v>0.89999999999999991</v>
          </cell>
          <cell r="EG58">
            <v>1.6</v>
          </cell>
          <cell r="EH58">
            <v>3.4000000000000004</v>
          </cell>
          <cell r="EI58">
            <v>12.2</v>
          </cell>
          <cell r="EJ58">
            <v>0.70000000000000007</v>
          </cell>
          <cell r="EK58" t="str">
            <v>nd</v>
          </cell>
          <cell r="EL58">
            <v>0</v>
          </cell>
          <cell r="EM58" t="str">
            <v>nd</v>
          </cell>
          <cell r="EN58">
            <v>1.7000000000000002</v>
          </cell>
          <cell r="EO58">
            <v>0</v>
          </cell>
          <cell r="EP58" t="str">
            <v>nd</v>
          </cell>
          <cell r="EQ58">
            <v>0</v>
          </cell>
          <cell r="ER58">
            <v>0</v>
          </cell>
          <cell r="ES58" t="str">
            <v>nd</v>
          </cell>
          <cell r="ET58" t="str">
            <v>nd</v>
          </cell>
          <cell r="EU58">
            <v>0</v>
          </cell>
          <cell r="EV58" t="str">
            <v>nd</v>
          </cell>
          <cell r="EW58" t="str">
            <v>nd</v>
          </cell>
          <cell r="EX58">
            <v>0.89999999999999991</v>
          </cell>
          <cell r="EY58">
            <v>1.6</v>
          </cell>
          <cell r="EZ58" t="str">
            <v>nd</v>
          </cell>
          <cell r="FA58">
            <v>0.89999999999999991</v>
          </cell>
          <cell r="FB58">
            <v>0.89999999999999991</v>
          </cell>
          <cell r="FC58">
            <v>2.9000000000000004</v>
          </cell>
          <cell r="FD58">
            <v>4.1000000000000005</v>
          </cell>
          <cell r="FE58">
            <v>13.600000000000001</v>
          </cell>
          <cell r="FF58">
            <v>1.3</v>
          </cell>
          <cell r="FG58" t="str">
            <v>nd</v>
          </cell>
          <cell r="FH58">
            <v>2.4</v>
          </cell>
          <cell r="FI58">
            <v>1.9</v>
          </cell>
          <cell r="FJ58">
            <v>7.3999999999999995</v>
          </cell>
          <cell r="FK58">
            <v>45</v>
          </cell>
          <cell r="FL58" t="str">
            <v>nd</v>
          </cell>
          <cell r="FM58" t="str">
            <v>nd</v>
          </cell>
          <cell r="FN58">
            <v>0</v>
          </cell>
          <cell r="FO58" t="str">
            <v>nd</v>
          </cell>
          <cell r="FP58">
            <v>2.5</v>
          </cell>
          <cell r="FQ58">
            <v>11.600000000000001</v>
          </cell>
          <cell r="FR58">
            <v>0</v>
          </cell>
          <cell r="FS58">
            <v>0</v>
          </cell>
          <cell r="FT58">
            <v>0</v>
          </cell>
          <cell r="FU58" t="str">
            <v>nd</v>
          </cell>
          <cell r="FV58" t="str">
            <v>nd</v>
          </cell>
          <cell r="FW58">
            <v>0</v>
          </cell>
          <cell r="FX58" t="str">
            <v>nd</v>
          </cell>
          <cell r="FY58" t="str">
            <v>nd</v>
          </cell>
          <cell r="FZ58">
            <v>1.2</v>
          </cell>
          <cell r="GA58">
            <v>1</v>
          </cell>
          <cell r="GB58">
            <v>1.2</v>
          </cell>
          <cell r="GC58">
            <v>0</v>
          </cell>
          <cell r="GD58">
            <v>0</v>
          </cell>
          <cell r="GE58">
            <v>0</v>
          </cell>
          <cell r="GF58">
            <v>0.70000000000000007</v>
          </cell>
          <cell r="GG58">
            <v>3.5999999999999996</v>
          </cell>
          <cell r="GH58">
            <v>17.2</v>
          </cell>
          <cell r="GI58">
            <v>0</v>
          </cell>
          <cell r="GJ58">
            <v>0</v>
          </cell>
          <cell r="GK58">
            <v>0</v>
          </cell>
          <cell r="GL58" t="str">
            <v>nd</v>
          </cell>
          <cell r="GM58">
            <v>5.3</v>
          </cell>
          <cell r="GN58">
            <v>54.2</v>
          </cell>
          <cell r="GO58">
            <v>0</v>
          </cell>
          <cell r="GP58">
            <v>0</v>
          </cell>
          <cell r="GQ58">
            <v>0</v>
          </cell>
          <cell r="GR58" t="str">
            <v>nd</v>
          </cell>
          <cell r="GS58">
            <v>2.8000000000000003</v>
          </cell>
          <cell r="GT58">
            <v>11.799999999999999</v>
          </cell>
          <cell r="GU58">
            <v>0</v>
          </cell>
          <cell r="GV58" t="str">
            <v>nd</v>
          </cell>
          <cell r="GW58">
            <v>0</v>
          </cell>
          <cell r="GX58">
            <v>0</v>
          </cell>
          <cell r="GY58" t="str">
            <v>nd</v>
          </cell>
          <cell r="GZ58">
            <v>0</v>
          </cell>
          <cell r="HA58">
            <v>0</v>
          </cell>
          <cell r="HB58">
            <v>0</v>
          </cell>
          <cell r="HC58" t="str">
            <v>nd</v>
          </cell>
          <cell r="HD58">
            <v>1.0999999999999999</v>
          </cell>
          <cell r="HE58">
            <v>2.4</v>
          </cell>
          <cell r="HF58">
            <v>0</v>
          </cell>
          <cell r="HG58">
            <v>0</v>
          </cell>
          <cell r="HH58">
            <v>0</v>
          </cell>
          <cell r="HI58">
            <v>2</v>
          </cell>
          <cell r="HJ58">
            <v>12.4</v>
          </cell>
          <cell r="HK58">
            <v>7.5</v>
          </cell>
          <cell r="HL58">
            <v>0</v>
          </cell>
          <cell r="HM58" t="str">
            <v>nd</v>
          </cell>
          <cell r="HN58">
            <v>0</v>
          </cell>
          <cell r="HO58">
            <v>3.8</v>
          </cell>
          <cell r="HP58">
            <v>34.300000000000004</v>
          </cell>
          <cell r="HQ58">
            <v>19.7</v>
          </cell>
          <cell r="HR58">
            <v>0</v>
          </cell>
          <cell r="HS58">
            <v>0</v>
          </cell>
          <cell r="HT58">
            <v>0</v>
          </cell>
          <cell r="HU58">
            <v>1.0999999999999999</v>
          </cell>
          <cell r="HV58">
            <v>8.2000000000000011</v>
          </cell>
          <cell r="HW58">
            <v>6.1</v>
          </cell>
          <cell r="HX58">
            <v>0</v>
          </cell>
          <cell r="HY58" t="str">
            <v>nd</v>
          </cell>
          <cell r="HZ58">
            <v>0</v>
          </cell>
          <cell r="IA58">
            <v>0</v>
          </cell>
          <cell r="IB58" t="str">
            <v>nd</v>
          </cell>
          <cell r="IC58">
            <v>0</v>
          </cell>
          <cell r="ID58">
            <v>0</v>
          </cell>
          <cell r="IE58">
            <v>1.0999999999999999</v>
          </cell>
          <cell r="IF58">
            <v>1.7000000000000002</v>
          </cell>
          <cell r="IG58" t="str">
            <v>nd</v>
          </cell>
          <cell r="IH58" t="str">
            <v>nd</v>
          </cell>
          <cell r="II58">
            <v>0</v>
          </cell>
          <cell r="IJ58" t="str">
            <v>nd</v>
          </cell>
          <cell r="IK58">
            <v>2.4</v>
          </cell>
          <cell r="IL58">
            <v>12.7</v>
          </cell>
          <cell r="IM58">
            <v>4.9000000000000004</v>
          </cell>
          <cell r="IN58">
            <v>1.0999999999999999</v>
          </cell>
          <cell r="IO58" t="str">
            <v>nd</v>
          </cell>
          <cell r="IP58">
            <v>1.4000000000000001</v>
          </cell>
          <cell r="IQ58">
            <v>7.1</v>
          </cell>
          <cell r="IR58">
            <v>28.7</v>
          </cell>
          <cell r="IS58">
            <v>14.399999999999999</v>
          </cell>
          <cell r="IT58">
            <v>7.1999999999999993</v>
          </cell>
          <cell r="IU58">
            <v>0</v>
          </cell>
          <cell r="IV58">
            <v>0.6</v>
          </cell>
          <cell r="IW58">
            <v>2.8000000000000003</v>
          </cell>
          <cell r="IX58">
            <v>6.1</v>
          </cell>
          <cell r="IY58">
            <v>3.6999999999999997</v>
          </cell>
          <cell r="IZ58">
            <v>2</v>
          </cell>
          <cell r="JA58">
            <v>0</v>
          </cell>
          <cell r="JB58">
            <v>0</v>
          </cell>
          <cell r="JC58">
            <v>0</v>
          </cell>
          <cell r="JD58">
            <v>0</v>
          </cell>
          <cell r="JE58">
            <v>0.4</v>
          </cell>
          <cell r="JF58">
            <v>0</v>
          </cell>
          <cell r="JG58">
            <v>0</v>
          </cell>
          <cell r="JH58">
            <v>0</v>
          </cell>
          <cell r="JI58">
            <v>0</v>
          </cell>
          <cell r="JJ58">
            <v>0</v>
          </cell>
          <cell r="JK58">
            <v>3.5000000000000004</v>
          </cell>
          <cell r="JL58">
            <v>0</v>
          </cell>
          <cell r="JM58">
            <v>0</v>
          </cell>
          <cell r="JN58">
            <v>0</v>
          </cell>
          <cell r="JO58">
            <v>0</v>
          </cell>
          <cell r="JP58" t="str">
            <v>nd</v>
          </cell>
          <cell r="JQ58">
            <v>20.5</v>
          </cell>
          <cell r="JR58">
            <v>0</v>
          </cell>
          <cell r="JS58">
            <v>0</v>
          </cell>
          <cell r="JT58">
            <v>0</v>
          </cell>
          <cell r="JU58">
            <v>0</v>
          </cell>
          <cell r="JV58">
            <v>0</v>
          </cell>
          <cell r="JW58">
            <v>59.599999999999994</v>
          </cell>
          <cell r="JX58">
            <v>0</v>
          </cell>
          <cell r="JY58">
            <v>0</v>
          </cell>
          <cell r="JZ58">
            <v>0</v>
          </cell>
          <cell r="KA58">
            <v>0</v>
          </cell>
          <cell r="KB58">
            <v>0</v>
          </cell>
          <cell r="KC58">
            <v>15.2</v>
          </cell>
          <cell r="KD58">
            <v>67</v>
          </cell>
          <cell r="KE58">
            <v>5.7</v>
          </cell>
          <cell r="KF58">
            <v>1.7999999999999998</v>
          </cell>
          <cell r="KG58">
            <v>4.5999999999999996</v>
          </cell>
          <cell r="KH58">
            <v>20.9</v>
          </cell>
          <cell r="KI58">
            <v>0</v>
          </cell>
          <cell r="KJ58">
            <v>64.400000000000006</v>
          </cell>
          <cell r="KK58">
            <v>5.6000000000000005</v>
          </cell>
          <cell r="KL58">
            <v>1.7999999999999998</v>
          </cell>
          <cell r="KM58">
            <v>4.8</v>
          </cell>
          <cell r="KN58">
            <v>23.3</v>
          </cell>
          <cell r="KO58">
            <v>0</v>
          </cell>
        </row>
        <row r="59">
          <cell r="A59" t="str">
            <v>3GZ</v>
          </cell>
          <cell r="B59" t="str">
            <v>59</v>
          </cell>
          <cell r="C59" t="str">
            <v>NAF 17</v>
          </cell>
          <cell r="D59" t="str">
            <v>GZ</v>
          </cell>
          <cell r="E59" t="str">
            <v>3</v>
          </cell>
          <cell r="F59">
            <v>0</v>
          </cell>
          <cell r="G59">
            <v>2.8000000000000003</v>
          </cell>
          <cell r="H59">
            <v>16.3</v>
          </cell>
          <cell r="I59">
            <v>58.5</v>
          </cell>
          <cell r="J59">
            <v>22.400000000000002</v>
          </cell>
          <cell r="K59">
            <v>76.599999999999994</v>
          </cell>
          <cell r="L59">
            <v>15.2</v>
          </cell>
          <cell r="M59">
            <v>6</v>
          </cell>
          <cell r="N59">
            <v>2.1999999999999997</v>
          </cell>
          <cell r="O59">
            <v>20.7</v>
          </cell>
          <cell r="P59">
            <v>37.5</v>
          </cell>
          <cell r="Q59">
            <v>20.5</v>
          </cell>
          <cell r="R59">
            <v>8.4</v>
          </cell>
          <cell r="S59">
            <v>11.4</v>
          </cell>
          <cell r="T59">
            <v>19.3</v>
          </cell>
          <cell r="U59">
            <v>3.4000000000000004</v>
          </cell>
          <cell r="V59">
            <v>18.8</v>
          </cell>
          <cell r="W59">
            <v>9.9</v>
          </cell>
          <cell r="X59">
            <v>82.1</v>
          </cell>
          <cell r="Y59">
            <v>8</v>
          </cell>
          <cell r="Z59">
            <v>8.1</v>
          </cell>
          <cell r="AA59">
            <v>24.2</v>
          </cell>
          <cell r="AB59">
            <v>39.4</v>
          </cell>
          <cell r="AC59">
            <v>55.600000000000009</v>
          </cell>
          <cell r="AD59">
            <v>15.2</v>
          </cell>
          <cell r="AE59">
            <v>34.9</v>
          </cell>
          <cell r="AF59">
            <v>27.700000000000003</v>
          </cell>
          <cell r="AG59">
            <v>10.8</v>
          </cell>
          <cell r="AH59">
            <v>0</v>
          </cell>
          <cell r="AI59">
            <v>26.5</v>
          </cell>
          <cell r="AJ59">
            <v>66.3</v>
          </cell>
          <cell r="AK59">
            <v>3.1</v>
          </cell>
          <cell r="AL59">
            <v>30.5</v>
          </cell>
          <cell r="AM59">
            <v>27.6</v>
          </cell>
          <cell r="AN59">
            <v>72.399999999999991</v>
          </cell>
          <cell r="AO59">
            <v>44.9</v>
          </cell>
          <cell r="AP59">
            <v>55.1</v>
          </cell>
          <cell r="AQ59">
            <v>37.700000000000003</v>
          </cell>
          <cell r="AR59" t="str">
            <v>nd</v>
          </cell>
          <cell r="AS59" t="str">
            <v>nd</v>
          </cell>
          <cell r="AT59">
            <v>46</v>
          </cell>
          <cell r="AU59">
            <v>10.9</v>
          </cell>
          <cell r="AV59" t="str">
            <v>nd</v>
          </cell>
          <cell r="AW59">
            <v>0</v>
          </cell>
          <cell r="AX59">
            <v>5.3</v>
          </cell>
          <cell r="AY59">
            <v>88.3</v>
          </cell>
          <cell r="AZ59">
            <v>5.3</v>
          </cell>
          <cell r="BA59">
            <v>73.7</v>
          </cell>
          <cell r="BB59">
            <v>12.4</v>
          </cell>
          <cell r="BC59">
            <v>3.5999999999999996</v>
          </cell>
          <cell r="BD59">
            <v>3</v>
          </cell>
          <cell r="BE59">
            <v>1.0999999999999999</v>
          </cell>
          <cell r="BF59">
            <v>6.1</v>
          </cell>
          <cell r="BG59">
            <v>2.1999999999999997</v>
          </cell>
          <cell r="BH59">
            <v>3.9</v>
          </cell>
          <cell r="BI59">
            <v>2.4</v>
          </cell>
          <cell r="BJ59">
            <v>4</v>
          </cell>
          <cell r="BK59">
            <v>18</v>
          </cell>
          <cell r="BL59">
            <v>69.5</v>
          </cell>
          <cell r="BM59">
            <v>0</v>
          </cell>
          <cell r="BN59" t="str">
            <v>nd</v>
          </cell>
          <cell r="BO59">
            <v>0.3</v>
          </cell>
          <cell r="BP59">
            <v>0.6</v>
          </cell>
          <cell r="BQ59">
            <v>16.2</v>
          </cell>
          <cell r="BR59">
            <v>81.699999999999989</v>
          </cell>
          <cell r="BS59">
            <v>0</v>
          </cell>
          <cell r="BT59">
            <v>0</v>
          </cell>
          <cell r="BU59">
            <v>0</v>
          </cell>
          <cell r="BV59">
            <v>6.9</v>
          </cell>
          <cell r="BW59">
            <v>71.599999999999994</v>
          </cell>
          <cell r="BX59">
            <v>21.6</v>
          </cell>
          <cell r="BY59" t="str">
            <v>nd</v>
          </cell>
          <cell r="BZ59">
            <v>3.4000000000000004</v>
          </cell>
          <cell r="CA59">
            <v>21.4</v>
          </cell>
          <cell r="CB59">
            <v>51.4</v>
          </cell>
          <cell r="CC59">
            <v>17.599999999999998</v>
          </cell>
          <cell r="CD59">
            <v>5.8999999999999995</v>
          </cell>
          <cell r="CE59">
            <v>0</v>
          </cell>
          <cell r="CF59">
            <v>0</v>
          </cell>
          <cell r="CG59">
            <v>0</v>
          </cell>
          <cell r="CH59" t="str">
            <v>nd</v>
          </cell>
          <cell r="CI59" t="str">
            <v>nd</v>
          </cell>
          <cell r="CJ59">
            <v>99.6</v>
          </cell>
          <cell r="CK59">
            <v>80.300000000000011</v>
          </cell>
          <cell r="CL59">
            <v>27</v>
          </cell>
          <cell r="CM59">
            <v>87.8</v>
          </cell>
          <cell r="CN59">
            <v>39.4</v>
          </cell>
          <cell r="CO59">
            <v>4.8</v>
          </cell>
          <cell r="CP59">
            <v>18.8</v>
          </cell>
          <cell r="CQ59">
            <v>70.7</v>
          </cell>
          <cell r="CR59">
            <v>9.3000000000000007</v>
          </cell>
          <cell r="CS59">
            <v>28.299999999999997</v>
          </cell>
          <cell r="CT59">
            <v>29.4</v>
          </cell>
          <cell r="CU59">
            <v>10.100000000000001</v>
          </cell>
          <cell r="CV59">
            <v>32.300000000000004</v>
          </cell>
          <cell r="CW59">
            <v>38.800000000000004</v>
          </cell>
          <cell r="CX59">
            <v>6</v>
          </cell>
          <cell r="CY59">
            <v>9.3000000000000007</v>
          </cell>
          <cell r="CZ59">
            <v>7.3</v>
          </cell>
          <cell r="DA59">
            <v>10.199999999999999</v>
          </cell>
          <cell r="DB59">
            <v>28.4</v>
          </cell>
          <cell r="DC59">
            <v>37.200000000000003</v>
          </cell>
          <cell r="DD59">
            <v>24.5</v>
          </cell>
          <cell r="DE59">
            <v>9.3000000000000007</v>
          </cell>
          <cell r="DF59">
            <v>21.2</v>
          </cell>
          <cell r="DG59">
            <v>5.8999999999999995</v>
          </cell>
          <cell r="DH59">
            <v>0.5</v>
          </cell>
          <cell r="DI59">
            <v>9.7000000000000011</v>
          </cell>
          <cell r="DJ59">
            <v>12.2</v>
          </cell>
          <cell r="DK59">
            <v>17</v>
          </cell>
          <cell r="DL59">
            <v>0</v>
          </cell>
          <cell r="DM59">
            <v>0</v>
          </cell>
          <cell r="DN59">
            <v>0</v>
          </cell>
          <cell r="DO59">
            <v>0</v>
          </cell>
          <cell r="DP59">
            <v>0</v>
          </cell>
          <cell r="DQ59" t="str">
            <v>nd</v>
          </cell>
          <cell r="DR59" t="str">
            <v>nd</v>
          </cell>
          <cell r="DS59" t="str">
            <v>nd</v>
          </cell>
          <cell r="DT59" t="str">
            <v>nd</v>
          </cell>
          <cell r="DU59">
            <v>0</v>
          </cell>
          <cell r="DV59" t="str">
            <v>nd</v>
          </cell>
          <cell r="DW59">
            <v>7.0000000000000009</v>
          </cell>
          <cell r="DX59">
            <v>4.1000000000000005</v>
          </cell>
          <cell r="DY59">
            <v>1.6</v>
          </cell>
          <cell r="DZ59">
            <v>1.3</v>
          </cell>
          <cell r="EA59">
            <v>0.8</v>
          </cell>
          <cell r="EB59">
            <v>1.4000000000000001</v>
          </cell>
          <cell r="EC59">
            <v>46.2</v>
          </cell>
          <cell r="ED59">
            <v>4.5999999999999996</v>
          </cell>
          <cell r="EE59">
            <v>1.7999999999999998</v>
          </cell>
          <cell r="EF59">
            <v>1.0999999999999999</v>
          </cell>
          <cell r="EG59" t="str">
            <v>nd</v>
          </cell>
          <cell r="EH59">
            <v>4.2</v>
          </cell>
          <cell r="EI59">
            <v>19.2</v>
          </cell>
          <cell r="EJ59">
            <v>2.6</v>
          </cell>
          <cell r="EK59" t="str">
            <v>nd</v>
          </cell>
          <cell r="EL59" t="str">
            <v>nd</v>
          </cell>
          <cell r="EM59">
            <v>0</v>
          </cell>
          <cell r="EN59" t="str">
            <v>nd</v>
          </cell>
          <cell r="EO59">
            <v>0</v>
          </cell>
          <cell r="EP59">
            <v>0</v>
          </cell>
          <cell r="EQ59">
            <v>0</v>
          </cell>
          <cell r="ER59">
            <v>0</v>
          </cell>
          <cell r="ES59">
            <v>0</v>
          </cell>
          <cell r="ET59" t="str">
            <v>nd</v>
          </cell>
          <cell r="EU59">
            <v>0</v>
          </cell>
          <cell r="EV59">
            <v>0</v>
          </cell>
          <cell r="EW59" t="str">
            <v>nd</v>
          </cell>
          <cell r="EX59">
            <v>2.5</v>
          </cell>
          <cell r="EY59">
            <v>0</v>
          </cell>
          <cell r="EZ59">
            <v>1.2</v>
          </cell>
          <cell r="FA59">
            <v>1.6</v>
          </cell>
          <cell r="FB59">
            <v>0.89999999999999991</v>
          </cell>
          <cell r="FC59">
            <v>1.9</v>
          </cell>
          <cell r="FD59">
            <v>4.9000000000000004</v>
          </cell>
          <cell r="FE59">
            <v>5.7</v>
          </cell>
          <cell r="FF59">
            <v>0.89999999999999991</v>
          </cell>
          <cell r="FG59">
            <v>0.89999999999999991</v>
          </cell>
          <cell r="FH59">
            <v>1.3</v>
          </cell>
          <cell r="FI59">
            <v>1.2</v>
          </cell>
          <cell r="FJ59">
            <v>8.9</v>
          </cell>
          <cell r="FK59">
            <v>45</v>
          </cell>
          <cell r="FL59">
            <v>0</v>
          </cell>
          <cell r="FM59">
            <v>1.5</v>
          </cell>
          <cell r="FN59" t="str">
            <v>nd</v>
          </cell>
          <cell r="FO59" t="str">
            <v>nd</v>
          </cell>
          <cell r="FP59">
            <v>1.7000000000000002</v>
          </cell>
          <cell r="FQ59">
            <v>18.899999999999999</v>
          </cell>
          <cell r="FR59">
            <v>0</v>
          </cell>
          <cell r="FS59">
            <v>0</v>
          </cell>
          <cell r="FT59">
            <v>0</v>
          </cell>
          <cell r="FU59">
            <v>0</v>
          </cell>
          <cell r="FV59">
            <v>0</v>
          </cell>
          <cell r="FW59">
            <v>0</v>
          </cell>
          <cell r="FX59" t="str">
            <v>nd</v>
          </cell>
          <cell r="FY59" t="str">
            <v>nd</v>
          </cell>
          <cell r="FZ59" t="str">
            <v>nd</v>
          </cell>
          <cell r="GA59">
            <v>0</v>
          </cell>
          <cell r="GB59">
            <v>1.4000000000000001</v>
          </cell>
          <cell r="GC59">
            <v>0</v>
          </cell>
          <cell r="GD59">
            <v>0</v>
          </cell>
          <cell r="GE59" t="str">
            <v>nd</v>
          </cell>
          <cell r="GF59">
            <v>0</v>
          </cell>
          <cell r="GG59">
            <v>3.9</v>
          </cell>
          <cell r="GH59">
            <v>12.3</v>
          </cell>
          <cell r="GI59">
            <v>0</v>
          </cell>
          <cell r="GJ59">
            <v>0</v>
          </cell>
          <cell r="GK59">
            <v>0</v>
          </cell>
          <cell r="GL59" t="str">
            <v>nd</v>
          </cell>
          <cell r="GM59">
            <v>6.8000000000000007</v>
          </cell>
          <cell r="GN59">
            <v>51.1</v>
          </cell>
          <cell r="GO59">
            <v>0</v>
          </cell>
          <cell r="GP59">
            <v>0</v>
          </cell>
          <cell r="GQ59">
            <v>0</v>
          </cell>
          <cell r="GR59" t="str">
            <v>nd</v>
          </cell>
          <cell r="GS59">
            <v>5.5</v>
          </cell>
          <cell r="GT59">
            <v>17</v>
          </cell>
          <cell r="GU59">
            <v>0</v>
          </cell>
          <cell r="GV59">
            <v>0</v>
          </cell>
          <cell r="GW59">
            <v>0</v>
          </cell>
          <cell r="GX59">
            <v>0</v>
          </cell>
          <cell r="GY59">
            <v>0</v>
          </cell>
          <cell r="GZ59">
            <v>0</v>
          </cell>
          <cell r="HA59">
            <v>0</v>
          </cell>
          <cell r="HB59">
            <v>0</v>
          </cell>
          <cell r="HC59">
            <v>0</v>
          </cell>
          <cell r="HD59">
            <v>1.4000000000000001</v>
          </cell>
          <cell r="HE59">
            <v>1.3</v>
          </cell>
          <cell r="HF59">
            <v>0</v>
          </cell>
          <cell r="HG59">
            <v>0</v>
          </cell>
          <cell r="HH59">
            <v>0</v>
          </cell>
          <cell r="HI59" t="str">
            <v>nd</v>
          </cell>
          <cell r="HJ59">
            <v>10.5</v>
          </cell>
          <cell r="HK59">
            <v>5.4</v>
          </cell>
          <cell r="HL59">
            <v>0</v>
          </cell>
          <cell r="HM59">
            <v>0</v>
          </cell>
          <cell r="HN59">
            <v>0</v>
          </cell>
          <cell r="HO59">
            <v>3.3000000000000003</v>
          </cell>
          <cell r="HP59">
            <v>43.1</v>
          </cell>
          <cell r="HQ59">
            <v>11.899999999999999</v>
          </cell>
          <cell r="HR59">
            <v>0</v>
          </cell>
          <cell r="HS59">
            <v>0</v>
          </cell>
          <cell r="HT59">
            <v>0</v>
          </cell>
          <cell r="HU59">
            <v>3.2</v>
          </cell>
          <cell r="HV59">
            <v>16.5</v>
          </cell>
          <cell r="HW59">
            <v>2.9000000000000004</v>
          </cell>
          <cell r="HX59">
            <v>0</v>
          </cell>
          <cell r="HY59">
            <v>0</v>
          </cell>
          <cell r="HZ59">
            <v>0</v>
          </cell>
          <cell r="IA59">
            <v>0</v>
          </cell>
          <cell r="IB59">
            <v>0</v>
          </cell>
          <cell r="IC59">
            <v>0</v>
          </cell>
          <cell r="ID59" t="str">
            <v>nd</v>
          </cell>
          <cell r="IE59" t="str">
            <v>nd</v>
          </cell>
          <cell r="IF59">
            <v>0.3</v>
          </cell>
          <cell r="IG59" t="str">
            <v>nd</v>
          </cell>
          <cell r="IH59">
            <v>0</v>
          </cell>
          <cell r="II59">
            <v>0</v>
          </cell>
          <cell r="IJ59" t="str">
            <v>nd</v>
          </cell>
          <cell r="IK59">
            <v>4.5999999999999996</v>
          </cell>
          <cell r="IL59">
            <v>8.2000000000000011</v>
          </cell>
          <cell r="IM59">
            <v>2.2999999999999998</v>
          </cell>
          <cell r="IN59">
            <v>0.70000000000000007</v>
          </cell>
          <cell r="IO59" t="str">
            <v>nd</v>
          </cell>
          <cell r="IP59">
            <v>0.8</v>
          </cell>
          <cell r="IQ59">
            <v>12.9</v>
          </cell>
          <cell r="IR59">
            <v>30.599999999999998</v>
          </cell>
          <cell r="IS59">
            <v>9.8000000000000007</v>
          </cell>
          <cell r="IT59">
            <v>3.6999999999999997</v>
          </cell>
          <cell r="IU59">
            <v>0</v>
          </cell>
          <cell r="IV59" t="str">
            <v>nd</v>
          </cell>
          <cell r="IW59">
            <v>1.7999999999999998</v>
          </cell>
          <cell r="IX59">
            <v>12.1</v>
          </cell>
          <cell r="IY59">
            <v>5.2</v>
          </cell>
          <cell r="IZ59">
            <v>1.6</v>
          </cell>
          <cell r="JA59">
            <v>0</v>
          </cell>
          <cell r="JB59">
            <v>0</v>
          </cell>
          <cell r="JC59">
            <v>0</v>
          </cell>
          <cell r="JD59">
            <v>0</v>
          </cell>
          <cell r="JE59">
            <v>0</v>
          </cell>
          <cell r="JF59">
            <v>0</v>
          </cell>
          <cell r="JG59">
            <v>0</v>
          </cell>
          <cell r="JH59">
            <v>0</v>
          </cell>
          <cell r="JI59">
            <v>0</v>
          </cell>
          <cell r="JJ59" t="str">
            <v>nd</v>
          </cell>
          <cell r="JK59">
            <v>2.8000000000000003</v>
          </cell>
          <cell r="JL59">
            <v>0</v>
          </cell>
          <cell r="JM59">
            <v>0</v>
          </cell>
          <cell r="JN59">
            <v>0</v>
          </cell>
          <cell r="JO59">
            <v>0</v>
          </cell>
          <cell r="JP59">
            <v>0</v>
          </cell>
          <cell r="JQ59">
            <v>16.2</v>
          </cell>
          <cell r="JR59">
            <v>0</v>
          </cell>
          <cell r="JS59">
            <v>0</v>
          </cell>
          <cell r="JT59">
            <v>0</v>
          </cell>
          <cell r="JU59" t="str">
            <v>nd</v>
          </cell>
          <cell r="JV59">
            <v>0</v>
          </cell>
          <cell r="JW59">
            <v>57.8</v>
          </cell>
          <cell r="JX59">
            <v>0</v>
          </cell>
          <cell r="JY59">
            <v>0</v>
          </cell>
          <cell r="JZ59">
            <v>0</v>
          </cell>
          <cell r="KA59">
            <v>0</v>
          </cell>
          <cell r="KB59">
            <v>0</v>
          </cell>
          <cell r="KC59">
            <v>22.7</v>
          </cell>
          <cell r="KD59">
            <v>66.3</v>
          </cell>
          <cell r="KE59">
            <v>6.1</v>
          </cell>
          <cell r="KF59">
            <v>1.7000000000000002</v>
          </cell>
          <cell r="KG59">
            <v>5.0999999999999996</v>
          </cell>
          <cell r="KH59">
            <v>20.7</v>
          </cell>
          <cell r="KI59">
            <v>0.1</v>
          </cell>
          <cell r="KJ59">
            <v>64.2</v>
          </cell>
          <cell r="KK59">
            <v>6.1</v>
          </cell>
          <cell r="KL59">
            <v>1.7000000000000002</v>
          </cell>
          <cell r="KM59">
            <v>5.2</v>
          </cell>
          <cell r="KN59">
            <v>22.7</v>
          </cell>
          <cell r="KO59">
            <v>0.1</v>
          </cell>
        </row>
        <row r="60">
          <cell r="A60" t="str">
            <v>4GZ</v>
          </cell>
          <cell r="B60" t="str">
            <v>60</v>
          </cell>
          <cell r="C60" t="str">
            <v>NAF 17</v>
          </cell>
          <cell r="D60" t="str">
            <v>GZ</v>
          </cell>
          <cell r="E60" t="str">
            <v>4</v>
          </cell>
          <cell r="F60">
            <v>0.8</v>
          </cell>
          <cell r="G60">
            <v>2.8000000000000003</v>
          </cell>
          <cell r="H60">
            <v>19.5</v>
          </cell>
          <cell r="I60">
            <v>60.6</v>
          </cell>
          <cell r="J60">
            <v>16.3</v>
          </cell>
          <cell r="K60">
            <v>71</v>
          </cell>
          <cell r="L60">
            <v>8.9</v>
          </cell>
          <cell r="M60">
            <v>18.3</v>
          </cell>
          <cell r="N60" t="str">
            <v>nd</v>
          </cell>
          <cell r="O60">
            <v>14.299999999999999</v>
          </cell>
          <cell r="P60">
            <v>29.4</v>
          </cell>
          <cell r="Q60">
            <v>22.5</v>
          </cell>
          <cell r="R60">
            <v>8.4</v>
          </cell>
          <cell r="S60">
            <v>14.099999999999998</v>
          </cell>
          <cell r="T60">
            <v>26.6</v>
          </cell>
          <cell r="U60">
            <v>2.9000000000000004</v>
          </cell>
          <cell r="V60">
            <v>23.5</v>
          </cell>
          <cell r="W60">
            <v>13.8</v>
          </cell>
          <cell r="X60">
            <v>77.2</v>
          </cell>
          <cell r="Y60">
            <v>9</v>
          </cell>
          <cell r="Z60">
            <v>5.0999999999999996</v>
          </cell>
          <cell r="AA60">
            <v>48.6</v>
          </cell>
          <cell r="AB60">
            <v>22.5</v>
          </cell>
          <cell r="AC60">
            <v>71</v>
          </cell>
          <cell r="AD60">
            <v>16.7</v>
          </cell>
          <cell r="AE60">
            <v>15</v>
          </cell>
          <cell r="AF60">
            <v>28.299999999999997</v>
          </cell>
          <cell r="AG60">
            <v>20.5</v>
          </cell>
          <cell r="AH60">
            <v>0</v>
          </cell>
          <cell r="AI60">
            <v>36.199999999999996</v>
          </cell>
          <cell r="AJ60">
            <v>66</v>
          </cell>
          <cell r="AK60">
            <v>5.8999999999999995</v>
          </cell>
          <cell r="AL60">
            <v>28.1</v>
          </cell>
          <cell r="AM60">
            <v>31.4</v>
          </cell>
          <cell r="AN60">
            <v>68.600000000000009</v>
          </cell>
          <cell r="AO60">
            <v>59.199999999999996</v>
          </cell>
          <cell r="AP60">
            <v>40.799999999999997</v>
          </cell>
          <cell r="AQ60">
            <v>31.6</v>
          </cell>
          <cell r="AR60">
            <v>4.8</v>
          </cell>
          <cell r="AS60">
            <v>3.2</v>
          </cell>
          <cell r="AT60">
            <v>52.7</v>
          </cell>
          <cell r="AU60">
            <v>7.7</v>
          </cell>
          <cell r="AV60">
            <v>6.7</v>
          </cell>
          <cell r="AW60" t="str">
            <v>nd</v>
          </cell>
          <cell r="AX60">
            <v>3.2</v>
          </cell>
          <cell r="AY60">
            <v>76.8</v>
          </cell>
          <cell r="AZ60">
            <v>12.1</v>
          </cell>
          <cell r="BA60">
            <v>65.600000000000009</v>
          </cell>
          <cell r="BB60">
            <v>13</v>
          </cell>
          <cell r="BC60">
            <v>7.6</v>
          </cell>
          <cell r="BD60">
            <v>4.2</v>
          </cell>
          <cell r="BE60">
            <v>4.1000000000000005</v>
          </cell>
          <cell r="BF60">
            <v>5.6000000000000005</v>
          </cell>
          <cell r="BG60">
            <v>4.3999999999999995</v>
          </cell>
          <cell r="BH60">
            <v>4.3</v>
          </cell>
          <cell r="BI60">
            <v>5.0999999999999996</v>
          </cell>
          <cell r="BJ60">
            <v>3.9</v>
          </cell>
          <cell r="BK60">
            <v>24.6</v>
          </cell>
          <cell r="BL60">
            <v>57.599999999999994</v>
          </cell>
          <cell r="BM60">
            <v>0.70000000000000007</v>
          </cell>
          <cell r="BN60">
            <v>0.70000000000000007</v>
          </cell>
          <cell r="BO60" t="str">
            <v>nd</v>
          </cell>
          <cell r="BP60">
            <v>1.5</v>
          </cell>
          <cell r="BQ60">
            <v>26.700000000000003</v>
          </cell>
          <cell r="BR60">
            <v>70.3</v>
          </cell>
          <cell r="BS60">
            <v>0</v>
          </cell>
          <cell r="BT60">
            <v>0</v>
          </cell>
          <cell r="BU60" t="str">
            <v>nd</v>
          </cell>
          <cell r="BV60">
            <v>5.8999999999999995</v>
          </cell>
          <cell r="BW60">
            <v>77.8</v>
          </cell>
          <cell r="BX60">
            <v>16.100000000000001</v>
          </cell>
          <cell r="BY60">
            <v>0.70000000000000007</v>
          </cell>
          <cell r="BZ60">
            <v>3.4000000000000004</v>
          </cell>
          <cell r="CA60">
            <v>22.5</v>
          </cell>
          <cell r="CB60">
            <v>49.2</v>
          </cell>
          <cell r="CC60">
            <v>20.3</v>
          </cell>
          <cell r="CD60">
            <v>3.9</v>
          </cell>
          <cell r="CE60">
            <v>0</v>
          </cell>
          <cell r="CF60">
            <v>0</v>
          </cell>
          <cell r="CG60">
            <v>0</v>
          </cell>
          <cell r="CH60" t="str">
            <v>nd</v>
          </cell>
          <cell r="CI60" t="str">
            <v>nd</v>
          </cell>
          <cell r="CJ60">
            <v>99.6</v>
          </cell>
          <cell r="CK60">
            <v>83</v>
          </cell>
          <cell r="CL60">
            <v>30.5</v>
          </cell>
          <cell r="CM60">
            <v>87.3</v>
          </cell>
          <cell r="CN60">
            <v>35.799999999999997</v>
          </cell>
          <cell r="CO60">
            <v>2.8000000000000003</v>
          </cell>
          <cell r="CP60">
            <v>21.099999999999998</v>
          </cell>
          <cell r="CQ60">
            <v>70.099999999999994</v>
          </cell>
          <cell r="CR60">
            <v>7.1</v>
          </cell>
          <cell r="CS60">
            <v>30.9</v>
          </cell>
          <cell r="CT60">
            <v>27.800000000000004</v>
          </cell>
          <cell r="CU60">
            <v>9.6</v>
          </cell>
          <cell r="CV60">
            <v>31.7</v>
          </cell>
          <cell r="CW60">
            <v>32.5</v>
          </cell>
          <cell r="CX60">
            <v>4.1000000000000005</v>
          </cell>
          <cell r="CY60">
            <v>10.199999999999999</v>
          </cell>
          <cell r="CZ60">
            <v>10.100000000000001</v>
          </cell>
          <cell r="DA60">
            <v>10.199999999999999</v>
          </cell>
          <cell r="DB60">
            <v>32.9</v>
          </cell>
          <cell r="DC60">
            <v>32.9</v>
          </cell>
          <cell r="DD60">
            <v>29.9</v>
          </cell>
          <cell r="DE60">
            <v>8.1</v>
          </cell>
          <cell r="DF60">
            <v>21</v>
          </cell>
          <cell r="DG60">
            <v>8.3000000000000007</v>
          </cell>
          <cell r="DH60">
            <v>1.3</v>
          </cell>
          <cell r="DI60">
            <v>12.3</v>
          </cell>
          <cell r="DJ60">
            <v>16.3</v>
          </cell>
          <cell r="DK60">
            <v>13.600000000000001</v>
          </cell>
          <cell r="DL60" t="str">
            <v>nd</v>
          </cell>
          <cell r="DM60" t="str">
            <v>nd</v>
          </cell>
          <cell r="DN60">
            <v>0</v>
          </cell>
          <cell r="DO60">
            <v>0</v>
          </cell>
          <cell r="DP60">
            <v>0</v>
          </cell>
          <cell r="DQ60">
            <v>1.0999999999999999</v>
          </cell>
          <cell r="DR60" t="str">
            <v>nd</v>
          </cell>
          <cell r="DS60">
            <v>0.8</v>
          </cell>
          <cell r="DT60" t="str">
            <v>nd</v>
          </cell>
          <cell r="DU60" t="str">
            <v>nd</v>
          </cell>
          <cell r="DV60">
            <v>0</v>
          </cell>
          <cell r="DW60">
            <v>9.7000000000000011</v>
          </cell>
          <cell r="DX60">
            <v>3.5999999999999996</v>
          </cell>
          <cell r="DY60">
            <v>2.8000000000000003</v>
          </cell>
          <cell r="DZ60">
            <v>1.4000000000000001</v>
          </cell>
          <cell r="EA60">
            <v>0.89999999999999991</v>
          </cell>
          <cell r="EB60">
            <v>1</v>
          </cell>
          <cell r="EC60">
            <v>42.6</v>
          </cell>
          <cell r="ED60">
            <v>7.0000000000000009</v>
          </cell>
          <cell r="EE60">
            <v>3.3000000000000003</v>
          </cell>
          <cell r="EF60">
            <v>1.9</v>
          </cell>
          <cell r="EG60">
            <v>2.2999999999999998</v>
          </cell>
          <cell r="EH60">
            <v>3.9</v>
          </cell>
          <cell r="EI60">
            <v>12</v>
          </cell>
          <cell r="EJ60">
            <v>2.1999999999999997</v>
          </cell>
          <cell r="EK60">
            <v>0.70000000000000007</v>
          </cell>
          <cell r="EL60">
            <v>0.5</v>
          </cell>
          <cell r="EM60" t="str">
            <v>nd</v>
          </cell>
          <cell r="EN60">
            <v>0.6</v>
          </cell>
          <cell r="EO60">
            <v>0</v>
          </cell>
          <cell r="EP60" t="str">
            <v>nd</v>
          </cell>
          <cell r="EQ60">
            <v>0</v>
          </cell>
          <cell r="ER60">
            <v>0</v>
          </cell>
          <cell r="ES60" t="str">
            <v>nd</v>
          </cell>
          <cell r="ET60">
            <v>0</v>
          </cell>
          <cell r="EU60" t="str">
            <v>nd</v>
          </cell>
          <cell r="EV60" t="str">
            <v>nd</v>
          </cell>
          <cell r="EW60" t="str">
            <v>nd</v>
          </cell>
          <cell r="EX60">
            <v>1.0999999999999999</v>
          </cell>
          <cell r="EY60">
            <v>1.0999999999999999</v>
          </cell>
          <cell r="EZ60">
            <v>1.0999999999999999</v>
          </cell>
          <cell r="FA60">
            <v>1.6</v>
          </cell>
          <cell r="FB60">
            <v>1.4000000000000001</v>
          </cell>
          <cell r="FC60">
            <v>1.4000000000000001</v>
          </cell>
          <cell r="FD60">
            <v>6.1</v>
          </cell>
          <cell r="FE60">
            <v>7.9</v>
          </cell>
          <cell r="FF60">
            <v>2.9000000000000004</v>
          </cell>
          <cell r="FG60">
            <v>2</v>
          </cell>
          <cell r="FH60">
            <v>2.1999999999999997</v>
          </cell>
          <cell r="FI60">
            <v>1.7000000000000002</v>
          </cell>
          <cell r="FJ60">
            <v>12.6</v>
          </cell>
          <cell r="FK60">
            <v>40.1</v>
          </cell>
          <cell r="FL60">
            <v>0.5</v>
          </cell>
          <cell r="FM60">
            <v>0.6</v>
          </cell>
          <cell r="FN60">
            <v>1.3</v>
          </cell>
          <cell r="FO60">
            <v>0.6</v>
          </cell>
          <cell r="FP60">
            <v>4.3</v>
          </cell>
          <cell r="FQ60">
            <v>8.1</v>
          </cell>
          <cell r="FR60" t="str">
            <v>nd</v>
          </cell>
          <cell r="FS60" t="str">
            <v>nd</v>
          </cell>
          <cell r="FT60">
            <v>0</v>
          </cell>
          <cell r="FU60">
            <v>0</v>
          </cell>
          <cell r="FV60" t="str">
            <v>nd</v>
          </cell>
          <cell r="FW60" t="str">
            <v>nd</v>
          </cell>
          <cell r="FX60" t="str">
            <v>nd</v>
          </cell>
          <cell r="FY60">
            <v>0</v>
          </cell>
          <cell r="FZ60">
            <v>0</v>
          </cell>
          <cell r="GA60" t="str">
            <v>nd</v>
          </cell>
          <cell r="GB60">
            <v>1.7000000000000002</v>
          </cell>
          <cell r="GC60">
            <v>0</v>
          </cell>
          <cell r="GD60" t="str">
            <v>nd</v>
          </cell>
          <cell r="GE60" t="str">
            <v>nd</v>
          </cell>
          <cell r="GF60">
            <v>0.89999999999999991</v>
          </cell>
          <cell r="GG60">
            <v>4.8</v>
          </cell>
          <cell r="GH60">
            <v>13.4</v>
          </cell>
          <cell r="GI60">
            <v>0</v>
          </cell>
          <cell r="GJ60">
            <v>0</v>
          </cell>
          <cell r="GK60">
            <v>0</v>
          </cell>
          <cell r="GL60" t="str">
            <v>nd</v>
          </cell>
          <cell r="GM60">
            <v>15.6</v>
          </cell>
          <cell r="GN60">
            <v>45.4</v>
          </cell>
          <cell r="GO60">
            <v>0</v>
          </cell>
          <cell r="GP60">
            <v>0</v>
          </cell>
          <cell r="GQ60">
            <v>0</v>
          </cell>
          <cell r="GR60" t="str">
            <v>nd</v>
          </cell>
          <cell r="GS60">
            <v>5.8999999999999995</v>
          </cell>
          <cell r="GT60">
            <v>9.5</v>
          </cell>
          <cell r="GU60">
            <v>0</v>
          </cell>
          <cell r="GV60">
            <v>0</v>
          </cell>
          <cell r="GW60">
            <v>0</v>
          </cell>
          <cell r="GX60" t="str">
            <v>nd</v>
          </cell>
          <cell r="GY60" t="str">
            <v>nd</v>
          </cell>
          <cell r="GZ60">
            <v>0</v>
          </cell>
          <cell r="HA60">
            <v>0</v>
          </cell>
          <cell r="HB60">
            <v>0</v>
          </cell>
          <cell r="HC60" t="str">
            <v>nd</v>
          </cell>
          <cell r="HD60">
            <v>2</v>
          </cell>
          <cell r="HE60">
            <v>0.70000000000000007</v>
          </cell>
          <cell r="HF60">
            <v>0</v>
          </cell>
          <cell r="HG60">
            <v>0</v>
          </cell>
          <cell r="HH60">
            <v>0</v>
          </cell>
          <cell r="HI60">
            <v>0.8</v>
          </cell>
          <cell r="HJ60">
            <v>17.399999999999999</v>
          </cell>
          <cell r="HK60">
            <v>1.6</v>
          </cell>
          <cell r="HL60">
            <v>0</v>
          </cell>
          <cell r="HM60">
            <v>0</v>
          </cell>
          <cell r="HN60" t="str">
            <v>nd</v>
          </cell>
          <cell r="HO60">
            <v>3.6999999999999997</v>
          </cell>
          <cell r="HP60">
            <v>46.2</v>
          </cell>
          <cell r="HQ60">
            <v>11.1</v>
          </cell>
          <cell r="HR60">
            <v>0</v>
          </cell>
          <cell r="HS60">
            <v>0</v>
          </cell>
          <cell r="HT60">
            <v>0</v>
          </cell>
          <cell r="HU60">
            <v>1.2</v>
          </cell>
          <cell r="HV60">
            <v>12.1</v>
          </cell>
          <cell r="HW60">
            <v>2.4</v>
          </cell>
          <cell r="HX60">
            <v>0</v>
          </cell>
          <cell r="HY60" t="str">
            <v>nd</v>
          </cell>
          <cell r="HZ60">
            <v>0</v>
          </cell>
          <cell r="IA60" t="str">
            <v>nd</v>
          </cell>
          <cell r="IB60">
            <v>0</v>
          </cell>
          <cell r="IC60">
            <v>0</v>
          </cell>
          <cell r="ID60" t="str">
            <v>nd</v>
          </cell>
          <cell r="IE60">
            <v>0.8</v>
          </cell>
          <cell r="IF60">
            <v>1.2</v>
          </cell>
          <cell r="IG60" t="str">
            <v>nd</v>
          </cell>
          <cell r="IH60">
            <v>0</v>
          </cell>
          <cell r="II60" t="str">
            <v>nd</v>
          </cell>
          <cell r="IJ60" t="str">
            <v>nd</v>
          </cell>
          <cell r="IK60">
            <v>3.9</v>
          </cell>
          <cell r="IL60">
            <v>11.899999999999999</v>
          </cell>
          <cell r="IM60">
            <v>2.7</v>
          </cell>
          <cell r="IN60" t="str">
            <v>nd</v>
          </cell>
          <cell r="IO60" t="str">
            <v>nd</v>
          </cell>
          <cell r="IP60">
            <v>2.6</v>
          </cell>
          <cell r="IQ60">
            <v>14.499999999999998</v>
          </cell>
          <cell r="IR60">
            <v>27.200000000000003</v>
          </cell>
          <cell r="IS60">
            <v>13.700000000000001</v>
          </cell>
          <cell r="IT60">
            <v>2.9000000000000004</v>
          </cell>
          <cell r="IU60">
            <v>0</v>
          </cell>
          <cell r="IV60" t="str">
            <v>nd</v>
          </cell>
          <cell r="IW60">
            <v>3.4000000000000004</v>
          </cell>
          <cell r="IX60">
            <v>8.6999999999999993</v>
          </cell>
          <cell r="IY60">
            <v>2.8000000000000003</v>
          </cell>
          <cell r="IZ60">
            <v>0.8</v>
          </cell>
          <cell r="JA60">
            <v>0</v>
          </cell>
          <cell r="JB60">
            <v>0</v>
          </cell>
          <cell r="JC60">
            <v>0</v>
          </cell>
          <cell r="JD60">
            <v>0</v>
          </cell>
          <cell r="JE60" t="str">
            <v>nd</v>
          </cell>
          <cell r="JF60">
            <v>0</v>
          </cell>
          <cell r="JG60">
            <v>0</v>
          </cell>
          <cell r="JH60">
            <v>0</v>
          </cell>
          <cell r="JI60">
            <v>0</v>
          </cell>
          <cell r="JJ60">
            <v>0</v>
          </cell>
          <cell r="JK60">
            <v>2.7</v>
          </cell>
          <cell r="JL60">
            <v>0</v>
          </cell>
          <cell r="JM60">
            <v>0</v>
          </cell>
          <cell r="JN60">
            <v>0</v>
          </cell>
          <cell r="JO60">
            <v>0</v>
          </cell>
          <cell r="JP60">
            <v>0</v>
          </cell>
          <cell r="JQ60">
            <v>19.7</v>
          </cell>
          <cell r="JR60">
            <v>0</v>
          </cell>
          <cell r="JS60">
            <v>0</v>
          </cell>
          <cell r="JT60">
            <v>0</v>
          </cell>
          <cell r="JU60">
            <v>0</v>
          </cell>
          <cell r="JV60">
            <v>0</v>
          </cell>
          <cell r="JW60">
            <v>61.7</v>
          </cell>
          <cell r="JX60">
            <v>0</v>
          </cell>
          <cell r="JY60">
            <v>0</v>
          </cell>
          <cell r="JZ60">
            <v>0</v>
          </cell>
          <cell r="KA60">
            <v>0</v>
          </cell>
          <cell r="KB60" t="str">
            <v>nd</v>
          </cell>
          <cell r="KC60">
            <v>15</v>
          </cell>
          <cell r="KD60">
            <v>62.4</v>
          </cell>
          <cell r="KE60">
            <v>8.3000000000000007</v>
          </cell>
          <cell r="KF60">
            <v>2.8000000000000003</v>
          </cell>
          <cell r="KG60">
            <v>5.2</v>
          </cell>
          <cell r="KH60">
            <v>21.2</v>
          </cell>
          <cell r="KI60">
            <v>0.1</v>
          </cell>
          <cell r="KJ60">
            <v>60.3</v>
          </cell>
          <cell r="KK60">
            <v>8.2000000000000011</v>
          </cell>
          <cell r="KL60">
            <v>2.8000000000000003</v>
          </cell>
          <cell r="KM60">
            <v>5.3</v>
          </cell>
          <cell r="KN60">
            <v>23.3</v>
          </cell>
          <cell r="KO60">
            <v>0.1</v>
          </cell>
        </row>
        <row r="61">
          <cell r="A61" t="str">
            <v>5GZ</v>
          </cell>
          <cell r="B61" t="str">
            <v>61</v>
          </cell>
          <cell r="C61" t="str">
            <v>NAF 17</v>
          </cell>
          <cell r="D61" t="str">
            <v>GZ</v>
          </cell>
          <cell r="E61" t="str">
            <v>5</v>
          </cell>
          <cell r="F61" t="str">
            <v>nd</v>
          </cell>
          <cell r="G61">
            <v>7.1</v>
          </cell>
          <cell r="H61">
            <v>18.3</v>
          </cell>
          <cell r="I61">
            <v>58.599999999999994</v>
          </cell>
          <cell r="J61">
            <v>14.899999999999999</v>
          </cell>
          <cell r="K61">
            <v>87.5</v>
          </cell>
          <cell r="L61">
            <v>4.9000000000000004</v>
          </cell>
          <cell r="M61">
            <v>6.8000000000000007</v>
          </cell>
          <cell r="N61" t="str">
            <v>nd</v>
          </cell>
          <cell r="O61">
            <v>18.7</v>
          </cell>
          <cell r="P61">
            <v>32.800000000000004</v>
          </cell>
          <cell r="Q61">
            <v>19.900000000000002</v>
          </cell>
          <cell r="R61">
            <v>6.6000000000000005</v>
          </cell>
          <cell r="S61">
            <v>9.6</v>
          </cell>
          <cell r="T61">
            <v>26.700000000000003</v>
          </cell>
          <cell r="U61">
            <v>1.7000000000000002</v>
          </cell>
          <cell r="V61">
            <v>32.700000000000003</v>
          </cell>
          <cell r="W61">
            <v>14.799999999999999</v>
          </cell>
          <cell r="X61">
            <v>75.599999999999994</v>
          </cell>
          <cell r="Y61">
            <v>9.6</v>
          </cell>
          <cell r="Z61">
            <v>11.5</v>
          </cell>
          <cell r="AA61">
            <v>45.9</v>
          </cell>
          <cell r="AB61">
            <v>20.9</v>
          </cell>
          <cell r="AC61">
            <v>56.8</v>
          </cell>
          <cell r="AD61">
            <v>27.700000000000003</v>
          </cell>
          <cell r="AE61">
            <v>30.4</v>
          </cell>
          <cell r="AF61">
            <v>20.9</v>
          </cell>
          <cell r="AG61" t="str">
            <v>nd</v>
          </cell>
          <cell r="AH61">
            <v>0</v>
          </cell>
          <cell r="AI61">
            <v>45.300000000000004</v>
          </cell>
          <cell r="AJ61">
            <v>51.4</v>
          </cell>
          <cell r="AK61">
            <v>4.3999999999999995</v>
          </cell>
          <cell r="AL61">
            <v>44.2</v>
          </cell>
          <cell r="AM61">
            <v>42.8</v>
          </cell>
          <cell r="AN61">
            <v>57.199999999999996</v>
          </cell>
          <cell r="AO61">
            <v>68.899999999999991</v>
          </cell>
          <cell r="AP61">
            <v>31.1</v>
          </cell>
          <cell r="AQ61">
            <v>34.4</v>
          </cell>
          <cell r="AR61">
            <v>4.2</v>
          </cell>
          <cell r="AS61">
            <v>0</v>
          </cell>
          <cell r="AT61">
            <v>57.999999999999993</v>
          </cell>
          <cell r="AU61">
            <v>3.3000000000000003</v>
          </cell>
          <cell r="AV61">
            <v>3.3000000000000003</v>
          </cell>
          <cell r="AW61" t="str">
            <v>nd</v>
          </cell>
          <cell r="AX61" t="str">
            <v>nd</v>
          </cell>
          <cell r="AY61">
            <v>90.5</v>
          </cell>
          <cell r="AZ61">
            <v>5</v>
          </cell>
          <cell r="BA61">
            <v>64.7</v>
          </cell>
          <cell r="BB61">
            <v>20.9</v>
          </cell>
          <cell r="BC61">
            <v>3.8</v>
          </cell>
          <cell r="BD61">
            <v>3.5999999999999996</v>
          </cell>
          <cell r="BE61">
            <v>2.8000000000000003</v>
          </cell>
          <cell r="BF61">
            <v>4.2</v>
          </cell>
          <cell r="BG61">
            <v>5.5</v>
          </cell>
          <cell r="BH61">
            <v>2.9000000000000004</v>
          </cell>
          <cell r="BI61">
            <v>5</v>
          </cell>
          <cell r="BJ61">
            <v>10.8</v>
          </cell>
          <cell r="BK61">
            <v>24.2</v>
          </cell>
          <cell r="BL61">
            <v>51.7</v>
          </cell>
          <cell r="BM61" t="str">
            <v>nd</v>
          </cell>
          <cell r="BN61" t="str">
            <v>nd</v>
          </cell>
          <cell r="BO61" t="str">
            <v>nd</v>
          </cell>
          <cell r="BP61">
            <v>1.7000000000000002</v>
          </cell>
          <cell r="BQ61">
            <v>36.199999999999996</v>
          </cell>
          <cell r="BR61">
            <v>60.6</v>
          </cell>
          <cell r="BS61">
            <v>0</v>
          </cell>
          <cell r="BT61" t="str">
            <v>nd</v>
          </cell>
          <cell r="BU61" t="str">
            <v>nd</v>
          </cell>
          <cell r="BV61">
            <v>11.600000000000001</v>
          </cell>
          <cell r="BW61">
            <v>79.900000000000006</v>
          </cell>
          <cell r="BX61">
            <v>7.3999999999999995</v>
          </cell>
          <cell r="BY61" t="str">
            <v>nd</v>
          </cell>
          <cell r="BZ61">
            <v>3.9</v>
          </cell>
          <cell r="CA61">
            <v>26.5</v>
          </cell>
          <cell r="CB61">
            <v>44.6</v>
          </cell>
          <cell r="CC61">
            <v>22.1</v>
          </cell>
          <cell r="CD61">
            <v>2.1</v>
          </cell>
          <cell r="CE61">
            <v>0</v>
          </cell>
          <cell r="CF61">
            <v>0</v>
          </cell>
          <cell r="CG61">
            <v>0</v>
          </cell>
          <cell r="CH61" t="str">
            <v>nd</v>
          </cell>
          <cell r="CI61" t="str">
            <v>nd</v>
          </cell>
          <cell r="CJ61">
            <v>99.4</v>
          </cell>
          <cell r="CK61">
            <v>84</v>
          </cell>
          <cell r="CL61">
            <v>36.700000000000003</v>
          </cell>
          <cell r="CM61">
            <v>90.600000000000009</v>
          </cell>
          <cell r="CN61">
            <v>39.300000000000004</v>
          </cell>
          <cell r="CO61">
            <v>4.2</v>
          </cell>
          <cell r="CP61">
            <v>30.099999999999998</v>
          </cell>
          <cell r="CQ61">
            <v>79.400000000000006</v>
          </cell>
          <cell r="CR61">
            <v>8.3000000000000007</v>
          </cell>
          <cell r="CS61">
            <v>25.7</v>
          </cell>
          <cell r="CT61">
            <v>26.8</v>
          </cell>
          <cell r="CU61">
            <v>6.6000000000000005</v>
          </cell>
          <cell r="CV61">
            <v>40.9</v>
          </cell>
          <cell r="CW61">
            <v>30.7</v>
          </cell>
          <cell r="CX61">
            <v>3.6999999999999997</v>
          </cell>
          <cell r="CY61">
            <v>10.8</v>
          </cell>
          <cell r="CZ61">
            <v>3.8</v>
          </cell>
          <cell r="DA61">
            <v>12.3</v>
          </cell>
          <cell r="DB61">
            <v>38.800000000000004</v>
          </cell>
          <cell r="DC61">
            <v>31.6</v>
          </cell>
          <cell r="DD61">
            <v>29.2</v>
          </cell>
          <cell r="DE61">
            <v>5.3</v>
          </cell>
          <cell r="DF61">
            <v>24.8</v>
          </cell>
          <cell r="DG61">
            <v>10.9</v>
          </cell>
          <cell r="DH61">
            <v>1.3</v>
          </cell>
          <cell r="DI61">
            <v>11.4</v>
          </cell>
          <cell r="DJ61">
            <v>17.899999999999999</v>
          </cell>
          <cell r="DK61">
            <v>19</v>
          </cell>
          <cell r="DL61" t="str">
            <v>nd</v>
          </cell>
          <cell r="DM61">
            <v>0</v>
          </cell>
          <cell r="DN61">
            <v>0</v>
          </cell>
          <cell r="DO61">
            <v>0</v>
          </cell>
          <cell r="DP61">
            <v>0</v>
          </cell>
          <cell r="DQ61">
            <v>4.8</v>
          </cell>
          <cell r="DR61" t="str">
            <v>nd</v>
          </cell>
          <cell r="DS61" t="str">
            <v>nd</v>
          </cell>
          <cell r="DT61">
            <v>0</v>
          </cell>
          <cell r="DU61" t="str">
            <v>nd</v>
          </cell>
          <cell r="DV61" t="str">
            <v>nd</v>
          </cell>
          <cell r="DW61">
            <v>8.3000000000000007</v>
          </cell>
          <cell r="DX61">
            <v>4.7</v>
          </cell>
          <cell r="DY61">
            <v>1.7999999999999998</v>
          </cell>
          <cell r="DZ61">
            <v>2.7</v>
          </cell>
          <cell r="EA61">
            <v>0</v>
          </cell>
          <cell r="EB61" t="str">
            <v>nd</v>
          </cell>
          <cell r="EC61">
            <v>39.300000000000004</v>
          </cell>
          <cell r="ED61">
            <v>12.2</v>
          </cell>
          <cell r="EE61">
            <v>1.2</v>
          </cell>
          <cell r="EF61">
            <v>0.89999999999999991</v>
          </cell>
          <cell r="EG61">
            <v>2.2999999999999998</v>
          </cell>
          <cell r="EH61">
            <v>3.5000000000000004</v>
          </cell>
          <cell r="EI61">
            <v>11.3</v>
          </cell>
          <cell r="EJ61">
            <v>3</v>
          </cell>
          <cell r="EK61">
            <v>0</v>
          </cell>
          <cell r="EL61">
            <v>0</v>
          </cell>
          <cell r="EM61" t="str">
            <v>nd</v>
          </cell>
          <cell r="EN61" t="str">
            <v>nd</v>
          </cell>
          <cell r="EO61">
            <v>0</v>
          </cell>
          <cell r="EP61">
            <v>0</v>
          </cell>
          <cell r="EQ61">
            <v>0</v>
          </cell>
          <cell r="ER61">
            <v>0</v>
          </cell>
          <cell r="ES61" t="str">
            <v>nd</v>
          </cell>
          <cell r="ET61">
            <v>0</v>
          </cell>
          <cell r="EU61">
            <v>0</v>
          </cell>
          <cell r="EV61">
            <v>0</v>
          </cell>
          <cell r="EW61">
            <v>2</v>
          </cell>
          <cell r="EX61">
            <v>1.7999999999999998</v>
          </cell>
          <cell r="EY61">
            <v>3.3000000000000003</v>
          </cell>
          <cell r="EZ61" t="str">
            <v>nd</v>
          </cell>
          <cell r="FA61" t="str">
            <v>nd</v>
          </cell>
          <cell r="FB61">
            <v>3.5000000000000004</v>
          </cell>
          <cell r="FC61">
            <v>2.7</v>
          </cell>
          <cell r="FD61">
            <v>7.6</v>
          </cell>
          <cell r="FE61">
            <v>3.5000000000000004</v>
          </cell>
          <cell r="FF61">
            <v>4.5999999999999996</v>
          </cell>
          <cell r="FG61">
            <v>1.9</v>
          </cell>
          <cell r="FH61">
            <v>1.3</v>
          </cell>
          <cell r="FI61">
            <v>4.8</v>
          </cell>
          <cell r="FJ61">
            <v>11.200000000000001</v>
          </cell>
          <cell r="FK61">
            <v>35</v>
          </cell>
          <cell r="FL61" t="str">
            <v>nd</v>
          </cell>
          <cell r="FM61" t="str">
            <v>nd</v>
          </cell>
          <cell r="FN61">
            <v>0</v>
          </cell>
          <cell r="FO61">
            <v>1.5</v>
          </cell>
          <cell r="FP61">
            <v>3.5999999999999996</v>
          </cell>
          <cell r="FQ61">
            <v>8.9</v>
          </cell>
          <cell r="FR61">
            <v>0</v>
          </cell>
          <cell r="FS61">
            <v>0</v>
          </cell>
          <cell r="FT61">
            <v>0</v>
          </cell>
          <cell r="FU61">
            <v>0</v>
          </cell>
          <cell r="FV61" t="str">
            <v>nd</v>
          </cell>
          <cell r="FW61" t="str">
            <v>nd</v>
          </cell>
          <cell r="FX61" t="str">
            <v>nd</v>
          </cell>
          <cell r="FY61" t="str">
            <v>nd</v>
          </cell>
          <cell r="FZ61" t="str">
            <v>nd</v>
          </cell>
          <cell r="GA61">
            <v>2.1</v>
          </cell>
          <cell r="GB61">
            <v>3.8</v>
          </cell>
          <cell r="GC61">
            <v>0</v>
          </cell>
          <cell r="GD61">
            <v>0</v>
          </cell>
          <cell r="GE61" t="str">
            <v>nd</v>
          </cell>
          <cell r="GF61">
            <v>1.4000000000000001</v>
          </cell>
          <cell r="GG61">
            <v>7.8</v>
          </cell>
          <cell r="GH61">
            <v>8.9</v>
          </cell>
          <cell r="GI61" t="str">
            <v>nd</v>
          </cell>
          <cell r="GJ61" t="str">
            <v>nd</v>
          </cell>
          <cell r="GK61">
            <v>0</v>
          </cell>
          <cell r="GL61">
            <v>0</v>
          </cell>
          <cell r="GM61">
            <v>21.2</v>
          </cell>
          <cell r="GN61">
            <v>36.700000000000003</v>
          </cell>
          <cell r="GO61">
            <v>0</v>
          </cell>
          <cell r="GP61">
            <v>0</v>
          </cell>
          <cell r="GQ61">
            <v>0</v>
          </cell>
          <cell r="GR61">
            <v>0</v>
          </cell>
          <cell r="GS61">
            <v>5.2</v>
          </cell>
          <cell r="GT61">
            <v>9.9</v>
          </cell>
          <cell r="GU61">
            <v>0</v>
          </cell>
          <cell r="GV61" t="str">
            <v>nd</v>
          </cell>
          <cell r="GW61">
            <v>0</v>
          </cell>
          <cell r="GX61">
            <v>0</v>
          </cell>
          <cell r="GY61">
            <v>0</v>
          </cell>
          <cell r="GZ61">
            <v>0</v>
          </cell>
          <cell r="HA61">
            <v>0</v>
          </cell>
          <cell r="HB61">
            <v>0</v>
          </cell>
          <cell r="HC61">
            <v>0</v>
          </cell>
          <cell r="HD61">
            <v>7.1</v>
          </cell>
          <cell r="HE61">
            <v>0</v>
          </cell>
          <cell r="HF61">
            <v>0</v>
          </cell>
          <cell r="HG61">
            <v>0</v>
          </cell>
          <cell r="HH61">
            <v>0</v>
          </cell>
          <cell r="HI61">
            <v>1</v>
          </cell>
          <cell r="HJ61">
            <v>15.7</v>
          </cell>
          <cell r="HK61">
            <v>1.7999999999999998</v>
          </cell>
          <cell r="HL61">
            <v>0</v>
          </cell>
          <cell r="HM61" t="str">
            <v>nd</v>
          </cell>
          <cell r="HN61" t="str">
            <v>nd</v>
          </cell>
          <cell r="HO61">
            <v>9.8000000000000007</v>
          </cell>
          <cell r="HP61">
            <v>43.7</v>
          </cell>
          <cell r="HQ61">
            <v>4.9000000000000004</v>
          </cell>
          <cell r="HR61">
            <v>0</v>
          </cell>
          <cell r="HS61">
            <v>0</v>
          </cell>
          <cell r="HT61" t="str">
            <v>nd</v>
          </cell>
          <cell r="HU61">
            <v>0.8</v>
          </cell>
          <cell r="HV61">
            <v>12.5</v>
          </cell>
          <cell r="HW61" t="str">
            <v>nd</v>
          </cell>
          <cell r="HX61">
            <v>0</v>
          </cell>
          <cell r="HY61">
            <v>0</v>
          </cell>
          <cell r="HZ61" t="str">
            <v>nd</v>
          </cell>
          <cell r="IA61">
            <v>0</v>
          </cell>
          <cell r="IB61">
            <v>0</v>
          </cell>
          <cell r="IC61">
            <v>0</v>
          </cell>
          <cell r="ID61">
            <v>0</v>
          </cell>
          <cell r="IE61">
            <v>2.1</v>
          </cell>
          <cell r="IF61">
            <v>1.9</v>
          </cell>
          <cell r="IG61">
            <v>3.1</v>
          </cell>
          <cell r="IH61">
            <v>0</v>
          </cell>
          <cell r="II61">
            <v>0</v>
          </cell>
          <cell r="IJ61" t="str">
            <v>nd</v>
          </cell>
          <cell r="IK61">
            <v>5.8999999999999995</v>
          </cell>
          <cell r="IL61">
            <v>8.9</v>
          </cell>
          <cell r="IM61">
            <v>2.4</v>
          </cell>
          <cell r="IN61" t="str">
            <v>nd</v>
          </cell>
          <cell r="IO61" t="str">
            <v>nd</v>
          </cell>
          <cell r="IP61">
            <v>3</v>
          </cell>
          <cell r="IQ61">
            <v>14.399999999999999</v>
          </cell>
          <cell r="IR61">
            <v>26.6</v>
          </cell>
          <cell r="IS61">
            <v>12.4</v>
          </cell>
          <cell r="IT61">
            <v>1.3</v>
          </cell>
          <cell r="IU61">
            <v>0</v>
          </cell>
          <cell r="IV61">
            <v>0</v>
          </cell>
          <cell r="IW61">
            <v>3.1</v>
          </cell>
          <cell r="IX61">
            <v>7.1999999999999993</v>
          </cell>
          <cell r="IY61">
            <v>4.2</v>
          </cell>
          <cell r="IZ61" t="str">
            <v>nd</v>
          </cell>
          <cell r="JA61">
            <v>0</v>
          </cell>
          <cell r="JB61">
            <v>0</v>
          </cell>
          <cell r="JC61">
            <v>0</v>
          </cell>
          <cell r="JD61">
            <v>0</v>
          </cell>
          <cell r="JE61" t="str">
            <v>nd</v>
          </cell>
          <cell r="JF61">
            <v>0</v>
          </cell>
          <cell r="JG61">
            <v>0</v>
          </cell>
          <cell r="JH61">
            <v>0</v>
          </cell>
          <cell r="JI61">
            <v>0</v>
          </cell>
          <cell r="JJ61">
            <v>0</v>
          </cell>
          <cell r="JK61">
            <v>7.1999999999999993</v>
          </cell>
          <cell r="JL61">
            <v>0</v>
          </cell>
          <cell r="JM61">
            <v>0</v>
          </cell>
          <cell r="JN61">
            <v>0</v>
          </cell>
          <cell r="JO61">
            <v>0</v>
          </cell>
          <cell r="JP61">
            <v>0</v>
          </cell>
          <cell r="JQ61">
            <v>17.299999999999997</v>
          </cell>
          <cell r="JR61">
            <v>0</v>
          </cell>
          <cell r="JS61">
            <v>0</v>
          </cell>
          <cell r="JT61">
            <v>0</v>
          </cell>
          <cell r="JU61" t="str">
            <v>nd</v>
          </cell>
          <cell r="JV61" t="str">
            <v>nd</v>
          </cell>
          <cell r="JW61">
            <v>58.5</v>
          </cell>
          <cell r="JX61">
            <v>0</v>
          </cell>
          <cell r="JY61">
            <v>0</v>
          </cell>
          <cell r="JZ61">
            <v>0</v>
          </cell>
          <cell r="KA61">
            <v>0</v>
          </cell>
          <cell r="KB61">
            <v>0</v>
          </cell>
          <cell r="KC61">
            <v>15.2</v>
          </cell>
          <cell r="KD61">
            <v>61.3</v>
          </cell>
          <cell r="KE61">
            <v>9.7000000000000011</v>
          </cell>
          <cell r="KF61">
            <v>3.3000000000000003</v>
          </cell>
          <cell r="KG61">
            <v>5.7</v>
          </cell>
          <cell r="KH61">
            <v>20</v>
          </cell>
          <cell r="KI61">
            <v>0.1</v>
          </cell>
          <cell r="KJ61">
            <v>59.5</v>
          </cell>
          <cell r="KK61">
            <v>9.8000000000000007</v>
          </cell>
          <cell r="KL61">
            <v>3.2</v>
          </cell>
          <cell r="KM61">
            <v>6.1</v>
          </cell>
          <cell r="KN61">
            <v>21.3</v>
          </cell>
          <cell r="KO61">
            <v>0.1</v>
          </cell>
        </row>
        <row r="62">
          <cell r="A62" t="str">
            <v>6GZ</v>
          </cell>
          <cell r="B62" t="str">
            <v>62</v>
          </cell>
          <cell r="C62" t="str">
            <v>NAF 17</v>
          </cell>
          <cell r="D62" t="str">
            <v>GZ</v>
          </cell>
          <cell r="E62" t="str">
            <v>6</v>
          </cell>
          <cell r="F62">
            <v>0.6</v>
          </cell>
          <cell r="G62">
            <v>2.5</v>
          </cell>
          <cell r="H62">
            <v>18.3</v>
          </cell>
          <cell r="I62">
            <v>61.3</v>
          </cell>
          <cell r="J62">
            <v>17.399999999999999</v>
          </cell>
          <cell r="K62">
            <v>73.3</v>
          </cell>
          <cell r="L62">
            <v>15.299999999999999</v>
          </cell>
          <cell r="M62">
            <v>7.3999999999999995</v>
          </cell>
          <cell r="N62">
            <v>4</v>
          </cell>
          <cell r="O62">
            <v>36.700000000000003</v>
          </cell>
          <cell r="P62">
            <v>28.799999999999997</v>
          </cell>
          <cell r="Q62">
            <v>34.1</v>
          </cell>
          <cell r="R62">
            <v>6.6000000000000005</v>
          </cell>
          <cell r="S62">
            <v>26.3</v>
          </cell>
          <cell r="T62">
            <v>16.400000000000002</v>
          </cell>
          <cell r="U62">
            <v>1.9</v>
          </cell>
          <cell r="V62">
            <v>21.8</v>
          </cell>
          <cell r="W62">
            <v>11.799999999999999</v>
          </cell>
          <cell r="X62">
            <v>75.8</v>
          </cell>
          <cell r="Y62">
            <v>12.4</v>
          </cell>
          <cell r="Z62" t="str">
            <v>nd</v>
          </cell>
          <cell r="AA62">
            <v>61.8</v>
          </cell>
          <cell r="AB62">
            <v>13.600000000000001</v>
          </cell>
          <cell r="AC62">
            <v>46.400000000000006</v>
          </cell>
          <cell r="AD62">
            <v>13.600000000000001</v>
          </cell>
          <cell r="AE62">
            <v>24.3</v>
          </cell>
          <cell r="AF62">
            <v>32</v>
          </cell>
          <cell r="AG62">
            <v>6.8000000000000007</v>
          </cell>
          <cell r="AH62">
            <v>0</v>
          </cell>
          <cell r="AI62">
            <v>36.9</v>
          </cell>
          <cell r="AJ62">
            <v>72.599999999999994</v>
          </cell>
          <cell r="AK62">
            <v>4.1000000000000005</v>
          </cell>
          <cell r="AL62">
            <v>23.3</v>
          </cell>
          <cell r="AM62">
            <v>43.9</v>
          </cell>
          <cell r="AN62">
            <v>56.100000000000009</v>
          </cell>
          <cell r="AO62">
            <v>88.3</v>
          </cell>
          <cell r="AP62">
            <v>11.700000000000001</v>
          </cell>
          <cell r="AQ62">
            <v>17.299999999999997</v>
          </cell>
          <cell r="AR62">
            <v>4.1000000000000005</v>
          </cell>
          <cell r="AS62">
            <v>0.70000000000000007</v>
          </cell>
          <cell r="AT62">
            <v>75.2</v>
          </cell>
          <cell r="AU62">
            <v>2.7</v>
          </cell>
          <cell r="AV62">
            <v>4.3999999999999995</v>
          </cell>
          <cell r="AW62" t="str">
            <v>nd</v>
          </cell>
          <cell r="AX62" t="str">
            <v>nd</v>
          </cell>
          <cell r="AY62">
            <v>70.899999999999991</v>
          </cell>
          <cell r="AZ62">
            <v>23.7</v>
          </cell>
          <cell r="BA62">
            <v>74.599999999999994</v>
          </cell>
          <cell r="BB62">
            <v>12.3</v>
          </cell>
          <cell r="BC62">
            <v>4.5999999999999996</v>
          </cell>
          <cell r="BD62">
            <v>3</v>
          </cell>
          <cell r="BE62">
            <v>2.8000000000000003</v>
          </cell>
          <cell r="BF62">
            <v>2.7</v>
          </cell>
          <cell r="BG62">
            <v>2.1</v>
          </cell>
          <cell r="BH62">
            <v>4.5</v>
          </cell>
          <cell r="BI62">
            <v>5.2</v>
          </cell>
          <cell r="BJ62">
            <v>8</v>
          </cell>
          <cell r="BK62">
            <v>55.800000000000004</v>
          </cell>
          <cell r="BL62">
            <v>24.5</v>
          </cell>
          <cell r="BM62">
            <v>0.89999999999999991</v>
          </cell>
          <cell r="BN62">
            <v>0.1</v>
          </cell>
          <cell r="BO62">
            <v>0</v>
          </cell>
          <cell r="BP62">
            <v>2.4</v>
          </cell>
          <cell r="BQ62">
            <v>38.1</v>
          </cell>
          <cell r="BR62">
            <v>58.5</v>
          </cell>
          <cell r="BS62">
            <v>0</v>
          </cell>
          <cell r="BT62" t="str">
            <v>nd</v>
          </cell>
          <cell r="BU62">
            <v>0.3</v>
          </cell>
          <cell r="BV62">
            <v>30.3</v>
          </cell>
          <cell r="BW62">
            <v>66.2</v>
          </cell>
          <cell r="BX62">
            <v>3.3000000000000003</v>
          </cell>
          <cell r="BY62">
            <v>0</v>
          </cell>
          <cell r="BZ62">
            <v>1.2</v>
          </cell>
          <cell r="CA62">
            <v>21.2</v>
          </cell>
          <cell r="CB62">
            <v>57.8</v>
          </cell>
          <cell r="CC62">
            <v>18.7</v>
          </cell>
          <cell r="CD62">
            <v>1.0999999999999999</v>
          </cell>
          <cell r="CE62">
            <v>0</v>
          </cell>
          <cell r="CF62">
            <v>0</v>
          </cell>
          <cell r="CG62">
            <v>0</v>
          </cell>
          <cell r="CH62">
            <v>0</v>
          </cell>
          <cell r="CI62">
            <v>0.8</v>
          </cell>
          <cell r="CJ62">
            <v>99.2</v>
          </cell>
          <cell r="CK62">
            <v>91.100000000000009</v>
          </cell>
          <cell r="CL62">
            <v>36.199999999999996</v>
          </cell>
          <cell r="CM62">
            <v>94.899999999999991</v>
          </cell>
          <cell r="CN62">
            <v>46.800000000000004</v>
          </cell>
          <cell r="CO62">
            <v>2.1999999999999997</v>
          </cell>
          <cell r="CP62">
            <v>21.7</v>
          </cell>
          <cell r="CQ62">
            <v>88.3</v>
          </cell>
          <cell r="CR62">
            <v>10.5</v>
          </cell>
          <cell r="CS62">
            <v>19.5</v>
          </cell>
          <cell r="CT62">
            <v>30.099999999999998</v>
          </cell>
          <cell r="CU62">
            <v>27.900000000000002</v>
          </cell>
          <cell r="CV62">
            <v>22.5</v>
          </cell>
          <cell r="CW62">
            <v>29.599999999999998</v>
          </cell>
          <cell r="CX62">
            <v>1.7000000000000002</v>
          </cell>
          <cell r="CY62">
            <v>9.5</v>
          </cell>
          <cell r="CZ62">
            <v>5.6000000000000005</v>
          </cell>
          <cell r="DA62">
            <v>29.5</v>
          </cell>
          <cell r="DB62">
            <v>24.2</v>
          </cell>
          <cell r="DC62">
            <v>23.1</v>
          </cell>
          <cell r="DD62">
            <v>20.100000000000001</v>
          </cell>
          <cell r="DE62">
            <v>28.4</v>
          </cell>
          <cell r="DF62">
            <v>27</v>
          </cell>
          <cell r="DG62">
            <v>5.8999999999999995</v>
          </cell>
          <cell r="DH62">
            <v>8.6</v>
          </cell>
          <cell r="DI62">
            <v>29.299999999999997</v>
          </cell>
          <cell r="DJ62">
            <v>34.699999999999996</v>
          </cell>
          <cell r="DK62">
            <v>12.6</v>
          </cell>
          <cell r="DL62" t="str">
            <v>nd</v>
          </cell>
          <cell r="DM62" t="str">
            <v>nd</v>
          </cell>
          <cell r="DN62">
            <v>0</v>
          </cell>
          <cell r="DO62" t="str">
            <v>nd</v>
          </cell>
          <cell r="DP62">
            <v>0.2</v>
          </cell>
          <cell r="DQ62">
            <v>1.5</v>
          </cell>
          <cell r="DR62" t="str">
            <v>nd</v>
          </cell>
          <cell r="DS62">
            <v>0</v>
          </cell>
          <cell r="DT62" t="str">
            <v>nd</v>
          </cell>
          <cell r="DU62">
            <v>0.6</v>
          </cell>
          <cell r="DV62">
            <v>0.2</v>
          </cell>
          <cell r="DW62">
            <v>10.199999999999999</v>
          </cell>
          <cell r="DX62">
            <v>5.8999999999999995</v>
          </cell>
          <cell r="DY62">
            <v>1.2</v>
          </cell>
          <cell r="DZ62">
            <v>0.6</v>
          </cell>
          <cell r="EA62">
            <v>0.3</v>
          </cell>
          <cell r="EB62">
            <v>0.5</v>
          </cell>
          <cell r="EC62">
            <v>48.5</v>
          </cell>
          <cell r="ED62">
            <v>4.1000000000000005</v>
          </cell>
          <cell r="EE62">
            <v>3.2</v>
          </cell>
          <cell r="EF62">
            <v>1.9</v>
          </cell>
          <cell r="EG62">
            <v>1.4000000000000001</v>
          </cell>
          <cell r="EH62">
            <v>1.7000000000000002</v>
          </cell>
          <cell r="EI62">
            <v>14.299999999999999</v>
          </cell>
          <cell r="EJ62">
            <v>2.2999999999999998</v>
          </cell>
          <cell r="EK62" t="str">
            <v>nd</v>
          </cell>
          <cell r="EL62">
            <v>0</v>
          </cell>
          <cell r="EM62" t="str">
            <v>nd</v>
          </cell>
          <cell r="EN62" t="str">
            <v>nd</v>
          </cell>
          <cell r="EO62">
            <v>0</v>
          </cell>
          <cell r="EP62">
            <v>0.3</v>
          </cell>
          <cell r="EQ62">
            <v>0</v>
          </cell>
          <cell r="ER62">
            <v>0</v>
          </cell>
          <cell r="ES62">
            <v>0</v>
          </cell>
          <cell r="ET62" t="str">
            <v>nd</v>
          </cell>
          <cell r="EU62" t="str">
            <v>nd</v>
          </cell>
          <cell r="EV62">
            <v>0</v>
          </cell>
          <cell r="EW62" t="str">
            <v>nd</v>
          </cell>
          <cell r="EX62">
            <v>0.89999999999999991</v>
          </cell>
          <cell r="EY62">
            <v>0.8</v>
          </cell>
          <cell r="EZ62">
            <v>0</v>
          </cell>
          <cell r="FA62">
            <v>1.6</v>
          </cell>
          <cell r="FB62" t="str">
            <v>nd</v>
          </cell>
          <cell r="FC62">
            <v>5.3</v>
          </cell>
          <cell r="FD62">
            <v>7.8</v>
          </cell>
          <cell r="FE62">
            <v>3.5000000000000004</v>
          </cell>
          <cell r="FF62">
            <v>1.7000000000000002</v>
          </cell>
          <cell r="FG62">
            <v>2.1999999999999997</v>
          </cell>
          <cell r="FH62">
            <v>4.9000000000000004</v>
          </cell>
          <cell r="FI62">
            <v>2</v>
          </cell>
          <cell r="FJ62">
            <v>36</v>
          </cell>
          <cell r="FK62">
            <v>14.6</v>
          </cell>
          <cell r="FL62" t="str">
            <v>nd</v>
          </cell>
          <cell r="FM62">
            <v>0.4</v>
          </cell>
          <cell r="FN62" t="str">
            <v>nd</v>
          </cell>
          <cell r="FO62" t="str">
            <v>nd</v>
          </cell>
          <cell r="FP62">
            <v>10.7</v>
          </cell>
          <cell r="FQ62">
            <v>5.7</v>
          </cell>
          <cell r="FR62">
            <v>0.3</v>
          </cell>
          <cell r="FS62">
            <v>0</v>
          </cell>
          <cell r="FT62">
            <v>0</v>
          </cell>
          <cell r="FU62">
            <v>0</v>
          </cell>
          <cell r="FV62" t="str">
            <v>nd</v>
          </cell>
          <cell r="FW62">
            <v>0.4</v>
          </cell>
          <cell r="FX62">
            <v>0</v>
          </cell>
          <cell r="FY62">
            <v>0</v>
          </cell>
          <cell r="FZ62" t="str">
            <v>nd</v>
          </cell>
          <cell r="GA62">
            <v>0.6</v>
          </cell>
          <cell r="GB62">
            <v>1.3</v>
          </cell>
          <cell r="GC62">
            <v>0</v>
          </cell>
          <cell r="GD62">
            <v>0</v>
          </cell>
          <cell r="GE62">
            <v>0</v>
          </cell>
          <cell r="GF62">
            <v>0.3</v>
          </cell>
          <cell r="GG62">
            <v>9.9</v>
          </cell>
          <cell r="GH62">
            <v>8.1</v>
          </cell>
          <cell r="GI62">
            <v>0.2</v>
          </cell>
          <cell r="GJ62">
            <v>0.1</v>
          </cell>
          <cell r="GK62">
            <v>0</v>
          </cell>
          <cell r="GL62">
            <v>2</v>
          </cell>
          <cell r="GM62">
            <v>22.2</v>
          </cell>
          <cell r="GN62">
            <v>37</v>
          </cell>
          <cell r="GO62">
            <v>0</v>
          </cell>
          <cell r="GP62">
            <v>0</v>
          </cell>
          <cell r="GQ62">
            <v>0</v>
          </cell>
          <cell r="GR62">
            <v>0</v>
          </cell>
          <cell r="GS62">
            <v>5.4</v>
          </cell>
          <cell r="GT62">
            <v>11.799999999999999</v>
          </cell>
          <cell r="GU62">
            <v>0</v>
          </cell>
          <cell r="GV62">
            <v>0.5</v>
          </cell>
          <cell r="GW62">
            <v>0</v>
          </cell>
          <cell r="GX62">
            <v>0</v>
          </cell>
          <cell r="GY62" t="str">
            <v>nd</v>
          </cell>
          <cell r="GZ62">
            <v>0</v>
          </cell>
          <cell r="HA62">
            <v>0</v>
          </cell>
          <cell r="HB62">
            <v>0</v>
          </cell>
          <cell r="HC62" t="str">
            <v>nd</v>
          </cell>
          <cell r="HD62">
            <v>1.5</v>
          </cell>
          <cell r="HE62" t="str">
            <v>nd</v>
          </cell>
          <cell r="HF62">
            <v>0</v>
          </cell>
          <cell r="HG62">
            <v>0</v>
          </cell>
          <cell r="HH62">
            <v>0</v>
          </cell>
          <cell r="HI62">
            <v>3.1</v>
          </cell>
          <cell r="HJ62">
            <v>15.5</v>
          </cell>
          <cell r="HK62">
            <v>0.2</v>
          </cell>
          <cell r="HL62">
            <v>0</v>
          </cell>
          <cell r="HM62">
            <v>0</v>
          </cell>
          <cell r="HN62" t="str">
            <v>nd</v>
          </cell>
          <cell r="HO62">
            <v>25.8</v>
          </cell>
          <cell r="HP62">
            <v>33.700000000000003</v>
          </cell>
          <cell r="HQ62">
            <v>1.5</v>
          </cell>
          <cell r="HR62">
            <v>0</v>
          </cell>
          <cell r="HS62" t="str">
            <v>nd</v>
          </cell>
          <cell r="HT62" t="str">
            <v>nd</v>
          </cell>
          <cell r="HU62">
            <v>1.3</v>
          </cell>
          <cell r="HV62">
            <v>15</v>
          </cell>
          <cell r="HW62">
            <v>1.2</v>
          </cell>
          <cell r="HX62">
            <v>0</v>
          </cell>
          <cell r="HY62" t="str">
            <v>nd</v>
          </cell>
          <cell r="HZ62">
            <v>0.3</v>
          </cell>
          <cell r="IA62" t="str">
            <v>nd</v>
          </cell>
          <cell r="IB62">
            <v>0</v>
          </cell>
          <cell r="IC62">
            <v>0</v>
          </cell>
          <cell r="ID62" t="str">
            <v>nd</v>
          </cell>
          <cell r="IE62">
            <v>0.6</v>
          </cell>
          <cell r="IF62">
            <v>1</v>
          </cell>
          <cell r="IG62" t="str">
            <v>nd</v>
          </cell>
          <cell r="IH62">
            <v>0</v>
          </cell>
          <cell r="II62">
            <v>0</v>
          </cell>
          <cell r="IJ62" t="str">
            <v>nd</v>
          </cell>
          <cell r="IK62">
            <v>3.5999999999999996</v>
          </cell>
          <cell r="IL62">
            <v>11.200000000000001</v>
          </cell>
          <cell r="IM62">
            <v>3.2</v>
          </cell>
          <cell r="IN62">
            <v>0.4</v>
          </cell>
          <cell r="IO62">
            <v>0</v>
          </cell>
          <cell r="IP62">
            <v>0.89999999999999991</v>
          </cell>
          <cell r="IQ62">
            <v>13.4</v>
          </cell>
          <cell r="IR62">
            <v>34.5</v>
          </cell>
          <cell r="IS62">
            <v>11.600000000000001</v>
          </cell>
          <cell r="IT62">
            <v>0.5</v>
          </cell>
          <cell r="IU62">
            <v>0</v>
          </cell>
          <cell r="IV62">
            <v>0</v>
          </cell>
          <cell r="IW62">
            <v>3.2</v>
          </cell>
          <cell r="IX62">
            <v>11</v>
          </cell>
          <cell r="IY62">
            <v>3.3000000000000003</v>
          </cell>
          <cell r="IZ62" t="str">
            <v>nd</v>
          </cell>
          <cell r="JA62">
            <v>0</v>
          </cell>
          <cell r="JB62">
            <v>0</v>
          </cell>
          <cell r="JC62">
            <v>0</v>
          </cell>
          <cell r="JD62">
            <v>0</v>
          </cell>
          <cell r="JE62">
            <v>0.6</v>
          </cell>
          <cell r="JF62">
            <v>0</v>
          </cell>
          <cell r="JG62">
            <v>0</v>
          </cell>
          <cell r="JH62">
            <v>0</v>
          </cell>
          <cell r="JI62">
            <v>0</v>
          </cell>
          <cell r="JJ62">
            <v>0</v>
          </cell>
          <cell r="JK62">
            <v>2</v>
          </cell>
          <cell r="JL62">
            <v>0</v>
          </cell>
          <cell r="JM62">
            <v>0</v>
          </cell>
          <cell r="JN62">
            <v>0</v>
          </cell>
          <cell r="JO62">
            <v>0</v>
          </cell>
          <cell r="JP62" t="str">
            <v>nd</v>
          </cell>
          <cell r="JQ62">
            <v>18.5</v>
          </cell>
          <cell r="JR62">
            <v>0</v>
          </cell>
          <cell r="JS62">
            <v>0</v>
          </cell>
          <cell r="JT62">
            <v>0</v>
          </cell>
          <cell r="JU62">
            <v>0</v>
          </cell>
          <cell r="JV62" t="str">
            <v>nd</v>
          </cell>
          <cell r="JW62">
            <v>60.5</v>
          </cell>
          <cell r="JX62">
            <v>0</v>
          </cell>
          <cell r="JY62">
            <v>0</v>
          </cell>
          <cell r="JZ62">
            <v>0</v>
          </cell>
          <cell r="KA62">
            <v>0</v>
          </cell>
          <cell r="KB62" t="str">
            <v>nd</v>
          </cell>
          <cell r="KC62">
            <v>17.599999999999998</v>
          </cell>
          <cell r="KD62">
            <v>62.5</v>
          </cell>
          <cell r="KE62">
            <v>9.1999999999999993</v>
          </cell>
          <cell r="KF62">
            <v>2.7</v>
          </cell>
          <cell r="KG62">
            <v>7.7</v>
          </cell>
          <cell r="KH62">
            <v>17.899999999999999</v>
          </cell>
          <cell r="KI62">
            <v>0</v>
          </cell>
          <cell r="KJ62">
            <v>59.3</v>
          </cell>
          <cell r="KK62">
            <v>9.1</v>
          </cell>
          <cell r="KL62">
            <v>2.7</v>
          </cell>
          <cell r="KM62">
            <v>9.1</v>
          </cell>
          <cell r="KN62">
            <v>19.7</v>
          </cell>
          <cell r="KO62">
            <v>0</v>
          </cell>
        </row>
        <row r="63">
          <cell r="A63" t="str">
            <v>EnsHZ</v>
          </cell>
          <cell r="B63" t="str">
            <v>63</v>
          </cell>
          <cell r="C63" t="str">
            <v>NAF 17</v>
          </cell>
          <cell r="D63" t="str">
            <v>HZ</v>
          </cell>
          <cell r="E63" t="str">
            <v/>
          </cell>
          <cell r="F63">
            <v>0.5</v>
          </cell>
          <cell r="G63">
            <v>15.1</v>
          </cell>
          <cell r="H63">
            <v>32.5</v>
          </cell>
          <cell r="I63">
            <v>38.5</v>
          </cell>
          <cell r="J63">
            <v>13.3</v>
          </cell>
          <cell r="K63">
            <v>91</v>
          </cell>
          <cell r="L63">
            <v>6.1</v>
          </cell>
          <cell r="M63">
            <v>2.5</v>
          </cell>
          <cell r="N63">
            <v>0.4</v>
          </cell>
          <cell r="O63">
            <v>42.8</v>
          </cell>
          <cell r="P63">
            <v>50.5</v>
          </cell>
          <cell r="Q63">
            <v>7.0000000000000009</v>
          </cell>
          <cell r="R63">
            <v>3.6999999999999997</v>
          </cell>
          <cell r="S63">
            <v>16.900000000000002</v>
          </cell>
          <cell r="T63">
            <v>37.200000000000003</v>
          </cell>
          <cell r="U63">
            <v>3</v>
          </cell>
          <cell r="V63">
            <v>18.8</v>
          </cell>
          <cell r="W63">
            <v>12.7</v>
          </cell>
          <cell r="X63">
            <v>83.1</v>
          </cell>
          <cell r="Y63">
            <v>4.2</v>
          </cell>
          <cell r="Z63">
            <v>3.3000000000000003</v>
          </cell>
          <cell r="AA63">
            <v>35.799999999999997</v>
          </cell>
          <cell r="AB63">
            <v>8.9</v>
          </cell>
          <cell r="AC63">
            <v>74</v>
          </cell>
          <cell r="AD63">
            <v>18.7</v>
          </cell>
          <cell r="AE63">
            <v>13</v>
          </cell>
          <cell r="AF63">
            <v>30.4</v>
          </cell>
          <cell r="AG63">
            <v>13</v>
          </cell>
          <cell r="AH63">
            <v>0</v>
          </cell>
          <cell r="AI63">
            <v>43.5</v>
          </cell>
          <cell r="AJ63">
            <v>43.8</v>
          </cell>
          <cell r="AK63">
            <v>8.4</v>
          </cell>
          <cell r="AL63">
            <v>47.8</v>
          </cell>
          <cell r="AM63">
            <v>50.6</v>
          </cell>
          <cell r="AN63">
            <v>49.4</v>
          </cell>
          <cell r="AO63">
            <v>74.099999999999994</v>
          </cell>
          <cell r="AP63">
            <v>25.900000000000002</v>
          </cell>
          <cell r="AQ63">
            <v>34.599999999999994</v>
          </cell>
          <cell r="AR63">
            <v>8.1</v>
          </cell>
          <cell r="AS63">
            <v>0.6</v>
          </cell>
          <cell r="AT63">
            <v>53.800000000000004</v>
          </cell>
          <cell r="AU63">
            <v>3</v>
          </cell>
          <cell r="AV63">
            <v>3.5999999999999996</v>
          </cell>
          <cell r="AW63">
            <v>0.4</v>
          </cell>
          <cell r="AX63">
            <v>1.4000000000000001</v>
          </cell>
          <cell r="AY63">
            <v>59.599999999999994</v>
          </cell>
          <cell r="AZ63">
            <v>35.099999999999994</v>
          </cell>
          <cell r="BA63">
            <v>51.300000000000004</v>
          </cell>
          <cell r="BB63">
            <v>27.200000000000003</v>
          </cell>
          <cell r="BC63">
            <v>11.5</v>
          </cell>
          <cell r="BD63">
            <v>5.8999999999999995</v>
          </cell>
          <cell r="BE63">
            <v>1.6</v>
          </cell>
          <cell r="BF63">
            <v>2.5</v>
          </cell>
          <cell r="BG63">
            <v>0.8</v>
          </cell>
          <cell r="BH63">
            <v>5.0999999999999996</v>
          </cell>
          <cell r="BI63">
            <v>9.6</v>
          </cell>
          <cell r="BJ63">
            <v>25</v>
          </cell>
          <cell r="BK63">
            <v>20.8</v>
          </cell>
          <cell r="BL63">
            <v>38.700000000000003</v>
          </cell>
          <cell r="BM63">
            <v>0.6</v>
          </cell>
          <cell r="BN63">
            <v>0.70000000000000007</v>
          </cell>
          <cell r="BO63">
            <v>1.3</v>
          </cell>
          <cell r="BP63">
            <v>3.1</v>
          </cell>
          <cell r="BQ63">
            <v>53</v>
          </cell>
          <cell r="BR63">
            <v>41.199999999999996</v>
          </cell>
          <cell r="BS63">
            <v>0</v>
          </cell>
          <cell r="BT63">
            <v>0</v>
          </cell>
          <cell r="BU63">
            <v>0.4</v>
          </cell>
          <cell r="BV63">
            <v>5.3</v>
          </cell>
          <cell r="BW63">
            <v>83.3</v>
          </cell>
          <cell r="BX63">
            <v>11</v>
          </cell>
          <cell r="BY63">
            <v>0.6</v>
          </cell>
          <cell r="BZ63">
            <v>1.5</v>
          </cell>
          <cell r="CA63">
            <v>17.100000000000001</v>
          </cell>
          <cell r="CB63">
            <v>43.2</v>
          </cell>
          <cell r="CC63">
            <v>34.200000000000003</v>
          </cell>
          <cell r="CD63">
            <v>3.3000000000000003</v>
          </cell>
          <cell r="CE63">
            <v>0</v>
          </cell>
          <cell r="CF63">
            <v>0</v>
          </cell>
          <cell r="CG63" t="str">
            <v>nd</v>
          </cell>
          <cell r="CH63">
            <v>0.4</v>
          </cell>
          <cell r="CI63">
            <v>23.799999999999997</v>
          </cell>
          <cell r="CJ63">
            <v>75.5</v>
          </cell>
          <cell r="CK63">
            <v>78.3</v>
          </cell>
          <cell r="CL63">
            <v>52.300000000000004</v>
          </cell>
          <cell r="CM63">
            <v>65.400000000000006</v>
          </cell>
          <cell r="CN63">
            <v>41.4</v>
          </cell>
          <cell r="CO63">
            <v>12.9</v>
          </cell>
          <cell r="CP63">
            <v>24.9</v>
          </cell>
          <cell r="CQ63">
            <v>80.400000000000006</v>
          </cell>
          <cell r="CR63">
            <v>12.8</v>
          </cell>
          <cell r="CS63">
            <v>16.600000000000001</v>
          </cell>
          <cell r="CT63">
            <v>22</v>
          </cell>
          <cell r="CU63">
            <v>20</v>
          </cell>
          <cell r="CV63">
            <v>41.5</v>
          </cell>
          <cell r="CW63">
            <v>17.399999999999999</v>
          </cell>
          <cell r="CX63">
            <v>7.5</v>
          </cell>
          <cell r="CY63">
            <v>13.600000000000001</v>
          </cell>
          <cell r="CZ63">
            <v>6</v>
          </cell>
          <cell r="DA63">
            <v>14.499999999999998</v>
          </cell>
          <cell r="DB63">
            <v>40.9</v>
          </cell>
          <cell r="DC63">
            <v>19.5</v>
          </cell>
          <cell r="DD63">
            <v>38</v>
          </cell>
          <cell r="DE63">
            <v>16.5</v>
          </cell>
          <cell r="DF63">
            <v>34</v>
          </cell>
          <cell r="DG63">
            <v>13.700000000000001</v>
          </cell>
          <cell r="DH63">
            <v>3.5999999999999996</v>
          </cell>
          <cell r="DI63">
            <v>3.3000000000000003</v>
          </cell>
          <cell r="DJ63">
            <v>19.100000000000001</v>
          </cell>
          <cell r="DK63">
            <v>12.7</v>
          </cell>
          <cell r="DL63">
            <v>0</v>
          </cell>
          <cell r="DM63">
            <v>0.2</v>
          </cell>
          <cell r="DN63">
            <v>0</v>
          </cell>
          <cell r="DO63">
            <v>0.1</v>
          </cell>
          <cell r="DP63">
            <v>0.2</v>
          </cell>
          <cell r="DQ63">
            <v>6.1</v>
          </cell>
          <cell r="DR63">
            <v>1.2</v>
          </cell>
          <cell r="DS63">
            <v>1.7999999999999998</v>
          </cell>
          <cell r="DT63">
            <v>5.2</v>
          </cell>
          <cell r="DU63">
            <v>0.6</v>
          </cell>
          <cell r="DV63">
            <v>0.1</v>
          </cell>
          <cell r="DW63">
            <v>8</v>
          </cell>
          <cell r="DX63">
            <v>22</v>
          </cell>
          <cell r="DY63">
            <v>0.70000000000000007</v>
          </cell>
          <cell r="DZ63">
            <v>0.4</v>
          </cell>
          <cell r="EA63">
            <v>0.8</v>
          </cell>
          <cell r="EB63">
            <v>0.70000000000000007</v>
          </cell>
          <cell r="EC63">
            <v>32.4</v>
          </cell>
          <cell r="ED63">
            <v>3.8</v>
          </cell>
          <cell r="EE63">
            <v>0.8</v>
          </cell>
          <cell r="EF63">
            <v>0.1</v>
          </cell>
          <cell r="EG63" t="str">
            <v>nd</v>
          </cell>
          <cell r="EH63">
            <v>1.5</v>
          </cell>
          <cell r="EI63">
            <v>4.8</v>
          </cell>
          <cell r="EJ63">
            <v>0.3</v>
          </cell>
          <cell r="EK63" t="str">
            <v>nd</v>
          </cell>
          <cell r="EL63">
            <v>0</v>
          </cell>
          <cell r="EM63">
            <v>0</v>
          </cell>
          <cell r="EN63" t="str">
            <v>nd</v>
          </cell>
          <cell r="EO63">
            <v>0</v>
          </cell>
          <cell r="EP63">
            <v>0.2</v>
          </cell>
          <cell r="EQ63" t="str">
            <v>nd</v>
          </cell>
          <cell r="ER63" t="str">
            <v>nd</v>
          </cell>
          <cell r="ES63">
            <v>0.1</v>
          </cell>
          <cell r="ET63" t="str">
            <v>nd</v>
          </cell>
          <cell r="EU63">
            <v>5</v>
          </cell>
          <cell r="EV63" t="str">
            <v>nd</v>
          </cell>
          <cell r="EW63">
            <v>5.8000000000000007</v>
          </cell>
          <cell r="EX63">
            <v>1.4000000000000001</v>
          </cell>
          <cell r="EY63">
            <v>2.9000000000000004</v>
          </cell>
          <cell r="EZ63">
            <v>0.4</v>
          </cell>
          <cell r="FA63" t="str">
            <v>nd</v>
          </cell>
          <cell r="FB63">
            <v>0.4</v>
          </cell>
          <cell r="FC63">
            <v>18.3</v>
          </cell>
          <cell r="FD63">
            <v>4.3999999999999995</v>
          </cell>
          <cell r="FE63">
            <v>8.7999999999999989</v>
          </cell>
          <cell r="FF63" t="str">
            <v>nd</v>
          </cell>
          <cell r="FG63" t="str">
            <v>nd</v>
          </cell>
          <cell r="FH63">
            <v>0.89999999999999991</v>
          </cell>
          <cell r="FI63">
            <v>0.70000000000000007</v>
          </cell>
          <cell r="FJ63">
            <v>14.399999999999999</v>
          </cell>
          <cell r="FK63">
            <v>22.400000000000002</v>
          </cell>
          <cell r="FL63">
            <v>0</v>
          </cell>
          <cell r="FM63">
            <v>0</v>
          </cell>
          <cell r="FN63" t="str">
            <v>nd</v>
          </cell>
          <cell r="FO63">
            <v>0.2</v>
          </cell>
          <cell r="FP63">
            <v>0.5</v>
          </cell>
          <cell r="FQ63">
            <v>4.5</v>
          </cell>
          <cell r="FR63">
            <v>0.2</v>
          </cell>
          <cell r="FS63" t="str">
            <v>nd</v>
          </cell>
          <cell r="FT63" t="str">
            <v>nd</v>
          </cell>
          <cell r="FU63">
            <v>0</v>
          </cell>
          <cell r="FV63">
            <v>0.1</v>
          </cell>
          <cell r="FW63">
            <v>0.2</v>
          </cell>
          <cell r="FX63">
            <v>0.70000000000000007</v>
          </cell>
          <cell r="FY63">
            <v>1</v>
          </cell>
          <cell r="FZ63">
            <v>1.5</v>
          </cell>
          <cell r="GA63">
            <v>5.5</v>
          </cell>
          <cell r="GB63">
            <v>6.1</v>
          </cell>
          <cell r="GC63" t="str">
            <v>nd</v>
          </cell>
          <cell r="GD63">
            <v>0</v>
          </cell>
          <cell r="GE63">
            <v>0.3</v>
          </cell>
          <cell r="GF63">
            <v>1.4000000000000001</v>
          </cell>
          <cell r="GG63">
            <v>22.8</v>
          </cell>
          <cell r="GH63">
            <v>7.7</v>
          </cell>
          <cell r="GI63">
            <v>0</v>
          </cell>
          <cell r="GJ63">
            <v>0</v>
          </cell>
          <cell r="GK63" t="str">
            <v>nd</v>
          </cell>
          <cell r="GL63" t="str">
            <v>nd</v>
          </cell>
          <cell r="GM63">
            <v>14.899999999999999</v>
          </cell>
          <cell r="GN63">
            <v>23.9</v>
          </cell>
          <cell r="GO63">
            <v>0</v>
          </cell>
          <cell r="GP63">
            <v>0</v>
          </cell>
          <cell r="GQ63">
            <v>0</v>
          </cell>
          <cell r="GR63" t="str">
            <v>nd</v>
          </cell>
          <cell r="GS63">
            <v>9.8000000000000007</v>
          </cell>
          <cell r="GT63">
            <v>3.5000000000000004</v>
          </cell>
          <cell r="GU63">
            <v>0</v>
          </cell>
          <cell r="GV63">
            <v>0.3</v>
          </cell>
          <cell r="GW63">
            <v>0</v>
          </cell>
          <cell r="GX63" t="str">
            <v>nd</v>
          </cell>
          <cell r="GY63">
            <v>0.1</v>
          </cell>
          <cell r="GZ63">
            <v>0</v>
          </cell>
          <cell r="HA63">
            <v>0</v>
          </cell>
          <cell r="HB63">
            <v>0</v>
          </cell>
          <cell r="HC63">
            <v>0.6</v>
          </cell>
          <cell r="HD63">
            <v>13.3</v>
          </cell>
          <cell r="HE63">
            <v>1.3</v>
          </cell>
          <cell r="HF63">
            <v>0</v>
          </cell>
          <cell r="HG63">
            <v>0</v>
          </cell>
          <cell r="HH63" t="str">
            <v>nd</v>
          </cell>
          <cell r="HI63">
            <v>1.0999999999999999</v>
          </cell>
          <cell r="HJ63">
            <v>28.7</v>
          </cell>
          <cell r="HK63">
            <v>2.4</v>
          </cell>
          <cell r="HL63">
            <v>0</v>
          </cell>
          <cell r="HM63">
            <v>0</v>
          </cell>
          <cell r="HN63" t="str">
            <v>nd</v>
          </cell>
          <cell r="HO63">
            <v>3</v>
          </cell>
          <cell r="HP63">
            <v>29.5</v>
          </cell>
          <cell r="HQ63">
            <v>6.1</v>
          </cell>
          <cell r="HR63">
            <v>0</v>
          </cell>
          <cell r="HS63">
            <v>0</v>
          </cell>
          <cell r="HT63" t="str">
            <v>nd</v>
          </cell>
          <cell r="HU63">
            <v>0.70000000000000007</v>
          </cell>
          <cell r="HV63">
            <v>11.600000000000001</v>
          </cell>
          <cell r="HW63">
            <v>1.0999999999999999</v>
          </cell>
          <cell r="HX63">
            <v>0</v>
          </cell>
          <cell r="HY63">
            <v>0.2</v>
          </cell>
          <cell r="HZ63" t="str">
            <v>nd</v>
          </cell>
          <cell r="IA63">
            <v>0.2</v>
          </cell>
          <cell r="IB63">
            <v>0</v>
          </cell>
          <cell r="IC63" t="str">
            <v>nd</v>
          </cell>
          <cell r="ID63">
            <v>0.4</v>
          </cell>
          <cell r="IE63">
            <v>1.3</v>
          </cell>
          <cell r="IF63">
            <v>11.799999999999999</v>
          </cell>
          <cell r="IG63">
            <v>1.0999999999999999</v>
          </cell>
          <cell r="IH63">
            <v>0.3</v>
          </cell>
          <cell r="II63">
            <v>0.3</v>
          </cell>
          <cell r="IJ63">
            <v>0.6</v>
          </cell>
          <cell r="IK63">
            <v>2</v>
          </cell>
          <cell r="IL63">
            <v>6.4</v>
          </cell>
          <cell r="IM63">
            <v>22.400000000000002</v>
          </cell>
          <cell r="IN63">
            <v>1.0999999999999999</v>
          </cell>
          <cell r="IO63">
            <v>0.1</v>
          </cell>
          <cell r="IP63">
            <v>0.4</v>
          </cell>
          <cell r="IQ63">
            <v>5.0999999999999996</v>
          </cell>
          <cell r="IR63">
            <v>21.6</v>
          </cell>
          <cell r="IS63">
            <v>9.4</v>
          </cell>
          <cell r="IT63">
            <v>1.7999999999999998</v>
          </cell>
          <cell r="IU63">
            <v>0</v>
          </cell>
          <cell r="IV63" t="str">
            <v>nd</v>
          </cell>
          <cell r="IW63">
            <v>8.6999999999999993</v>
          </cell>
          <cell r="IX63">
            <v>3.1</v>
          </cell>
          <cell r="IY63">
            <v>1.2</v>
          </cell>
          <cell r="IZ63">
            <v>0.1</v>
          </cell>
          <cell r="JA63">
            <v>0</v>
          </cell>
          <cell r="JB63">
            <v>0</v>
          </cell>
          <cell r="JC63">
            <v>0</v>
          </cell>
          <cell r="JD63">
            <v>0</v>
          </cell>
          <cell r="JE63">
            <v>0.4</v>
          </cell>
          <cell r="JF63">
            <v>0</v>
          </cell>
          <cell r="JG63">
            <v>0</v>
          </cell>
          <cell r="JH63">
            <v>0</v>
          </cell>
          <cell r="JI63">
            <v>0</v>
          </cell>
          <cell r="JJ63">
            <v>4.9000000000000004</v>
          </cell>
          <cell r="JK63">
            <v>9.9</v>
          </cell>
          <cell r="JL63">
            <v>0</v>
          </cell>
          <cell r="JM63">
            <v>0</v>
          </cell>
          <cell r="JN63">
            <v>0</v>
          </cell>
          <cell r="JO63" t="str">
            <v>nd</v>
          </cell>
          <cell r="JP63">
            <v>18.099999999999998</v>
          </cell>
          <cell r="JQ63">
            <v>16</v>
          </cell>
          <cell r="JR63">
            <v>0</v>
          </cell>
          <cell r="JS63">
            <v>0</v>
          </cell>
          <cell r="JT63" t="str">
            <v>nd</v>
          </cell>
          <cell r="JU63" t="str">
            <v>nd</v>
          </cell>
          <cell r="JV63">
            <v>0.8</v>
          </cell>
          <cell r="JW63">
            <v>35.6</v>
          </cell>
          <cell r="JX63">
            <v>0</v>
          </cell>
          <cell r="JY63">
            <v>0</v>
          </cell>
          <cell r="JZ63">
            <v>0</v>
          </cell>
          <cell r="KA63">
            <v>0</v>
          </cell>
          <cell r="KB63">
            <v>0</v>
          </cell>
          <cell r="KC63">
            <v>13.4</v>
          </cell>
          <cell r="KD63">
            <v>61</v>
          </cell>
          <cell r="KE63">
            <v>11.3</v>
          </cell>
          <cell r="KF63">
            <v>4.5999999999999996</v>
          </cell>
          <cell r="KG63">
            <v>5.2</v>
          </cell>
          <cell r="KH63">
            <v>16.600000000000001</v>
          </cell>
          <cell r="KI63">
            <v>1.3</v>
          </cell>
          <cell r="KJ63">
            <v>58.099999999999994</v>
          </cell>
          <cell r="KK63">
            <v>12.5</v>
          </cell>
          <cell r="KL63">
            <v>4.5</v>
          </cell>
          <cell r="KM63">
            <v>5.3</v>
          </cell>
          <cell r="KN63">
            <v>18.399999999999999</v>
          </cell>
          <cell r="KO63">
            <v>1.2</v>
          </cell>
        </row>
        <row r="64">
          <cell r="A64" t="str">
            <v>1HZ</v>
          </cell>
          <cell r="B64" t="str">
            <v>64</v>
          </cell>
          <cell r="C64" t="str">
            <v>NAF 17</v>
          </cell>
          <cell r="D64" t="str">
            <v>HZ</v>
          </cell>
          <cell r="E64" t="str">
            <v>1</v>
          </cell>
          <cell r="F64" t="str">
            <v>nd</v>
          </cell>
          <cell r="G64">
            <v>11.4</v>
          </cell>
          <cell r="H64">
            <v>22.3</v>
          </cell>
          <cell r="I64">
            <v>54.300000000000004</v>
          </cell>
          <cell r="J64">
            <v>11.5</v>
          </cell>
          <cell r="K64">
            <v>80.5</v>
          </cell>
          <cell r="L64">
            <v>13.100000000000001</v>
          </cell>
          <cell r="M64" t="str">
            <v>nd</v>
          </cell>
          <cell r="N64" t="str">
            <v>nd</v>
          </cell>
          <cell r="O64">
            <v>21</v>
          </cell>
          <cell r="P64">
            <v>26.700000000000003</v>
          </cell>
          <cell r="Q64" t="str">
            <v>nd</v>
          </cell>
          <cell r="R64">
            <v>6.4</v>
          </cell>
          <cell r="S64">
            <v>25.8</v>
          </cell>
          <cell r="T64">
            <v>25.3</v>
          </cell>
          <cell r="U64">
            <v>6.8000000000000007</v>
          </cell>
          <cell r="V64">
            <v>24.6</v>
          </cell>
          <cell r="W64">
            <v>20.3</v>
          </cell>
          <cell r="X64">
            <v>78.5</v>
          </cell>
          <cell r="Y64" t="str">
            <v>nd</v>
          </cell>
          <cell r="Z64">
            <v>0</v>
          </cell>
          <cell r="AA64" t="str">
            <v>nd</v>
          </cell>
          <cell r="AB64">
            <v>42.9</v>
          </cell>
          <cell r="AC64">
            <v>30.5</v>
          </cell>
          <cell r="AD64">
            <v>70.899999999999991</v>
          </cell>
          <cell r="AE64">
            <v>25.7</v>
          </cell>
          <cell r="AF64">
            <v>10.5</v>
          </cell>
          <cell r="AG64" t="str">
            <v>nd</v>
          </cell>
          <cell r="AH64">
            <v>0</v>
          </cell>
          <cell r="AI64">
            <v>48.699999999999996</v>
          </cell>
          <cell r="AJ64">
            <v>51.9</v>
          </cell>
          <cell r="AK64">
            <v>7.3</v>
          </cell>
          <cell r="AL64">
            <v>40.799999999999997</v>
          </cell>
          <cell r="AM64">
            <v>12.8</v>
          </cell>
          <cell r="AN64">
            <v>87.2</v>
          </cell>
          <cell r="AO64">
            <v>16.400000000000002</v>
          </cell>
          <cell r="AP64">
            <v>83.6</v>
          </cell>
          <cell r="AQ64">
            <v>78.7</v>
          </cell>
          <cell r="AR64">
            <v>18.099999999999998</v>
          </cell>
          <cell r="AS64">
            <v>0</v>
          </cell>
          <cell r="AT64" t="str">
            <v>nd</v>
          </cell>
          <cell r="AU64">
            <v>0</v>
          </cell>
          <cell r="AV64">
            <v>0</v>
          </cell>
          <cell r="AW64">
            <v>0</v>
          </cell>
          <cell r="AX64" t="str">
            <v>nd</v>
          </cell>
          <cell r="AY64">
            <v>92.2</v>
          </cell>
          <cell r="AZ64">
            <v>0</v>
          </cell>
          <cell r="BA64">
            <v>72</v>
          </cell>
          <cell r="BB64">
            <v>12.8</v>
          </cell>
          <cell r="BC64" t="str">
            <v>nd</v>
          </cell>
          <cell r="BD64" t="str">
            <v>nd</v>
          </cell>
          <cell r="BE64">
            <v>4.5</v>
          </cell>
          <cell r="BF64">
            <v>6.6000000000000005</v>
          </cell>
          <cell r="BG64" t="str">
            <v>nd</v>
          </cell>
          <cell r="BH64" t="str">
            <v>nd</v>
          </cell>
          <cell r="BI64" t="str">
            <v>nd</v>
          </cell>
          <cell r="BJ64" t="str">
            <v>nd</v>
          </cell>
          <cell r="BK64">
            <v>5.6000000000000005</v>
          </cell>
          <cell r="BL64">
            <v>91.2</v>
          </cell>
          <cell r="BM64">
            <v>0</v>
          </cell>
          <cell r="BN64">
            <v>1.7999999999999998</v>
          </cell>
          <cell r="BO64" t="str">
            <v>nd</v>
          </cell>
          <cell r="BP64" t="str">
            <v>nd</v>
          </cell>
          <cell r="BQ64">
            <v>6</v>
          </cell>
          <cell r="BR64">
            <v>88.8</v>
          </cell>
          <cell r="BS64">
            <v>0</v>
          </cell>
          <cell r="BT64">
            <v>0</v>
          </cell>
          <cell r="BU64">
            <v>0</v>
          </cell>
          <cell r="BV64">
            <v>2.6</v>
          </cell>
          <cell r="BW64">
            <v>34.5</v>
          </cell>
          <cell r="BX64">
            <v>62.9</v>
          </cell>
          <cell r="BY64" t="str">
            <v>nd</v>
          </cell>
          <cell r="BZ64">
            <v>0</v>
          </cell>
          <cell r="CA64">
            <v>8.4</v>
          </cell>
          <cell r="CB64">
            <v>36.6</v>
          </cell>
          <cell r="CC64">
            <v>40</v>
          </cell>
          <cell r="CD64">
            <v>14.399999999999999</v>
          </cell>
          <cell r="CE64">
            <v>0</v>
          </cell>
          <cell r="CF64">
            <v>0</v>
          </cell>
          <cell r="CG64">
            <v>0</v>
          </cell>
          <cell r="CH64" t="str">
            <v>nd</v>
          </cell>
          <cell r="CI64">
            <v>6.9</v>
          </cell>
          <cell r="CJ64">
            <v>92.4</v>
          </cell>
          <cell r="CK64">
            <v>33.700000000000003</v>
          </cell>
          <cell r="CL64">
            <v>25</v>
          </cell>
          <cell r="CM64">
            <v>71.899999999999991</v>
          </cell>
          <cell r="CN64">
            <v>26.8</v>
          </cell>
          <cell r="CO64">
            <v>3.5999999999999996</v>
          </cell>
          <cell r="CP64">
            <v>9.4</v>
          </cell>
          <cell r="CQ64">
            <v>53.5</v>
          </cell>
          <cell r="CR64">
            <v>6.9</v>
          </cell>
          <cell r="CS64">
            <v>27.500000000000004</v>
          </cell>
          <cell r="CT64">
            <v>20</v>
          </cell>
          <cell r="CU64">
            <v>12</v>
          </cell>
          <cell r="CV64">
            <v>40.5</v>
          </cell>
          <cell r="CW64">
            <v>31.8</v>
          </cell>
          <cell r="CX64">
            <v>4.8</v>
          </cell>
          <cell r="CY64">
            <v>4.8</v>
          </cell>
          <cell r="CZ64">
            <v>5.8999999999999995</v>
          </cell>
          <cell r="DA64">
            <v>22.400000000000002</v>
          </cell>
          <cell r="DB64">
            <v>30.2</v>
          </cell>
          <cell r="DC64">
            <v>32.800000000000004</v>
          </cell>
          <cell r="DD64">
            <v>43.2</v>
          </cell>
          <cell r="DE64">
            <v>6.8000000000000007</v>
          </cell>
          <cell r="DF64">
            <v>9.8000000000000007</v>
          </cell>
          <cell r="DG64">
            <v>4.7</v>
          </cell>
          <cell r="DH64" t="str">
            <v>nd</v>
          </cell>
          <cell r="DI64" t="str">
            <v>nd</v>
          </cell>
          <cell r="DJ64">
            <v>3</v>
          </cell>
          <cell r="DK64">
            <v>23.400000000000002</v>
          </cell>
          <cell r="DL64">
            <v>0</v>
          </cell>
          <cell r="DM64" t="str">
            <v>nd</v>
          </cell>
          <cell r="DN64">
            <v>0</v>
          </cell>
          <cell r="DO64">
            <v>0</v>
          </cell>
          <cell r="DP64">
            <v>0</v>
          </cell>
          <cell r="DQ64" t="str">
            <v>nd</v>
          </cell>
          <cell r="DR64">
            <v>3.3000000000000003</v>
          </cell>
          <cell r="DS64" t="str">
            <v>nd</v>
          </cell>
          <cell r="DT64" t="str">
            <v>nd</v>
          </cell>
          <cell r="DU64">
            <v>2.8000000000000003</v>
          </cell>
          <cell r="DV64" t="str">
            <v>nd</v>
          </cell>
          <cell r="DW64">
            <v>14.899999999999999</v>
          </cell>
          <cell r="DX64">
            <v>4.9000000000000004</v>
          </cell>
          <cell r="DY64" t="str">
            <v>nd</v>
          </cell>
          <cell r="DZ64">
            <v>0</v>
          </cell>
          <cell r="EA64" t="str">
            <v>nd</v>
          </cell>
          <cell r="EB64" t="str">
            <v>nd</v>
          </cell>
          <cell r="EC64">
            <v>42.4</v>
          </cell>
          <cell r="ED64">
            <v>4.5999999999999996</v>
          </cell>
          <cell r="EE64">
            <v>0</v>
          </cell>
          <cell r="EF64">
            <v>0</v>
          </cell>
          <cell r="EG64" t="str">
            <v>nd</v>
          </cell>
          <cell r="EH64">
            <v>5.5</v>
          </cell>
          <cell r="EI64">
            <v>11.700000000000001</v>
          </cell>
          <cell r="EJ64">
            <v>0</v>
          </cell>
          <cell r="EK64">
            <v>0</v>
          </cell>
          <cell r="EL64">
            <v>0</v>
          </cell>
          <cell r="EM64">
            <v>0</v>
          </cell>
          <cell r="EN64">
            <v>0</v>
          </cell>
          <cell r="EO64">
            <v>0</v>
          </cell>
          <cell r="EP64">
            <v>0</v>
          </cell>
          <cell r="EQ64">
            <v>0</v>
          </cell>
          <cell r="ER64">
            <v>0</v>
          </cell>
          <cell r="ES64">
            <v>0</v>
          </cell>
          <cell r="ET64">
            <v>0</v>
          </cell>
          <cell r="EU64" t="str">
            <v>nd</v>
          </cell>
          <cell r="EV64">
            <v>0</v>
          </cell>
          <cell r="EW64">
            <v>0</v>
          </cell>
          <cell r="EX64" t="str">
            <v>nd</v>
          </cell>
          <cell r="EY64">
            <v>9.4</v>
          </cell>
          <cell r="EZ64" t="str">
            <v>nd</v>
          </cell>
          <cell r="FA64">
            <v>0</v>
          </cell>
          <cell r="FB64" t="str">
            <v>nd</v>
          </cell>
          <cell r="FC64" t="str">
            <v>nd</v>
          </cell>
          <cell r="FD64">
            <v>0</v>
          </cell>
          <cell r="FE64">
            <v>17.100000000000001</v>
          </cell>
          <cell r="FF64">
            <v>0</v>
          </cell>
          <cell r="FG64">
            <v>0</v>
          </cell>
          <cell r="FH64">
            <v>0</v>
          </cell>
          <cell r="FI64" t="str">
            <v>nd</v>
          </cell>
          <cell r="FJ64" t="str">
            <v>nd</v>
          </cell>
          <cell r="FK64">
            <v>51.1</v>
          </cell>
          <cell r="FL64">
            <v>0</v>
          </cell>
          <cell r="FM64">
            <v>0</v>
          </cell>
          <cell r="FN64">
            <v>0</v>
          </cell>
          <cell r="FO64">
            <v>0</v>
          </cell>
          <cell r="FP64">
            <v>0</v>
          </cell>
          <cell r="FQ64">
            <v>13.5</v>
          </cell>
          <cell r="FR64">
            <v>0</v>
          </cell>
          <cell r="FS64">
            <v>0</v>
          </cell>
          <cell r="FT64">
            <v>0</v>
          </cell>
          <cell r="FU64">
            <v>0</v>
          </cell>
          <cell r="FV64" t="str">
            <v>nd</v>
          </cell>
          <cell r="FW64">
            <v>0</v>
          </cell>
          <cell r="FX64">
            <v>1.7999999999999998</v>
          </cell>
          <cell r="FY64" t="str">
            <v>nd</v>
          </cell>
          <cell r="FZ64" t="str">
            <v>nd</v>
          </cell>
          <cell r="GA64">
            <v>3.4000000000000004</v>
          </cell>
          <cell r="GB64">
            <v>5.5</v>
          </cell>
          <cell r="GC64">
            <v>0</v>
          </cell>
          <cell r="GD64">
            <v>0</v>
          </cell>
          <cell r="GE64" t="str">
            <v>nd</v>
          </cell>
          <cell r="GF64" t="str">
            <v>nd</v>
          </cell>
          <cell r="GG64" t="str">
            <v>nd</v>
          </cell>
          <cell r="GH64">
            <v>12.5</v>
          </cell>
          <cell r="GI64">
            <v>0</v>
          </cell>
          <cell r="GJ64">
            <v>0</v>
          </cell>
          <cell r="GK64">
            <v>0</v>
          </cell>
          <cell r="GL64">
            <v>0</v>
          </cell>
          <cell r="GM64" t="str">
            <v>nd</v>
          </cell>
          <cell r="GN64">
            <v>56.8</v>
          </cell>
          <cell r="GO64">
            <v>0</v>
          </cell>
          <cell r="GP64">
            <v>0</v>
          </cell>
          <cell r="GQ64">
            <v>0</v>
          </cell>
          <cell r="GR64">
            <v>0</v>
          </cell>
          <cell r="GS64">
            <v>0</v>
          </cell>
          <cell r="GT64">
            <v>13.5</v>
          </cell>
          <cell r="GU64">
            <v>0</v>
          </cell>
          <cell r="GV64">
            <v>0</v>
          </cell>
          <cell r="GW64">
            <v>0</v>
          </cell>
          <cell r="GX64">
            <v>0</v>
          </cell>
          <cell r="GY64" t="str">
            <v>nd</v>
          </cell>
          <cell r="GZ64">
            <v>0</v>
          </cell>
          <cell r="HA64">
            <v>0</v>
          </cell>
          <cell r="HB64">
            <v>0</v>
          </cell>
          <cell r="HC64">
            <v>0</v>
          </cell>
          <cell r="HD64" t="str">
            <v>nd</v>
          </cell>
          <cell r="HE64">
            <v>9.1999999999999993</v>
          </cell>
          <cell r="HF64">
            <v>0</v>
          </cell>
          <cell r="HG64">
            <v>0</v>
          </cell>
          <cell r="HH64">
            <v>0</v>
          </cell>
          <cell r="HI64" t="str">
            <v>nd</v>
          </cell>
          <cell r="HJ64">
            <v>11.600000000000001</v>
          </cell>
          <cell r="HK64">
            <v>9</v>
          </cell>
          <cell r="HL64">
            <v>0</v>
          </cell>
          <cell r="HM64">
            <v>0</v>
          </cell>
          <cell r="HN64">
            <v>0</v>
          </cell>
          <cell r="HO64" t="str">
            <v>nd</v>
          </cell>
          <cell r="HP64">
            <v>19.8</v>
          </cell>
          <cell r="HQ64">
            <v>32.700000000000003</v>
          </cell>
          <cell r="HR64">
            <v>0</v>
          </cell>
          <cell r="HS64">
            <v>0</v>
          </cell>
          <cell r="HT64">
            <v>0</v>
          </cell>
          <cell r="HU64">
            <v>0</v>
          </cell>
          <cell r="HV64">
            <v>2.2999999999999998</v>
          </cell>
          <cell r="HW64">
            <v>10.9</v>
          </cell>
          <cell r="HX64">
            <v>0</v>
          </cell>
          <cell r="HY64">
            <v>0</v>
          </cell>
          <cell r="HZ64" t="str">
            <v>nd</v>
          </cell>
          <cell r="IA64">
            <v>0</v>
          </cell>
          <cell r="IB64">
            <v>0</v>
          </cell>
          <cell r="IC64">
            <v>0</v>
          </cell>
          <cell r="ID64">
            <v>0</v>
          </cell>
          <cell r="IE64" t="str">
            <v>nd</v>
          </cell>
          <cell r="IF64" t="str">
            <v>nd</v>
          </cell>
          <cell r="IG64">
            <v>6.8000000000000007</v>
          </cell>
          <cell r="IH64" t="str">
            <v>nd</v>
          </cell>
          <cell r="II64">
            <v>0</v>
          </cell>
          <cell r="IJ64">
            <v>0</v>
          </cell>
          <cell r="IK64">
            <v>1.7000000000000002</v>
          </cell>
          <cell r="IL64">
            <v>8.4</v>
          </cell>
          <cell r="IM64">
            <v>10.100000000000001</v>
          </cell>
          <cell r="IN64">
            <v>3.8</v>
          </cell>
          <cell r="IO64" t="str">
            <v>nd</v>
          </cell>
          <cell r="IP64">
            <v>0</v>
          </cell>
          <cell r="IQ64">
            <v>3.5000000000000004</v>
          </cell>
          <cell r="IR64">
            <v>20.200000000000003</v>
          </cell>
          <cell r="IS64">
            <v>19.900000000000002</v>
          </cell>
          <cell r="IT64">
            <v>8.9</v>
          </cell>
          <cell r="IU64">
            <v>0</v>
          </cell>
          <cell r="IV64">
            <v>0</v>
          </cell>
          <cell r="IW64" t="str">
            <v>nd</v>
          </cell>
          <cell r="IX64" t="str">
            <v>nd</v>
          </cell>
          <cell r="IY64" t="str">
            <v>nd</v>
          </cell>
          <cell r="IZ64" t="str">
            <v>nd</v>
          </cell>
          <cell r="JA64">
            <v>0</v>
          </cell>
          <cell r="JB64">
            <v>0</v>
          </cell>
          <cell r="JC64">
            <v>0</v>
          </cell>
          <cell r="JD64">
            <v>0</v>
          </cell>
          <cell r="JE64" t="str">
            <v>nd</v>
          </cell>
          <cell r="JF64">
            <v>0</v>
          </cell>
          <cell r="JG64">
            <v>0</v>
          </cell>
          <cell r="JH64">
            <v>0</v>
          </cell>
          <cell r="JI64">
            <v>0</v>
          </cell>
          <cell r="JJ64">
            <v>0</v>
          </cell>
          <cell r="JK64">
            <v>10.6</v>
          </cell>
          <cell r="JL64">
            <v>0</v>
          </cell>
          <cell r="JM64">
            <v>0</v>
          </cell>
          <cell r="JN64">
            <v>0</v>
          </cell>
          <cell r="JO64" t="str">
            <v>nd</v>
          </cell>
          <cell r="JP64">
            <v>0</v>
          </cell>
          <cell r="JQ64">
            <v>17.899999999999999</v>
          </cell>
          <cell r="JR64">
            <v>0</v>
          </cell>
          <cell r="JS64">
            <v>0</v>
          </cell>
          <cell r="JT64">
            <v>0</v>
          </cell>
          <cell r="JU64">
            <v>0</v>
          </cell>
          <cell r="JV64">
            <v>7.0000000000000009</v>
          </cell>
          <cell r="JW64">
            <v>50.3</v>
          </cell>
          <cell r="JX64">
            <v>0</v>
          </cell>
          <cell r="JY64">
            <v>0</v>
          </cell>
          <cell r="JZ64">
            <v>0</v>
          </cell>
          <cell r="KA64">
            <v>0</v>
          </cell>
          <cell r="KB64">
            <v>0</v>
          </cell>
          <cell r="KC64">
            <v>13.100000000000001</v>
          </cell>
          <cell r="KD64">
            <v>74.7</v>
          </cell>
          <cell r="KE64">
            <v>1.7999999999999998</v>
          </cell>
          <cell r="KF64">
            <v>2.4</v>
          </cell>
          <cell r="KG64">
            <v>3.6999999999999997</v>
          </cell>
          <cell r="KH64">
            <v>15</v>
          </cell>
          <cell r="KI64">
            <v>2.5</v>
          </cell>
          <cell r="KJ64">
            <v>72.3</v>
          </cell>
          <cell r="KK64">
            <v>1.7999999999999998</v>
          </cell>
          <cell r="KL64">
            <v>2.4</v>
          </cell>
          <cell r="KM64">
            <v>3.9</v>
          </cell>
          <cell r="KN64">
            <v>17</v>
          </cell>
          <cell r="KO64">
            <v>2.5</v>
          </cell>
        </row>
        <row r="65">
          <cell r="A65" t="str">
            <v>2HZ</v>
          </cell>
          <cell r="B65" t="str">
            <v>65</v>
          </cell>
          <cell r="C65" t="str">
            <v>NAF 17</v>
          </cell>
          <cell r="D65" t="str">
            <v>HZ</v>
          </cell>
          <cell r="E65" t="str">
            <v>2</v>
          </cell>
          <cell r="F65">
            <v>0</v>
          </cell>
          <cell r="G65">
            <v>7.0000000000000009</v>
          </cell>
          <cell r="H65">
            <v>26</v>
          </cell>
          <cell r="I65">
            <v>61.6</v>
          </cell>
          <cell r="J65">
            <v>5.4</v>
          </cell>
          <cell r="K65">
            <v>78.400000000000006</v>
          </cell>
          <cell r="L65">
            <v>9.9</v>
          </cell>
          <cell r="M65">
            <v>9.6</v>
          </cell>
          <cell r="N65" t="str">
            <v>nd</v>
          </cell>
          <cell r="O65">
            <v>22.400000000000002</v>
          </cell>
          <cell r="P65">
            <v>35.199999999999996</v>
          </cell>
          <cell r="Q65">
            <v>2.7</v>
          </cell>
          <cell r="R65">
            <v>6.8000000000000007</v>
          </cell>
          <cell r="S65">
            <v>27.800000000000004</v>
          </cell>
          <cell r="T65">
            <v>34.200000000000003</v>
          </cell>
          <cell r="U65">
            <v>2.2999999999999998</v>
          </cell>
          <cell r="V65">
            <v>11.700000000000001</v>
          </cell>
          <cell r="W65">
            <v>8.1</v>
          </cell>
          <cell r="X65">
            <v>83.1</v>
          </cell>
          <cell r="Y65">
            <v>8.7999999999999989</v>
          </cell>
          <cell r="Z65" t="str">
            <v>nd</v>
          </cell>
          <cell r="AA65">
            <v>66.2</v>
          </cell>
          <cell r="AB65">
            <v>0</v>
          </cell>
          <cell r="AC65">
            <v>50.7</v>
          </cell>
          <cell r="AD65">
            <v>43.7</v>
          </cell>
          <cell r="AE65" t="str">
            <v>nd</v>
          </cell>
          <cell r="AF65" t="str">
            <v>nd</v>
          </cell>
          <cell r="AG65" t="str">
            <v>nd</v>
          </cell>
          <cell r="AH65">
            <v>0</v>
          </cell>
          <cell r="AI65">
            <v>84.3</v>
          </cell>
          <cell r="AJ65">
            <v>55.500000000000007</v>
          </cell>
          <cell r="AK65">
            <v>5.0999999999999996</v>
          </cell>
          <cell r="AL65">
            <v>39.4</v>
          </cell>
          <cell r="AM65">
            <v>15.2</v>
          </cell>
          <cell r="AN65">
            <v>84.8</v>
          </cell>
          <cell r="AO65">
            <v>23</v>
          </cell>
          <cell r="AP65">
            <v>77</v>
          </cell>
          <cell r="AQ65">
            <v>61.8</v>
          </cell>
          <cell r="AR65">
            <v>22.400000000000002</v>
          </cell>
          <cell r="AS65" t="str">
            <v>nd</v>
          </cell>
          <cell r="AT65" t="str">
            <v>nd</v>
          </cell>
          <cell r="AU65">
            <v>0</v>
          </cell>
          <cell r="AV65">
            <v>0</v>
          </cell>
          <cell r="AW65" t="str">
            <v>nd</v>
          </cell>
          <cell r="AX65">
            <v>0</v>
          </cell>
          <cell r="AY65">
            <v>87.5</v>
          </cell>
          <cell r="AZ65" t="str">
            <v>nd</v>
          </cell>
          <cell r="BA65">
            <v>74.599999999999994</v>
          </cell>
          <cell r="BB65">
            <v>14.000000000000002</v>
          </cell>
          <cell r="BC65">
            <v>4.1000000000000005</v>
          </cell>
          <cell r="BD65">
            <v>2.7</v>
          </cell>
          <cell r="BE65" t="str">
            <v>nd</v>
          </cell>
          <cell r="BF65">
            <v>3.1</v>
          </cell>
          <cell r="BG65" t="str">
            <v>nd</v>
          </cell>
          <cell r="BH65">
            <v>0</v>
          </cell>
          <cell r="BI65">
            <v>0</v>
          </cell>
          <cell r="BJ65">
            <v>1.7000000000000002</v>
          </cell>
          <cell r="BK65">
            <v>10.5</v>
          </cell>
          <cell r="BL65">
            <v>87.2</v>
          </cell>
          <cell r="BM65">
            <v>0</v>
          </cell>
          <cell r="BN65" t="str">
            <v>nd</v>
          </cell>
          <cell r="BO65">
            <v>3.2</v>
          </cell>
          <cell r="BP65">
            <v>3.6999999999999997</v>
          </cell>
          <cell r="BQ65">
            <v>6.7</v>
          </cell>
          <cell r="BR65">
            <v>86</v>
          </cell>
          <cell r="BS65">
            <v>0</v>
          </cell>
          <cell r="BT65">
            <v>0</v>
          </cell>
          <cell r="BU65">
            <v>0</v>
          </cell>
          <cell r="BV65">
            <v>4.3999999999999995</v>
          </cell>
          <cell r="BW65">
            <v>62.6</v>
          </cell>
          <cell r="BX65">
            <v>33</v>
          </cell>
          <cell r="BY65">
            <v>3</v>
          </cell>
          <cell r="BZ65">
            <v>5.2</v>
          </cell>
          <cell r="CA65">
            <v>6.6000000000000005</v>
          </cell>
          <cell r="CB65">
            <v>41.6</v>
          </cell>
          <cell r="CC65">
            <v>33.6</v>
          </cell>
          <cell r="CD65">
            <v>10</v>
          </cell>
          <cell r="CE65">
            <v>0</v>
          </cell>
          <cell r="CF65">
            <v>0</v>
          </cell>
          <cell r="CG65">
            <v>0</v>
          </cell>
          <cell r="CH65">
            <v>0</v>
          </cell>
          <cell r="CI65">
            <v>0</v>
          </cell>
          <cell r="CJ65">
            <v>100</v>
          </cell>
          <cell r="CK65">
            <v>48.5</v>
          </cell>
          <cell r="CL65">
            <v>39.800000000000004</v>
          </cell>
          <cell r="CM65">
            <v>64</v>
          </cell>
          <cell r="CN65">
            <v>37.1</v>
          </cell>
          <cell r="CO65">
            <v>9.6</v>
          </cell>
          <cell r="CP65">
            <v>12.3</v>
          </cell>
          <cell r="CQ65">
            <v>70.199999999999989</v>
          </cell>
          <cell r="CR65">
            <v>5.0999999999999996</v>
          </cell>
          <cell r="CS65">
            <v>21.8</v>
          </cell>
          <cell r="CT65">
            <v>28.799999999999997</v>
          </cell>
          <cell r="CU65">
            <v>15.7</v>
          </cell>
          <cell r="CV65">
            <v>33.700000000000003</v>
          </cell>
          <cell r="CW65">
            <v>36.299999999999997</v>
          </cell>
          <cell r="CX65">
            <v>1.7000000000000002</v>
          </cell>
          <cell r="CY65">
            <v>9</v>
          </cell>
          <cell r="CZ65">
            <v>7.6</v>
          </cell>
          <cell r="DA65">
            <v>13.3</v>
          </cell>
          <cell r="DB65">
            <v>32</v>
          </cell>
          <cell r="DC65">
            <v>27.900000000000002</v>
          </cell>
          <cell r="DD65">
            <v>42.9</v>
          </cell>
          <cell r="DE65">
            <v>12</v>
          </cell>
          <cell r="DF65">
            <v>19.7</v>
          </cell>
          <cell r="DG65">
            <v>12</v>
          </cell>
          <cell r="DH65">
            <v>4.5999999999999996</v>
          </cell>
          <cell r="DI65">
            <v>5.7</v>
          </cell>
          <cell r="DJ65">
            <v>11.4</v>
          </cell>
          <cell r="DK65">
            <v>16</v>
          </cell>
          <cell r="DL65">
            <v>0</v>
          </cell>
          <cell r="DM65">
            <v>0</v>
          </cell>
          <cell r="DN65">
            <v>0</v>
          </cell>
          <cell r="DO65">
            <v>0</v>
          </cell>
          <cell r="DP65">
            <v>0</v>
          </cell>
          <cell r="DQ65">
            <v>2.1999999999999997</v>
          </cell>
          <cell r="DR65" t="str">
            <v>nd</v>
          </cell>
          <cell r="DS65">
            <v>3.2</v>
          </cell>
          <cell r="DT65">
            <v>0</v>
          </cell>
          <cell r="DU65" t="str">
            <v>nd</v>
          </cell>
          <cell r="DV65">
            <v>0</v>
          </cell>
          <cell r="DW65">
            <v>14.299999999999999</v>
          </cell>
          <cell r="DX65">
            <v>6.8000000000000007</v>
          </cell>
          <cell r="DY65">
            <v>0</v>
          </cell>
          <cell r="DZ65">
            <v>2.1</v>
          </cell>
          <cell r="EA65" t="str">
            <v>nd</v>
          </cell>
          <cell r="EB65">
            <v>2</v>
          </cell>
          <cell r="EC65">
            <v>52.5</v>
          </cell>
          <cell r="ED65">
            <v>6.2</v>
          </cell>
          <cell r="EE65" t="str">
            <v>nd</v>
          </cell>
          <cell r="EF65" t="str">
            <v>nd</v>
          </cell>
          <cell r="EG65">
            <v>0</v>
          </cell>
          <cell r="EH65" t="str">
            <v>nd</v>
          </cell>
          <cell r="EI65">
            <v>5.5</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t="str">
            <v>nd</v>
          </cell>
          <cell r="EY65">
            <v>5.2</v>
          </cell>
          <cell r="EZ65" t="str">
            <v>nd</v>
          </cell>
          <cell r="FA65">
            <v>0</v>
          </cell>
          <cell r="FB65">
            <v>0</v>
          </cell>
          <cell r="FC65">
            <v>0</v>
          </cell>
          <cell r="FD65">
            <v>8.2000000000000011</v>
          </cell>
          <cell r="FE65">
            <v>19</v>
          </cell>
          <cell r="FF65">
            <v>0</v>
          </cell>
          <cell r="FG65">
            <v>0</v>
          </cell>
          <cell r="FH65">
            <v>0</v>
          </cell>
          <cell r="FI65">
            <v>1.7000000000000002</v>
          </cell>
          <cell r="FJ65">
            <v>0.70000000000000007</v>
          </cell>
          <cell r="FK65">
            <v>57.099999999999994</v>
          </cell>
          <cell r="FL65">
            <v>0</v>
          </cell>
          <cell r="FM65">
            <v>0</v>
          </cell>
          <cell r="FN65">
            <v>0</v>
          </cell>
          <cell r="FO65">
            <v>0</v>
          </cell>
          <cell r="FP65">
            <v>0</v>
          </cell>
          <cell r="FQ65">
            <v>5.8999999999999995</v>
          </cell>
          <cell r="FR65">
            <v>0</v>
          </cell>
          <cell r="FS65">
            <v>0</v>
          </cell>
          <cell r="FT65">
            <v>0</v>
          </cell>
          <cell r="FU65">
            <v>0</v>
          </cell>
          <cell r="FV65">
            <v>0</v>
          </cell>
          <cell r="FW65">
            <v>0</v>
          </cell>
          <cell r="FX65" t="str">
            <v>nd</v>
          </cell>
          <cell r="FY65">
            <v>3.2</v>
          </cell>
          <cell r="FZ65" t="str">
            <v>nd</v>
          </cell>
          <cell r="GA65">
            <v>0</v>
          </cell>
          <cell r="GB65">
            <v>2.2999999999999998</v>
          </cell>
          <cell r="GC65">
            <v>0</v>
          </cell>
          <cell r="GD65">
            <v>0</v>
          </cell>
          <cell r="GE65">
            <v>0</v>
          </cell>
          <cell r="GF65">
            <v>2.8000000000000003</v>
          </cell>
          <cell r="GG65">
            <v>3.1</v>
          </cell>
          <cell r="GH65">
            <v>21.7</v>
          </cell>
          <cell r="GI65">
            <v>0</v>
          </cell>
          <cell r="GJ65">
            <v>0</v>
          </cell>
          <cell r="GK65">
            <v>0</v>
          </cell>
          <cell r="GL65">
            <v>0</v>
          </cell>
          <cell r="GM65" t="str">
            <v>nd</v>
          </cell>
          <cell r="GN65">
            <v>56.699999999999996</v>
          </cell>
          <cell r="GO65">
            <v>0</v>
          </cell>
          <cell r="GP65">
            <v>0</v>
          </cell>
          <cell r="GQ65">
            <v>0</v>
          </cell>
          <cell r="GR65">
            <v>0</v>
          </cell>
          <cell r="GS65" t="str">
            <v>nd</v>
          </cell>
          <cell r="GT65">
            <v>5.3</v>
          </cell>
          <cell r="GU65">
            <v>0</v>
          </cell>
          <cell r="GV65">
            <v>0</v>
          </cell>
          <cell r="GW65">
            <v>0</v>
          </cell>
          <cell r="GX65">
            <v>0</v>
          </cell>
          <cell r="GY65">
            <v>0</v>
          </cell>
          <cell r="GZ65">
            <v>0</v>
          </cell>
          <cell r="HA65">
            <v>0</v>
          </cell>
          <cell r="HB65">
            <v>0</v>
          </cell>
          <cell r="HC65" t="str">
            <v>nd</v>
          </cell>
          <cell r="HD65">
            <v>1.7000000000000002</v>
          </cell>
          <cell r="HE65">
            <v>3.9</v>
          </cell>
          <cell r="HF65">
            <v>0</v>
          </cell>
          <cell r="HG65">
            <v>0</v>
          </cell>
          <cell r="HH65">
            <v>0</v>
          </cell>
          <cell r="HI65">
            <v>0</v>
          </cell>
          <cell r="HJ65">
            <v>16.8</v>
          </cell>
          <cell r="HK65">
            <v>9.7000000000000011</v>
          </cell>
          <cell r="HL65">
            <v>0</v>
          </cell>
          <cell r="HM65">
            <v>0</v>
          </cell>
          <cell r="HN65">
            <v>0</v>
          </cell>
          <cell r="HO65">
            <v>2.6</v>
          </cell>
          <cell r="HP65">
            <v>39.200000000000003</v>
          </cell>
          <cell r="HQ65">
            <v>18.600000000000001</v>
          </cell>
          <cell r="HR65">
            <v>0</v>
          </cell>
          <cell r="HS65">
            <v>0</v>
          </cell>
          <cell r="HT65">
            <v>0</v>
          </cell>
          <cell r="HU65">
            <v>0</v>
          </cell>
          <cell r="HV65">
            <v>4.9000000000000004</v>
          </cell>
          <cell r="HW65" t="str">
            <v>nd</v>
          </cell>
          <cell r="HX65">
            <v>0</v>
          </cell>
          <cell r="HY65">
            <v>0</v>
          </cell>
          <cell r="HZ65">
            <v>0</v>
          </cell>
          <cell r="IA65">
            <v>0</v>
          </cell>
          <cell r="IB65">
            <v>0</v>
          </cell>
          <cell r="IC65">
            <v>0</v>
          </cell>
          <cell r="ID65" t="str">
            <v>nd</v>
          </cell>
          <cell r="IE65">
            <v>3.1</v>
          </cell>
          <cell r="IF65" t="str">
            <v>nd</v>
          </cell>
          <cell r="IG65" t="str">
            <v>nd</v>
          </cell>
          <cell r="IH65" t="str">
            <v>nd</v>
          </cell>
          <cell r="II65">
            <v>2.6</v>
          </cell>
          <cell r="IJ65" t="str">
            <v>nd</v>
          </cell>
          <cell r="IK65" t="str">
            <v>nd</v>
          </cell>
          <cell r="IL65">
            <v>5.5</v>
          </cell>
          <cell r="IM65">
            <v>10.199999999999999</v>
          </cell>
          <cell r="IN65">
            <v>4.5999999999999996</v>
          </cell>
          <cell r="IO65" t="str">
            <v>nd</v>
          </cell>
          <cell r="IP65" t="str">
            <v>nd</v>
          </cell>
          <cell r="IQ65">
            <v>2.6</v>
          </cell>
          <cell r="IR65">
            <v>30.4</v>
          </cell>
          <cell r="IS65">
            <v>21.099999999999998</v>
          </cell>
          <cell r="IT65">
            <v>4.3</v>
          </cell>
          <cell r="IU65">
            <v>0</v>
          </cell>
          <cell r="IV65">
            <v>0</v>
          </cell>
          <cell r="IW65">
            <v>0</v>
          </cell>
          <cell r="IX65">
            <v>3.9</v>
          </cell>
          <cell r="IY65">
            <v>1.6</v>
          </cell>
          <cell r="IZ65">
            <v>0</v>
          </cell>
          <cell r="JA65">
            <v>0</v>
          </cell>
          <cell r="JB65">
            <v>0</v>
          </cell>
          <cell r="JC65">
            <v>0</v>
          </cell>
          <cell r="JD65">
            <v>0</v>
          </cell>
          <cell r="JE65">
            <v>0</v>
          </cell>
          <cell r="JF65">
            <v>0</v>
          </cell>
          <cell r="JG65">
            <v>0</v>
          </cell>
          <cell r="JH65">
            <v>0</v>
          </cell>
          <cell r="JI65">
            <v>0</v>
          </cell>
          <cell r="JJ65">
            <v>0</v>
          </cell>
          <cell r="JK65">
            <v>7.1</v>
          </cell>
          <cell r="JL65">
            <v>0</v>
          </cell>
          <cell r="JM65">
            <v>0</v>
          </cell>
          <cell r="JN65">
            <v>0</v>
          </cell>
          <cell r="JO65">
            <v>0</v>
          </cell>
          <cell r="JP65">
            <v>0</v>
          </cell>
          <cell r="JQ65">
            <v>27.800000000000004</v>
          </cell>
          <cell r="JR65">
            <v>0</v>
          </cell>
          <cell r="JS65">
            <v>0</v>
          </cell>
          <cell r="JT65">
            <v>0</v>
          </cell>
          <cell r="JU65">
            <v>0</v>
          </cell>
          <cell r="JV65">
            <v>0</v>
          </cell>
          <cell r="JW65">
            <v>59.3</v>
          </cell>
          <cell r="JX65">
            <v>0</v>
          </cell>
          <cell r="JY65">
            <v>0</v>
          </cell>
          <cell r="JZ65">
            <v>0</v>
          </cell>
          <cell r="KA65">
            <v>0</v>
          </cell>
          <cell r="KB65">
            <v>0</v>
          </cell>
          <cell r="KC65">
            <v>5.8999999999999995</v>
          </cell>
          <cell r="KD65">
            <v>73.8</v>
          </cell>
          <cell r="KE65">
            <v>1.3</v>
          </cell>
          <cell r="KF65">
            <v>2.6</v>
          </cell>
          <cell r="KG65">
            <v>4.3999999999999995</v>
          </cell>
          <cell r="KH65">
            <v>17.899999999999999</v>
          </cell>
          <cell r="KI65">
            <v>0</v>
          </cell>
          <cell r="KJ65">
            <v>71.399999999999991</v>
          </cell>
          <cell r="KK65">
            <v>1.5</v>
          </cell>
          <cell r="KL65">
            <v>2.5</v>
          </cell>
          <cell r="KM65">
            <v>4.5</v>
          </cell>
          <cell r="KN65">
            <v>20.100000000000001</v>
          </cell>
          <cell r="KO65">
            <v>0</v>
          </cell>
        </row>
        <row r="66">
          <cell r="A66" t="str">
            <v>3HZ</v>
          </cell>
          <cell r="B66" t="str">
            <v>66</v>
          </cell>
          <cell r="C66" t="str">
            <v>NAF 17</v>
          </cell>
          <cell r="D66" t="str">
            <v>HZ</v>
          </cell>
          <cell r="E66" t="str">
            <v>3</v>
          </cell>
          <cell r="F66" t="str">
            <v>nd</v>
          </cell>
          <cell r="G66">
            <v>15</v>
          </cell>
          <cell r="H66">
            <v>22.5</v>
          </cell>
          <cell r="I66">
            <v>53.2</v>
          </cell>
          <cell r="J66">
            <v>7.9</v>
          </cell>
          <cell r="K66">
            <v>71</v>
          </cell>
          <cell r="L66">
            <v>22.2</v>
          </cell>
          <cell r="M66">
            <v>6.8000000000000007</v>
          </cell>
          <cell r="N66">
            <v>0</v>
          </cell>
          <cell r="O66">
            <v>28.299999999999997</v>
          </cell>
          <cell r="P66">
            <v>26.8</v>
          </cell>
          <cell r="Q66">
            <v>3.4000000000000004</v>
          </cell>
          <cell r="R66">
            <v>7.3</v>
          </cell>
          <cell r="S66">
            <v>21</v>
          </cell>
          <cell r="T66">
            <v>24.4</v>
          </cell>
          <cell r="U66">
            <v>6.4</v>
          </cell>
          <cell r="V66">
            <v>25.4</v>
          </cell>
          <cell r="W66">
            <v>11.5</v>
          </cell>
          <cell r="X66">
            <v>80</v>
          </cell>
          <cell r="Y66">
            <v>8.4</v>
          </cell>
          <cell r="Z66" t="str">
            <v>nd</v>
          </cell>
          <cell r="AA66">
            <v>24.3</v>
          </cell>
          <cell r="AB66">
            <v>36.4</v>
          </cell>
          <cell r="AC66">
            <v>54.2</v>
          </cell>
          <cell r="AD66">
            <v>53.300000000000004</v>
          </cell>
          <cell r="AE66">
            <v>14.7</v>
          </cell>
          <cell r="AF66">
            <v>31.2</v>
          </cell>
          <cell r="AG66" t="str">
            <v>nd</v>
          </cell>
          <cell r="AH66">
            <v>0</v>
          </cell>
          <cell r="AI66">
            <v>47.699999999999996</v>
          </cell>
          <cell r="AJ66">
            <v>40.6</v>
          </cell>
          <cell r="AK66">
            <v>6.6000000000000005</v>
          </cell>
          <cell r="AL66">
            <v>52.800000000000004</v>
          </cell>
          <cell r="AM66">
            <v>37.200000000000003</v>
          </cell>
          <cell r="AN66">
            <v>62.8</v>
          </cell>
          <cell r="AO66">
            <v>27.200000000000003</v>
          </cell>
          <cell r="AP66">
            <v>72.8</v>
          </cell>
          <cell r="AQ66">
            <v>68.5</v>
          </cell>
          <cell r="AR66">
            <v>11.600000000000001</v>
          </cell>
          <cell r="AS66">
            <v>0</v>
          </cell>
          <cell r="AT66">
            <v>14.6</v>
          </cell>
          <cell r="AU66">
            <v>5.4</v>
          </cell>
          <cell r="AV66">
            <v>8.1</v>
          </cell>
          <cell r="AW66" t="str">
            <v>nd</v>
          </cell>
          <cell r="AX66" t="str">
            <v>nd</v>
          </cell>
          <cell r="AY66">
            <v>80.900000000000006</v>
          </cell>
          <cell r="AZ66">
            <v>7.0000000000000009</v>
          </cell>
          <cell r="BA66">
            <v>67.7</v>
          </cell>
          <cell r="BB66">
            <v>15.5</v>
          </cell>
          <cell r="BC66">
            <v>6</v>
          </cell>
          <cell r="BD66">
            <v>4.5</v>
          </cell>
          <cell r="BE66">
            <v>3.6999999999999997</v>
          </cell>
          <cell r="BF66">
            <v>2.6</v>
          </cell>
          <cell r="BG66">
            <v>0</v>
          </cell>
          <cell r="BH66" t="str">
            <v>nd</v>
          </cell>
          <cell r="BI66">
            <v>1.6</v>
          </cell>
          <cell r="BJ66">
            <v>1.5</v>
          </cell>
          <cell r="BK66">
            <v>16.400000000000002</v>
          </cell>
          <cell r="BL66">
            <v>78</v>
          </cell>
          <cell r="BM66" t="str">
            <v>nd</v>
          </cell>
          <cell r="BN66">
            <v>2.4</v>
          </cell>
          <cell r="BO66">
            <v>4.7</v>
          </cell>
          <cell r="BP66">
            <v>3.5000000000000004</v>
          </cell>
          <cell r="BQ66">
            <v>17.299999999999997</v>
          </cell>
          <cell r="BR66">
            <v>70.8</v>
          </cell>
          <cell r="BS66">
            <v>0</v>
          </cell>
          <cell r="BT66">
            <v>0</v>
          </cell>
          <cell r="BU66" t="str">
            <v>nd</v>
          </cell>
          <cell r="BV66">
            <v>8.6</v>
          </cell>
          <cell r="BW66">
            <v>79.2</v>
          </cell>
          <cell r="BX66">
            <v>11.600000000000001</v>
          </cell>
          <cell r="BY66" t="str">
            <v>nd</v>
          </cell>
          <cell r="BZ66">
            <v>3.5000000000000004</v>
          </cell>
          <cell r="CA66">
            <v>14.2</v>
          </cell>
          <cell r="CB66">
            <v>49.9</v>
          </cell>
          <cell r="CC66">
            <v>25.6</v>
          </cell>
          <cell r="CD66">
            <v>6</v>
          </cell>
          <cell r="CE66">
            <v>0</v>
          </cell>
          <cell r="CF66">
            <v>0</v>
          </cell>
          <cell r="CG66">
            <v>0</v>
          </cell>
          <cell r="CH66">
            <v>0</v>
          </cell>
          <cell r="CI66" t="str">
            <v>nd</v>
          </cell>
          <cell r="CJ66">
            <v>99.6</v>
          </cell>
          <cell r="CK66">
            <v>71.5</v>
          </cell>
          <cell r="CL66">
            <v>34</v>
          </cell>
          <cell r="CM66">
            <v>53.800000000000004</v>
          </cell>
          <cell r="CN66">
            <v>26.3</v>
          </cell>
          <cell r="CO66">
            <v>5.2</v>
          </cell>
          <cell r="CP66">
            <v>15.5</v>
          </cell>
          <cell r="CQ66">
            <v>64.7</v>
          </cell>
          <cell r="CR66">
            <v>7.3</v>
          </cell>
          <cell r="CS66">
            <v>17.100000000000001</v>
          </cell>
          <cell r="CT66">
            <v>22.900000000000002</v>
          </cell>
          <cell r="CU66">
            <v>10.4</v>
          </cell>
          <cell r="CV66">
            <v>49.5</v>
          </cell>
          <cell r="CW66">
            <v>22.400000000000002</v>
          </cell>
          <cell r="CX66">
            <v>4.9000000000000004</v>
          </cell>
          <cell r="CY66">
            <v>9.9</v>
          </cell>
          <cell r="CZ66">
            <v>9.6</v>
          </cell>
          <cell r="DA66">
            <v>18.8</v>
          </cell>
          <cell r="DB66">
            <v>34.5</v>
          </cell>
          <cell r="DC66">
            <v>20.399999999999999</v>
          </cell>
          <cell r="DD66">
            <v>40.699999999999996</v>
          </cell>
          <cell r="DE66">
            <v>8.1</v>
          </cell>
          <cell r="DF66">
            <v>25.5</v>
          </cell>
          <cell r="DG66">
            <v>9.5</v>
          </cell>
          <cell r="DH66">
            <v>3.8</v>
          </cell>
          <cell r="DI66">
            <v>2</v>
          </cell>
          <cell r="DJ66">
            <v>14.899999999999999</v>
          </cell>
          <cell r="DK66">
            <v>21.6</v>
          </cell>
          <cell r="DL66">
            <v>0</v>
          </cell>
          <cell r="DM66" t="str">
            <v>nd</v>
          </cell>
          <cell r="DN66">
            <v>0</v>
          </cell>
          <cell r="DO66">
            <v>0</v>
          </cell>
          <cell r="DP66">
            <v>0</v>
          </cell>
          <cell r="DQ66">
            <v>4.3999999999999995</v>
          </cell>
          <cell r="DR66">
            <v>2.5</v>
          </cell>
          <cell r="DS66" t="str">
            <v>nd</v>
          </cell>
          <cell r="DT66">
            <v>3</v>
          </cell>
          <cell r="DU66">
            <v>2.1999999999999997</v>
          </cell>
          <cell r="DV66">
            <v>0</v>
          </cell>
          <cell r="DW66">
            <v>9.3000000000000007</v>
          </cell>
          <cell r="DX66">
            <v>5.7</v>
          </cell>
          <cell r="DY66">
            <v>3.4000000000000004</v>
          </cell>
          <cell r="DZ66" t="str">
            <v>nd</v>
          </cell>
          <cell r="EA66" t="str">
            <v>nd</v>
          </cell>
          <cell r="EB66" t="str">
            <v>nd</v>
          </cell>
          <cell r="EC66">
            <v>46.1</v>
          </cell>
          <cell r="ED66">
            <v>7.3</v>
          </cell>
          <cell r="EE66" t="str">
            <v>nd</v>
          </cell>
          <cell r="EF66">
            <v>0</v>
          </cell>
          <cell r="EG66">
            <v>0</v>
          </cell>
          <cell r="EH66" t="str">
            <v>nd</v>
          </cell>
          <cell r="EI66">
            <v>8</v>
          </cell>
          <cell r="EJ66">
            <v>0</v>
          </cell>
          <cell r="EK66">
            <v>0</v>
          </cell>
          <cell r="EL66">
            <v>0</v>
          </cell>
          <cell r="EM66">
            <v>0</v>
          </cell>
          <cell r="EN66">
            <v>0</v>
          </cell>
          <cell r="EO66">
            <v>0</v>
          </cell>
          <cell r="EP66">
            <v>0</v>
          </cell>
          <cell r="EQ66">
            <v>0</v>
          </cell>
          <cell r="ER66" t="str">
            <v>nd</v>
          </cell>
          <cell r="ES66">
            <v>0</v>
          </cell>
          <cell r="ET66">
            <v>0</v>
          </cell>
          <cell r="EU66" t="str">
            <v>nd</v>
          </cell>
          <cell r="EV66" t="str">
            <v>nd</v>
          </cell>
          <cell r="EW66" t="str">
            <v>nd</v>
          </cell>
          <cell r="EX66">
            <v>2.2999999999999998</v>
          </cell>
          <cell r="EY66">
            <v>10.199999999999999</v>
          </cell>
          <cell r="EZ66">
            <v>0</v>
          </cell>
          <cell r="FA66" t="str">
            <v>nd</v>
          </cell>
          <cell r="FB66" t="str">
            <v>nd</v>
          </cell>
          <cell r="FC66" t="str">
            <v>nd</v>
          </cell>
          <cell r="FD66">
            <v>2.1999999999999997</v>
          </cell>
          <cell r="FE66">
            <v>18.8</v>
          </cell>
          <cell r="FF66">
            <v>0</v>
          </cell>
          <cell r="FG66">
            <v>0</v>
          </cell>
          <cell r="FH66" t="str">
            <v>nd</v>
          </cell>
          <cell r="FI66" t="str">
            <v>nd</v>
          </cell>
          <cell r="FJ66">
            <v>12</v>
          </cell>
          <cell r="FK66">
            <v>41.699999999999996</v>
          </cell>
          <cell r="FL66">
            <v>0</v>
          </cell>
          <cell r="FM66">
            <v>0</v>
          </cell>
          <cell r="FN66">
            <v>0</v>
          </cell>
          <cell r="FO66">
            <v>0</v>
          </cell>
          <cell r="FP66">
            <v>0</v>
          </cell>
          <cell r="FQ66">
            <v>7.1999999999999993</v>
          </cell>
          <cell r="FR66">
            <v>0</v>
          </cell>
          <cell r="FS66">
            <v>0</v>
          </cell>
          <cell r="FT66">
            <v>0</v>
          </cell>
          <cell r="FU66">
            <v>0</v>
          </cell>
          <cell r="FV66">
            <v>0</v>
          </cell>
          <cell r="FW66">
            <v>0</v>
          </cell>
          <cell r="FX66">
            <v>2.1999999999999997</v>
          </cell>
          <cell r="FY66">
            <v>3.3000000000000003</v>
          </cell>
          <cell r="FZ66">
            <v>2.5</v>
          </cell>
          <cell r="GA66">
            <v>2.5</v>
          </cell>
          <cell r="GB66">
            <v>2.7</v>
          </cell>
          <cell r="GC66" t="str">
            <v>nd</v>
          </cell>
          <cell r="GD66">
            <v>0</v>
          </cell>
          <cell r="GE66" t="str">
            <v>nd</v>
          </cell>
          <cell r="GF66" t="str">
            <v>nd</v>
          </cell>
          <cell r="GG66">
            <v>6.9</v>
          </cell>
          <cell r="GH66">
            <v>12.8</v>
          </cell>
          <cell r="GI66">
            <v>0</v>
          </cell>
          <cell r="GJ66">
            <v>0</v>
          </cell>
          <cell r="GK66">
            <v>0</v>
          </cell>
          <cell r="GL66">
            <v>0</v>
          </cell>
          <cell r="GM66">
            <v>7.0000000000000009</v>
          </cell>
          <cell r="GN66">
            <v>48</v>
          </cell>
          <cell r="GO66">
            <v>0</v>
          </cell>
          <cell r="GP66">
            <v>0</v>
          </cell>
          <cell r="GQ66">
            <v>0</v>
          </cell>
          <cell r="GR66">
            <v>0</v>
          </cell>
          <cell r="GS66" t="str">
            <v>nd</v>
          </cell>
          <cell r="GT66">
            <v>7.1999999999999993</v>
          </cell>
          <cell r="GU66">
            <v>0</v>
          </cell>
          <cell r="GV66">
            <v>0</v>
          </cell>
          <cell r="GW66">
            <v>0</v>
          </cell>
          <cell r="GX66">
            <v>0</v>
          </cell>
          <cell r="GY66" t="str">
            <v>nd</v>
          </cell>
          <cell r="GZ66">
            <v>0</v>
          </cell>
          <cell r="HA66">
            <v>0</v>
          </cell>
          <cell r="HB66">
            <v>0</v>
          </cell>
          <cell r="HC66" t="str">
            <v>nd</v>
          </cell>
          <cell r="HD66">
            <v>10.199999999999999</v>
          </cell>
          <cell r="HE66">
            <v>3.9</v>
          </cell>
          <cell r="HF66">
            <v>0</v>
          </cell>
          <cell r="HG66">
            <v>0</v>
          </cell>
          <cell r="HH66" t="str">
            <v>nd</v>
          </cell>
          <cell r="HI66" t="str">
            <v>nd</v>
          </cell>
          <cell r="HJ66">
            <v>17.299999999999997</v>
          </cell>
          <cell r="HK66">
            <v>2.2999999999999998</v>
          </cell>
          <cell r="HL66">
            <v>0</v>
          </cell>
          <cell r="HM66">
            <v>0</v>
          </cell>
          <cell r="HN66">
            <v>0</v>
          </cell>
          <cell r="HO66">
            <v>3.6999999999999997</v>
          </cell>
          <cell r="HP66">
            <v>46.300000000000004</v>
          </cell>
          <cell r="HQ66">
            <v>4.8</v>
          </cell>
          <cell r="HR66">
            <v>0</v>
          </cell>
          <cell r="HS66">
            <v>0</v>
          </cell>
          <cell r="HT66">
            <v>0</v>
          </cell>
          <cell r="HU66" t="str">
            <v>nd</v>
          </cell>
          <cell r="HV66">
            <v>5.4</v>
          </cell>
          <cell r="HW66" t="str">
            <v>nd</v>
          </cell>
          <cell r="HX66">
            <v>0</v>
          </cell>
          <cell r="HY66">
            <v>0</v>
          </cell>
          <cell r="HZ66">
            <v>0</v>
          </cell>
          <cell r="IA66" t="str">
            <v>nd</v>
          </cell>
          <cell r="IB66">
            <v>0</v>
          </cell>
          <cell r="IC66" t="str">
            <v>nd</v>
          </cell>
          <cell r="ID66">
            <v>1.0999999999999999</v>
          </cell>
          <cell r="IE66">
            <v>5.2</v>
          </cell>
          <cell r="IF66">
            <v>5.8999999999999995</v>
          </cell>
          <cell r="IG66">
            <v>1.2</v>
          </cell>
          <cell r="IH66" t="str">
            <v>nd</v>
          </cell>
          <cell r="II66">
            <v>0</v>
          </cell>
          <cell r="IJ66" t="str">
            <v>nd</v>
          </cell>
          <cell r="IK66">
            <v>3</v>
          </cell>
          <cell r="IL66">
            <v>12.9</v>
          </cell>
          <cell r="IM66">
            <v>3.6999999999999997</v>
          </cell>
          <cell r="IN66" t="str">
            <v>nd</v>
          </cell>
          <cell r="IO66">
            <v>0</v>
          </cell>
          <cell r="IP66" t="str">
            <v>nd</v>
          </cell>
          <cell r="IQ66">
            <v>6</v>
          </cell>
          <cell r="IR66">
            <v>25.7</v>
          </cell>
          <cell r="IS66">
            <v>17.899999999999999</v>
          </cell>
          <cell r="IT66">
            <v>3.9</v>
          </cell>
          <cell r="IU66">
            <v>0</v>
          </cell>
          <cell r="IV66">
            <v>0</v>
          </cell>
          <cell r="IW66">
            <v>0</v>
          </cell>
          <cell r="IX66">
            <v>5.3</v>
          </cell>
          <cell r="IY66">
            <v>2.8000000000000003</v>
          </cell>
          <cell r="IZ66">
            <v>0</v>
          </cell>
          <cell r="JA66">
            <v>0</v>
          </cell>
          <cell r="JB66">
            <v>0</v>
          </cell>
          <cell r="JC66">
            <v>0</v>
          </cell>
          <cell r="JD66">
            <v>0</v>
          </cell>
          <cell r="JE66" t="str">
            <v>nd</v>
          </cell>
          <cell r="JF66">
            <v>0</v>
          </cell>
          <cell r="JG66">
            <v>0</v>
          </cell>
          <cell r="JH66">
            <v>0</v>
          </cell>
          <cell r="JI66">
            <v>0</v>
          </cell>
          <cell r="JJ66" t="str">
            <v>nd</v>
          </cell>
          <cell r="JK66">
            <v>13.3</v>
          </cell>
          <cell r="JL66">
            <v>0</v>
          </cell>
          <cell r="JM66">
            <v>0</v>
          </cell>
          <cell r="JN66">
            <v>0</v>
          </cell>
          <cell r="JO66">
            <v>0</v>
          </cell>
          <cell r="JP66">
            <v>0</v>
          </cell>
          <cell r="JQ66">
            <v>22.900000000000002</v>
          </cell>
          <cell r="JR66">
            <v>0</v>
          </cell>
          <cell r="JS66">
            <v>0</v>
          </cell>
          <cell r="JT66">
            <v>0</v>
          </cell>
          <cell r="JU66">
            <v>0</v>
          </cell>
          <cell r="JV66">
            <v>0</v>
          </cell>
          <cell r="JW66">
            <v>55.1</v>
          </cell>
          <cell r="JX66">
            <v>0</v>
          </cell>
          <cell r="JY66">
            <v>0</v>
          </cell>
          <cell r="JZ66">
            <v>0</v>
          </cell>
          <cell r="KA66">
            <v>0</v>
          </cell>
          <cell r="KB66">
            <v>0</v>
          </cell>
          <cell r="KC66">
            <v>8.1</v>
          </cell>
          <cell r="KD66">
            <v>67.600000000000009</v>
          </cell>
          <cell r="KE66">
            <v>2.6</v>
          </cell>
          <cell r="KF66">
            <v>6</v>
          </cell>
          <cell r="KG66">
            <v>5.4</v>
          </cell>
          <cell r="KH66">
            <v>18.3</v>
          </cell>
          <cell r="KI66">
            <v>0</v>
          </cell>
          <cell r="KJ66">
            <v>65</v>
          </cell>
          <cell r="KK66">
            <v>2.6</v>
          </cell>
          <cell r="KL66">
            <v>5.7</v>
          </cell>
          <cell r="KM66">
            <v>5.7</v>
          </cell>
          <cell r="KN66">
            <v>20.9</v>
          </cell>
          <cell r="KO66">
            <v>0</v>
          </cell>
        </row>
        <row r="67">
          <cell r="A67" t="str">
            <v>4HZ</v>
          </cell>
          <cell r="B67" t="str">
            <v>67</v>
          </cell>
          <cell r="C67" t="str">
            <v>NAF 17</v>
          </cell>
          <cell r="D67" t="str">
            <v>HZ</v>
          </cell>
          <cell r="E67" t="str">
            <v>4</v>
          </cell>
          <cell r="F67">
            <v>2.2999999999999998</v>
          </cell>
          <cell r="G67">
            <v>8.6</v>
          </cell>
          <cell r="H67">
            <v>28.599999999999998</v>
          </cell>
          <cell r="I67">
            <v>49.7</v>
          </cell>
          <cell r="J67">
            <v>10.7</v>
          </cell>
          <cell r="K67">
            <v>77.100000000000009</v>
          </cell>
          <cell r="L67">
            <v>14.499999999999998</v>
          </cell>
          <cell r="M67">
            <v>7.3999999999999995</v>
          </cell>
          <cell r="N67" t="str">
            <v>nd</v>
          </cell>
          <cell r="O67">
            <v>26.8</v>
          </cell>
          <cell r="P67">
            <v>28.299999999999997</v>
          </cell>
          <cell r="Q67">
            <v>5.8999999999999995</v>
          </cell>
          <cell r="R67">
            <v>6</v>
          </cell>
          <cell r="S67">
            <v>18.099999999999998</v>
          </cell>
          <cell r="T67">
            <v>27.500000000000004</v>
          </cell>
          <cell r="U67">
            <v>2.7</v>
          </cell>
          <cell r="V67">
            <v>23.3</v>
          </cell>
          <cell r="W67">
            <v>17</v>
          </cell>
          <cell r="X67">
            <v>79.600000000000009</v>
          </cell>
          <cell r="Y67">
            <v>3.4000000000000004</v>
          </cell>
          <cell r="Z67">
            <v>9.3000000000000007</v>
          </cell>
          <cell r="AA67">
            <v>47.8</v>
          </cell>
          <cell r="AB67">
            <v>11.799999999999999</v>
          </cell>
          <cell r="AC67">
            <v>67.100000000000009</v>
          </cell>
          <cell r="AD67">
            <v>29.799999999999997</v>
          </cell>
          <cell r="AE67">
            <v>15.1</v>
          </cell>
          <cell r="AF67">
            <v>25.3</v>
          </cell>
          <cell r="AG67">
            <v>17.100000000000001</v>
          </cell>
          <cell r="AH67">
            <v>0</v>
          </cell>
          <cell r="AI67">
            <v>42.5</v>
          </cell>
          <cell r="AJ67">
            <v>57.699999999999996</v>
          </cell>
          <cell r="AK67">
            <v>4.5999999999999996</v>
          </cell>
          <cell r="AL67">
            <v>37.6</v>
          </cell>
          <cell r="AM67">
            <v>48.1</v>
          </cell>
          <cell r="AN67">
            <v>51.9</v>
          </cell>
          <cell r="AO67">
            <v>50.6</v>
          </cell>
          <cell r="AP67">
            <v>49.4</v>
          </cell>
          <cell r="AQ67">
            <v>41.699999999999996</v>
          </cell>
          <cell r="AR67">
            <v>10.4</v>
          </cell>
          <cell r="AS67">
            <v>3.8</v>
          </cell>
          <cell r="AT67">
            <v>35</v>
          </cell>
          <cell r="AU67">
            <v>9.1999999999999993</v>
          </cell>
          <cell r="AV67">
            <v>8.6999999999999993</v>
          </cell>
          <cell r="AW67" t="str">
            <v>nd</v>
          </cell>
          <cell r="AX67">
            <v>3.1</v>
          </cell>
          <cell r="AY67">
            <v>72.099999999999994</v>
          </cell>
          <cell r="AZ67">
            <v>15.6</v>
          </cell>
          <cell r="BA67">
            <v>69.899999999999991</v>
          </cell>
          <cell r="BB67">
            <v>16.3</v>
          </cell>
          <cell r="BC67">
            <v>3.5000000000000004</v>
          </cell>
          <cell r="BD67">
            <v>2.1</v>
          </cell>
          <cell r="BE67">
            <v>3.1</v>
          </cell>
          <cell r="BF67">
            <v>5.0999999999999996</v>
          </cell>
          <cell r="BG67" t="str">
            <v>nd</v>
          </cell>
          <cell r="BH67" t="str">
            <v>nd</v>
          </cell>
          <cell r="BI67">
            <v>1.4000000000000001</v>
          </cell>
          <cell r="BJ67">
            <v>1.7000000000000002</v>
          </cell>
          <cell r="BK67">
            <v>26.700000000000003</v>
          </cell>
          <cell r="BL67">
            <v>68.899999999999991</v>
          </cell>
          <cell r="BM67">
            <v>3.5999999999999996</v>
          </cell>
          <cell r="BN67" t="str">
            <v>nd</v>
          </cell>
          <cell r="BO67">
            <v>2</v>
          </cell>
          <cell r="BP67">
            <v>3.8</v>
          </cell>
          <cell r="BQ67">
            <v>28.999999999999996</v>
          </cell>
          <cell r="BR67">
            <v>61.3</v>
          </cell>
          <cell r="BS67">
            <v>0</v>
          </cell>
          <cell r="BT67">
            <v>0</v>
          </cell>
          <cell r="BU67">
            <v>0</v>
          </cell>
          <cell r="BV67">
            <v>9.4</v>
          </cell>
          <cell r="BW67">
            <v>76.900000000000006</v>
          </cell>
          <cell r="BX67">
            <v>13.600000000000001</v>
          </cell>
          <cell r="BY67" t="str">
            <v>nd</v>
          </cell>
          <cell r="BZ67">
            <v>2.7</v>
          </cell>
          <cell r="CA67">
            <v>16.5</v>
          </cell>
          <cell r="CB67">
            <v>50.8</v>
          </cell>
          <cell r="CC67">
            <v>24.099999999999998</v>
          </cell>
          <cell r="CD67">
            <v>5.3</v>
          </cell>
          <cell r="CE67">
            <v>0</v>
          </cell>
          <cell r="CF67">
            <v>0</v>
          </cell>
          <cell r="CG67">
            <v>0</v>
          </cell>
          <cell r="CH67" t="str">
            <v>nd</v>
          </cell>
          <cell r="CI67">
            <v>1</v>
          </cell>
          <cell r="CJ67">
            <v>98.6</v>
          </cell>
          <cell r="CK67">
            <v>74.8</v>
          </cell>
          <cell r="CL67">
            <v>29.599999999999998</v>
          </cell>
          <cell r="CM67">
            <v>60.8</v>
          </cell>
          <cell r="CN67">
            <v>34.599999999999994</v>
          </cell>
          <cell r="CO67">
            <v>10.299999999999999</v>
          </cell>
          <cell r="CP67">
            <v>13.8</v>
          </cell>
          <cell r="CQ67">
            <v>66.3</v>
          </cell>
          <cell r="CR67">
            <v>9.5</v>
          </cell>
          <cell r="CS67">
            <v>27.200000000000003</v>
          </cell>
          <cell r="CT67">
            <v>32</v>
          </cell>
          <cell r="CU67">
            <v>10.5</v>
          </cell>
          <cell r="CV67">
            <v>30.3</v>
          </cell>
          <cell r="CW67">
            <v>23.9</v>
          </cell>
          <cell r="CX67">
            <v>6.3</v>
          </cell>
          <cell r="CY67">
            <v>9.1999999999999993</v>
          </cell>
          <cell r="CZ67">
            <v>8.9</v>
          </cell>
          <cell r="DA67">
            <v>18.7</v>
          </cell>
          <cell r="DB67">
            <v>33.1</v>
          </cell>
          <cell r="DC67">
            <v>28.1</v>
          </cell>
          <cell r="DD67">
            <v>37.5</v>
          </cell>
          <cell r="DE67">
            <v>9.9</v>
          </cell>
          <cell r="DF67">
            <v>25.1</v>
          </cell>
          <cell r="DG67">
            <v>7.0000000000000009</v>
          </cell>
          <cell r="DH67">
            <v>1.2</v>
          </cell>
          <cell r="DI67">
            <v>5.8000000000000007</v>
          </cell>
          <cell r="DJ67">
            <v>11.1</v>
          </cell>
          <cell r="DK67">
            <v>16.400000000000002</v>
          </cell>
          <cell r="DL67">
            <v>0</v>
          </cell>
          <cell r="DM67" t="str">
            <v>nd</v>
          </cell>
          <cell r="DN67">
            <v>0</v>
          </cell>
          <cell r="DO67">
            <v>0</v>
          </cell>
          <cell r="DP67">
            <v>1.3</v>
          </cell>
          <cell r="DQ67">
            <v>2.1999999999999997</v>
          </cell>
          <cell r="DR67">
            <v>2.4</v>
          </cell>
          <cell r="DS67">
            <v>1.4000000000000001</v>
          </cell>
          <cell r="DT67">
            <v>1.5</v>
          </cell>
          <cell r="DU67" t="str">
            <v>nd</v>
          </cell>
          <cell r="DV67" t="str">
            <v>nd</v>
          </cell>
          <cell r="DW67">
            <v>14.7</v>
          </cell>
          <cell r="DX67">
            <v>11.200000000000001</v>
          </cell>
          <cell r="DY67" t="str">
            <v>nd</v>
          </cell>
          <cell r="DZ67">
            <v>0</v>
          </cell>
          <cell r="EA67" t="str">
            <v>nd</v>
          </cell>
          <cell r="EB67" t="str">
            <v>nd</v>
          </cell>
          <cell r="EC67">
            <v>42.5</v>
          </cell>
          <cell r="ED67">
            <v>2.7</v>
          </cell>
          <cell r="EE67">
            <v>1.7999999999999998</v>
          </cell>
          <cell r="EF67" t="str">
            <v>nd</v>
          </cell>
          <cell r="EG67" t="str">
            <v>nd</v>
          </cell>
          <cell r="EH67">
            <v>2</v>
          </cell>
          <cell r="EI67">
            <v>10.5</v>
          </cell>
          <cell r="EJ67">
            <v>0</v>
          </cell>
          <cell r="EK67">
            <v>0</v>
          </cell>
          <cell r="EL67">
            <v>0</v>
          </cell>
          <cell r="EM67">
            <v>0</v>
          </cell>
          <cell r="EN67">
            <v>0</v>
          </cell>
          <cell r="EO67">
            <v>0</v>
          </cell>
          <cell r="EP67">
            <v>1.3</v>
          </cell>
          <cell r="EQ67" t="str">
            <v>nd</v>
          </cell>
          <cell r="ER67">
            <v>0</v>
          </cell>
          <cell r="ES67" t="str">
            <v>nd</v>
          </cell>
          <cell r="ET67" t="str">
            <v>nd</v>
          </cell>
          <cell r="EU67">
            <v>0</v>
          </cell>
          <cell r="EV67">
            <v>0</v>
          </cell>
          <cell r="EW67">
            <v>0</v>
          </cell>
          <cell r="EX67">
            <v>2.8000000000000003</v>
          </cell>
          <cell r="EY67">
            <v>4.9000000000000004</v>
          </cell>
          <cell r="EZ67">
            <v>0</v>
          </cell>
          <cell r="FA67" t="str">
            <v>nd</v>
          </cell>
          <cell r="FB67">
            <v>0</v>
          </cell>
          <cell r="FC67" t="str">
            <v>nd</v>
          </cell>
          <cell r="FD67">
            <v>8.9</v>
          </cell>
          <cell r="FE67">
            <v>18.7</v>
          </cell>
          <cell r="FF67">
            <v>0</v>
          </cell>
          <cell r="FG67">
            <v>0</v>
          </cell>
          <cell r="FH67" t="str">
            <v>nd</v>
          </cell>
          <cell r="FI67">
            <v>0.8</v>
          </cell>
          <cell r="FJ67">
            <v>12.9</v>
          </cell>
          <cell r="FK67">
            <v>35.199999999999996</v>
          </cell>
          <cell r="FL67">
            <v>0</v>
          </cell>
          <cell r="FM67">
            <v>0</v>
          </cell>
          <cell r="FN67">
            <v>0</v>
          </cell>
          <cell r="FO67" t="str">
            <v>nd</v>
          </cell>
          <cell r="FP67" t="str">
            <v>nd</v>
          </cell>
          <cell r="FQ67">
            <v>9.8000000000000007</v>
          </cell>
          <cell r="FR67">
            <v>2</v>
          </cell>
          <cell r="FS67">
            <v>0</v>
          </cell>
          <cell r="FT67">
            <v>0</v>
          </cell>
          <cell r="FU67">
            <v>0</v>
          </cell>
          <cell r="FV67" t="str">
            <v>nd</v>
          </cell>
          <cell r="FW67" t="str">
            <v>nd</v>
          </cell>
          <cell r="FX67" t="str">
            <v>nd</v>
          </cell>
          <cell r="FY67">
            <v>1.7000000000000002</v>
          </cell>
          <cell r="FZ67" t="str">
            <v>nd</v>
          </cell>
          <cell r="GA67">
            <v>1.9</v>
          </cell>
          <cell r="GB67">
            <v>3.1</v>
          </cell>
          <cell r="GC67" t="str">
            <v>nd</v>
          </cell>
          <cell r="GD67">
            <v>0</v>
          </cell>
          <cell r="GE67" t="str">
            <v>nd</v>
          </cell>
          <cell r="GF67">
            <v>2.7</v>
          </cell>
          <cell r="GG67">
            <v>8.5</v>
          </cell>
          <cell r="GH67">
            <v>16.400000000000002</v>
          </cell>
          <cell r="GI67">
            <v>0</v>
          </cell>
          <cell r="GJ67">
            <v>0</v>
          </cell>
          <cell r="GK67">
            <v>0</v>
          </cell>
          <cell r="GL67" t="str">
            <v>nd</v>
          </cell>
          <cell r="GM67">
            <v>14.399999999999999</v>
          </cell>
          <cell r="GN67">
            <v>34.799999999999997</v>
          </cell>
          <cell r="GO67">
            <v>0</v>
          </cell>
          <cell r="GP67">
            <v>0</v>
          </cell>
          <cell r="GQ67">
            <v>0</v>
          </cell>
          <cell r="GR67">
            <v>0</v>
          </cell>
          <cell r="GS67">
            <v>4.2</v>
          </cell>
          <cell r="GT67">
            <v>6.7</v>
          </cell>
          <cell r="GU67">
            <v>0</v>
          </cell>
          <cell r="GV67">
            <v>1.7000000000000002</v>
          </cell>
          <cell r="GW67">
            <v>0</v>
          </cell>
          <cell r="GX67">
            <v>0</v>
          </cell>
          <cell r="GY67" t="str">
            <v>nd</v>
          </cell>
          <cell r="GZ67">
            <v>0</v>
          </cell>
          <cell r="HA67">
            <v>0</v>
          </cell>
          <cell r="HB67">
            <v>0</v>
          </cell>
          <cell r="HC67" t="str">
            <v>nd</v>
          </cell>
          <cell r="HD67">
            <v>7.1999999999999993</v>
          </cell>
          <cell r="HE67" t="str">
            <v>nd</v>
          </cell>
          <cell r="HF67">
            <v>0</v>
          </cell>
          <cell r="HG67">
            <v>0</v>
          </cell>
          <cell r="HH67">
            <v>0</v>
          </cell>
          <cell r="HI67">
            <v>3.1</v>
          </cell>
          <cell r="HJ67">
            <v>21.7</v>
          </cell>
          <cell r="HK67">
            <v>3.8</v>
          </cell>
          <cell r="HL67">
            <v>0</v>
          </cell>
          <cell r="HM67">
            <v>0</v>
          </cell>
          <cell r="HN67">
            <v>0</v>
          </cell>
          <cell r="HO67">
            <v>2.8000000000000003</v>
          </cell>
          <cell r="HP67">
            <v>39</v>
          </cell>
          <cell r="HQ67">
            <v>7.6</v>
          </cell>
          <cell r="HR67">
            <v>0</v>
          </cell>
          <cell r="HS67">
            <v>0</v>
          </cell>
          <cell r="HT67">
            <v>0</v>
          </cell>
          <cell r="HU67">
            <v>2.6</v>
          </cell>
          <cell r="HV67">
            <v>7.3</v>
          </cell>
          <cell r="HW67" t="str">
            <v>nd</v>
          </cell>
          <cell r="HX67">
            <v>0</v>
          </cell>
          <cell r="HY67">
            <v>1.4000000000000001</v>
          </cell>
          <cell r="HZ67">
            <v>0</v>
          </cell>
          <cell r="IA67" t="str">
            <v>nd</v>
          </cell>
          <cell r="IB67">
            <v>0</v>
          </cell>
          <cell r="IC67">
            <v>0</v>
          </cell>
          <cell r="ID67" t="str">
            <v>nd</v>
          </cell>
          <cell r="IE67">
            <v>2.9000000000000004</v>
          </cell>
          <cell r="IF67">
            <v>3.2</v>
          </cell>
          <cell r="IG67">
            <v>1.0999999999999999</v>
          </cell>
          <cell r="IH67">
            <v>0</v>
          </cell>
          <cell r="II67">
            <v>0</v>
          </cell>
          <cell r="IJ67" t="str">
            <v>nd</v>
          </cell>
          <cell r="IK67">
            <v>4.9000000000000004</v>
          </cell>
          <cell r="IL67">
            <v>15</v>
          </cell>
          <cell r="IM67">
            <v>5.8999999999999995</v>
          </cell>
          <cell r="IN67">
            <v>2.8000000000000003</v>
          </cell>
          <cell r="IO67" t="str">
            <v>nd</v>
          </cell>
          <cell r="IP67" t="str">
            <v>nd</v>
          </cell>
          <cell r="IQ67">
            <v>7.3999999999999995</v>
          </cell>
          <cell r="IR67">
            <v>26</v>
          </cell>
          <cell r="IS67">
            <v>12.6</v>
          </cell>
          <cell r="IT67">
            <v>2.1</v>
          </cell>
          <cell r="IU67">
            <v>0</v>
          </cell>
          <cell r="IV67" t="str">
            <v>nd</v>
          </cell>
          <cell r="IW67" t="str">
            <v>nd</v>
          </cell>
          <cell r="IX67">
            <v>5.5</v>
          </cell>
          <cell r="IY67">
            <v>3.1</v>
          </cell>
          <cell r="IZ67" t="str">
            <v>nd</v>
          </cell>
          <cell r="JA67">
            <v>0</v>
          </cell>
          <cell r="JB67">
            <v>0</v>
          </cell>
          <cell r="JC67">
            <v>0</v>
          </cell>
          <cell r="JD67">
            <v>0</v>
          </cell>
          <cell r="JE67">
            <v>2.5</v>
          </cell>
          <cell r="JF67">
            <v>0</v>
          </cell>
          <cell r="JG67">
            <v>0</v>
          </cell>
          <cell r="JH67">
            <v>0</v>
          </cell>
          <cell r="JI67">
            <v>0</v>
          </cell>
          <cell r="JJ67">
            <v>0</v>
          </cell>
          <cell r="JK67">
            <v>8.5</v>
          </cell>
          <cell r="JL67">
            <v>0</v>
          </cell>
          <cell r="JM67">
            <v>0</v>
          </cell>
          <cell r="JN67">
            <v>0</v>
          </cell>
          <cell r="JO67">
            <v>0</v>
          </cell>
          <cell r="JP67" t="str">
            <v>nd</v>
          </cell>
          <cell r="JQ67">
            <v>27.800000000000004</v>
          </cell>
          <cell r="JR67">
            <v>0</v>
          </cell>
          <cell r="JS67">
            <v>0</v>
          </cell>
          <cell r="JT67">
            <v>0</v>
          </cell>
          <cell r="JU67" t="str">
            <v>nd</v>
          </cell>
          <cell r="JV67" t="str">
            <v>nd</v>
          </cell>
          <cell r="JW67">
            <v>49</v>
          </cell>
          <cell r="JX67">
            <v>0</v>
          </cell>
          <cell r="JY67">
            <v>0</v>
          </cell>
          <cell r="JZ67">
            <v>0</v>
          </cell>
          <cell r="KA67">
            <v>0</v>
          </cell>
          <cell r="KB67">
            <v>0</v>
          </cell>
          <cell r="KC67">
            <v>10.9</v>
          </cell>
          <cell r="KD67">
            <v>66.600000000000009</v>
          </cell>
          <cell r="KE67">
            <v>2.2999999999999998</v>
          </cell>
          <cell r="KF67">
            <v>6.1</v>
          </cell>
          <cell r="KG67">
            <v>6.7</v>
          </cell>
          <cell r="KH67">
            <v>18.3</v>
          </cell>
          <cell r="KI67">
            <v>0.1</v>
          </cell>
          <cell r="KJ67">
            <v>64</v>
          </cell>
          <cell r="KK67">
            <v>2.1999999999999997</v>
          </cell>
          <cell r="KL67">
            <v>6</v>
          </cell>
          <cell r="KM67">
            <v>7.1</v>
          </cell>
          <cell r="KN67">
            <v>20.599999999999998</v>
          </cell>
          <cell r="KO67">
            <v>0.1</v>
          </cell>
        </row>
        <row r="68">
          <cell r="A68" t="str">
            <v>5HZ</v>
          </cell>
          <cell r="B68" t="str">
            <v>68</v>
          </cell>
          <cell r="C68" t="str">
            <v>NAF 17</v>
          </cell>
          <cell r="D68" t="str">
            <v>HZ</v>
          </cell>
          <cell r="E68" t="str">
            <v>5</v>
          </cell>
          <cell r="F68" t="str">
            <v>nd</v>
          </cell>
          <cell r="G68">
            <v>10.100000000000001</v>
          </cell>
          <cell r="H68">
            <v>25.900000000000002</v>
          </cell>
          <cell r="I68">
            <v>54.900000000000006</v>
          </cell>
          <cell r="J68">
            <v>8.4</v>
          </cell>
          <cell r="K68">
            <v>82.199999999999989</v>
          </cell>
          <cell r="L68">
            <v>14.399999999999999</v>
          </cell>
          <cell r="M68" t="str">
            <v>nd</v>
          </cell>
          <cell r="N68">
            <v>0</v>
          </cell>
          <cell r="O68">
            <v>32.800000000000004</v>
          </cell>
          <cell r="P68">
            <v>26.8</v>
          </cell>
          <cell r="Q68" t="str">
            <v>nd</v>
          </cell>
          <cell r="R68">
            <v>2.4</v>
          </cell>
          <cell r="S68">
            <v>13.3</v>
          </cell>
          <cell r="T68">
            <v>26.5</v>
          </cell>
          <cell r="U68" t="str">
            <v>nd</v>
          </cell>
          <cell r="V68">
            <v>27.800000000000004</v>
          </cell>
          <cell r="W68">
            <v>8.9</v>
          </cell>
          <cell r="X68">
            <v>80.900000000000006</v>
          </cell>
          <cell r="Y68">
            <v>10.199999999999999</v>
          </cell>
          <cell r="Z68" t="str">
            <v>nd</v>
          </cell>
          <cell r="AA68">
            <v>83.1</v>
          </cell>
          <cell r="AB68" t="str">
            <v>nd</v>
          </cell>
          <cell r="AC68">
            <v>24.099999999999998</v>
          </cell>
          <cell r="AD68" t="str">
            <v>nd</v>
          </cell>
          <cell r="AE68" t="str">
            <v>nd</v>
          </cell>
          <cell r="AF68">
            <v>26.5</v>
          </cell>
          <cell r="AG68" t="str">
            <v>nd</v>
          </cell>
          <cell r="AH68">
            <v>0</v>
          </cell>
          <cell r="AI68">
            <v>37.299999999999997</v>
          </cell>
          <cell r="AJ68">
            <v>60.4</v>
          </cell>
          <cell r="AK68">
            <v>1.7999999999999998</v>
          </cell>
          <cell r="AL68">
            <v>37.799999999999997</v>
          </cell>
          <cell r="AM68">
            <v>52.800000000000004</v>
          </cell>
          <cell r="AN68">
            <v>47.199999999999996</v>
          </cell>
          <cell r="AO68">
            <v>66.2</v>
          </cell>
          <cell r="AP68">
            <v>33.800000000000004</v>
          </cell>
          <cell r="AQ68">
            <v>36.199999999999996</v>
          </cell>
          <cell r="AR68">
            <v>9.8000000000000007</v>
          </cell>
          <cell r="AS68">
            <v>0</v>
          </cell>
          <cell r="AT68">
            <v>42.8</v>
          </cell>
          <cell r="AU68">
            <v>11.200000000000001</v>
          </cell>
          <cell r="AV68">
            <v>4</v>
          </cell>
          <cell r="AW68" t="str">
            <v>nd</v>
          </cell>
          <cell r="AX68">
            <v>6.6000000000000005</v>
          </cell>
          <cell r="AY68">
            <v>69.899999999999991</v>
          </cell>
          <cell r="AZ68">
            <v>18.2</v>
          </cell>
          <cell r="BA68">
            <v>62.1</v>
          </cell>
          <cell r="BB68">
            <v>19.400000000000002</v>
          </cell>
          <cell r="BC68">
            <v>3.9</v>
          </cell>
          <cell r="BD68">
            <v>4.5999999999999996</v>
          </cell>
          <cell r="BE68">
            <v>2.4</v>
          </cell>
          <cell r="BF68">
            <v>7.5</v>
          </cell>
          <cell r="BG68">
            <v>0</v>
          </cell>
          <cell r="BH68" t="str">
            <v>nd</v>
          </cell>
          <cell r="BI68" t="str">
            <v>nd</v>
          </cell>
          <cell r="BJ68">
            <v>6.1</v>
          </cell>
          <cell r="BK68">
            <v>34.599999999999994</v>
          </cell>
          <cell r="BL68">
            <v>57.9</v>
          </cell>
          <cell r="BM68">
            <v>0</v>
          </cell>
          <cell r="BN68">
            <v>5.0999999999999996</v>
          </cell>
          <cell r="BO68">
            <v>2.9000000000000004</v>
          </cell>
          <cell r="BP68">
            <v>2.2999999999999998</v>
          </cell>
          <cell r="BQ68">
            <v>44.6</v>
          </cell>
          <cell r="BR68">
            <v>45.1</v>
          </cell>
          <cell r="BS68">
            <v>0</v>
          </cell>
          <cell r="BT68">
            <v>0</v>
          </cell>
          <cell r="BU68" t="str">
            <v>nd</v>
          </cell>
          <cell r="BV68">
            <v>17.8</v>
          </cell>
          <cell r="BW68">
            <v>76.099999999999994</v>
          </cell>
          <cell r="BX68">
            <v>5.7</v>
          </cell>
          <cell r="BY68">
            <v>0</v>
          </cell>
          <cell r="BZ68">
            <v>0</v>
          </cell>
          <cell r="CA68">
            <v>20.599999999999998</v>
          </cell>
          <cell r="CB68">
            <v>50.5</v>
          </cell>
          <cell r="CC68">
            <v>26.700000000000003</v>
          </cell>
          <cell r="CD68">
            <v>2.1999999999999997</v>
          </cell>
          <cell r="CE68">
            <v>0</v>
          </cell>
          <cell r="CF68">
            <v>0</v>
          </cell>
          <cell r="CG68">
            <v>0</v>
          </cell>
          <cell r="CH68">
            <v>0</v>
          </cell>
          <cell r="CI68" t="str">
            <v>nd</v>
          </cell>
          <cell r="CJ68">
            <v>97</v>
          </cell>
          <cell r="CK68">
            <v>80.300000000000011</v>
          </cell>
          <cell r="CL68">
            <v>28.000000000000004</v>
          </cell>
          <cell r="CM68">
            <v>64.7</v>
          </cell>
          <cell r="CN68">
            <v>28.199999999999996</v>
          </cell>
          <cell r="CO68">
            <v>13.900000000000002</v>
          </cell>
          <cell r="CP68">
            <v>15</v>
          </cell>
          <cell r="CQ68">
            <v>73.2</v>
          </cell>
          <cell r="CR68">
            <v>6.9</v>
          </cell>
          <cell r="CS68">
            <v>24.4</v>
          </cell>
          <cell r="CT68">
            <v>25.5</v>
          </cell>
          <cell r="CU68">
            <v>12.8</v>
          </cell>
          <cell r="CV68">
            <v>37.299999999999997</v>
          </cell>
          <cell r="CW68">
            <v>28.1</v>
          </cell>
          <cell r="CX68">
            <v>4.7</v>
          </cell>
          <cell r="CY68">
            <v>9.9</v>
          </cell>
          <cell r="CZ68">
            <v>6.4</v>
          </cell>
          <cell r="DA68">
            <v>17.7</v>
          </cell>
          <cell r="DB68">
            <v>33.200000000000003</v>
          </cell>
          <cell r="DC68">
            <v>30.4</v>
          </cell>
          <cell r="DD68">
            <v>31.2</v>
          </cell>
          <cell r="DE68">
            <v>3.8</v>
          </cell>
          <cell r="DF68">
            <v>16.5</v>
          </cell>
          <cell r="DG68">
            <v>10.199999999999999</v>
          </cell>
          <cell r="DH68">
            <v>4.5999999999999996</v>
          </cell>
          <cell r="DI68">
            <v>3.5999999999999996</v>
          </cell>
          <cell r="DJ68">
            <v>19.5</v>
          </cell>
          <cell r="DK68">
            <v>17.399999999999999</v>
          </cell>
          <cell r="DL68">
            <v>0</v>
          </cell>
          <cell r="DM68" t="str">
            <v>nd</v>
          </cell>
          <cell r="DN68">
            <v>0</v>
          </cell>
          <cell r="DO68">
            <v>0</v>
          </cell>
          <cell r="DP68">
            <v>0</v>
          </cell>
          <cell r="DQ68">
            <v>3.4000000000000004</v>
          </cell>
          <cell r="DR68">
            <v>0</v>
          </cell>
          <cell r="DS68" t="str">
            <v>nd</v>
          </cell>
          <cell r="DT68">
            <v>4</v>
          </cell>
          <cell r="DU68" t="str">
            <v>nd</v>
          </cell>
          <cell r="DV68" t="str">
            <v>nd</v>
          </cell>
          <cell r="DW68">
            <v>15.4</v>
          </cell>
          <cell r="DX68">
            <v>6.6000000000000005</v>
          </cell>
          <cell r="DY68" t="str">
            <v>nd</v>
          </cell>
          <cell r="DZ68" t="str">
            <v>nd</v>
          </cell>
          <cell r="EA68" t="str">
            <v>nd</v>
          </cell>
          <cell r="EB68" t="str">
            <v>nd</v>
          </cell>
          <cell r="EC68">
            <v>36.1</v>
          </cell>
          <cell r="ED68">
            <v>12.1</v>
          </cell>
          <cell r="EE68" t="str">
            <v>nd</v>
          </cell>
          <cell r="EF68">
            <v>0</v>
          </cell>
          <cell r="EG68">
            <v>0</v>
          </cell>
          <cell r="EH68">
            <v>5.8000000000000007</v>
          </cell>
          <cell r="EI68">
            <v>7.1999999999999993</v>
          </cell>
          <cell r="EJ68" t="str">
            <v>nd</v>
          </cell>
          <cell r="EK68">
            <v>0</v>
          </cell>
          <cell r="EL68">
            <v>0</v>
          </cell>
          <cell r="EM68">
            <v>0</v>
          </cell>
          <cell r="EN68" t="str">
            <v>nd</v>
          </cell>
          <cell r="EO68">
            <v>0</v>
          </cell>
          <cell r="EP68">
            <v>0</v>
          </cell>
          <cell r="EQ68">
            <v>0</v>
          </cell>
          <cell r="ER68">
            <v>0</v>
          </cell>
          <cell r="ES68" t="str">
            <v>nd</v>
          </cell>
          <cell r="ET68">
            <v>0</v>
          </cell>
          <cell r="EU68" t="str">
            <v>nd</v>
          </cell>
          <cell r="EV68">
            <v>0</v>
          </cell>
          <cell r="EW68" t="str">
            <v>nd</v>
          </cell>
          <cell r="EX68">
            <v>5.6000000000000005</v>
          </cell>
          <cell r="EY68">
            <v>3.3000000000000003</v>
          </cell>
          <cell r="EZ68">
            <v>0</v>
          </cell>
          <cell r="FA68">
            <v>0</v>
          </cell>
          <cell r="FB68">
            <v>0</v>
          </cell>
          <cell r="FC68">
            <v>1.9</v>
          </cell>
          <cell r="FD68">
            <v>5.8000000000000007</v>
          </cell>
          <cell r="FE68">
            <v>17.100000000000001</v>
          </cell>
          <cell r="FF68">
            <v>0</v>
          </cell>
          <cell r="FG68">
            <v>0</v>
          </cell>
          <cell r="FH68" t="str">
            <v>nd</v>
          </cell>
          <cell r="FI68" t="str">
            <v>nd</v>
          </cell>
          <cell r="FJ68">
            <v>21.2</v>
          </cell>
          <cell r="FK68">
            <v>32.700000000000003</v>
          </cell>
          <cell r="FL68">
            <v>0</v>
          </cell>
          <cell r="FM68">
            <v>0</v>
          </cell>
          <cell r="FN68">
            <v>0</v>
          </cell>
          <cell r="FO68" t="str">
            <v>nd</v>
          </cell>
          <cell r="FP68">
            <v>2</v>
          </cell>
          <cell r="FQ68">
            <v>4.2</v>
          </cell>
          <cell r="FR68">
            <v>0</v>
          </cell>
          <cell r="FS68">
            <v>0</v>
          </cell>
          <cell r="FT68">
            <v>0</v>
          </cell>
          <cell r="FU68">
            <v>0</v>
          </cell>
          <cell r="FV68">
            <v>0</v>
          </cell>
          <cell r="FW68">
            <v>0</v>
          </cell>
          <cell r="FX68">
            <v>4.5</v>
          </cell>
          <cell r="FY68">
            <v>1.6</v>
          </cell>
          <cell r="FZ68" t="str">
            <v>nd</v>
          </cell>
          <cell r="GA68" t="str">
            <v>nd</v>
          </cell>
          <cell r="GB68" t="str">
            <v>nd</v>
          </cell>
          <cell r="GC68">
            <v>0</v>
          </cell>
          <cell r="GD68">
            <v>0</v>
          </cell>
          <cell r="GE68" t="str">
            <v>nd</v>
          </cell>
          <cell r="GF68" t="str">
            <v>nd</v>
          </cell>
          <cell r="GG68">
            <v>13.5</v>
          </cell>
          <cell r="GH68">
            <v>8.2000000000000011</v>
          </cell>
          <cell r="GI68">
            <v>0</v>
          </cell>
          <cell r="GJ68">
            <v>0</v>
          </cell>
          <cell r="GK68">
            <v>0</v>
          </cell>
          <cell r="GL68">
            <v>0</v>
          </cell>
          <cell r="GM68">
            <v>26.5</v>
          </cell>
          <cell r="GN68">
            <v>30.599999999999998</v>
          </cell>
          <cell r="GO68">
            <v>0</v>
          </cell>
          <cell r="GP68">
            <v>0</v>
          </cell>
          <cell r="GQ68">
            <v>0</v>
          </cell>
          <cell r="GR68">
            <v>0</v>
          </cell>
          <cell r="GS68">
            <v>4.2</v>
          </cell>
          <cell r="GT68">
            <v>4.8</v>
          </cell>
          <cell r="GU68">
            <v>0</v>
          </cell>
          <cell r="GV68" t="str">
            <v>nd</v>
          </cell>
          <cell r="GW68">
            <v>0</v>
          </cell>
          <cell r="GX68">
            <v>0</v>
          </cell>
          <cell r="GY68">
            <v>0</v>
          </cell>
          <cell r="GZ68">
            <v>0</v>
          </cell>
          <cell r="HA68">
            <v>0</v>
          </cell>
          <cell r="HB68">
            <v>0</v>
          </cell>
          <cell r="HC68">
            <v>2.7</v>
          </cell>
          <cell r="HD68">
            <v>7.0000000000000009</v>
          </cell>
          <cell r="HE68" t="str">
            <v>nd</v>
          </cell>
          <cell r="HF68">
            <v>0</v>
          </cell>
          <cell r="HG68">
            <v>0</v>
          </cell>
          <cell r="HH68">
            <v>0</v>
          </cell>
          <cell r="HI68">
            <v>5.5</v>
          </cell>
          <cell r="HJ68">
            <v>20.200000000000003</v>
          </cell>
          <cell r="HK68">
            <v>0</v>
          </cell>
          <cell r="HL68">
            <v>0</v>
          </cell>
          <cell r="HM68">
            <v>0</v>
          </cell>
          <cell r="HN68">
            <v>0</v>
          </cell>
          <cell r="HO68">
            <v>8.4</v>
          </cell>
          <cell r="HP68">
            <v>41.9</v>
          </cell>
          <cell r="HQ68">
            <v>5.2</v>
          </cell>
          <cell r="HR68">
            <v>0</v>
          </cell>
          <cell r="HS68">
            <v>0</v>
          </cell>
          <cell r="HT68" t="str">
            <v>nd</v>
          </cell>
          <cell r="HU68" t="str">
            <v>nd</v>
          </cell>
          <cell r="HV68">
            <v>6.5</v>
          </cell>
          <cell r="HW68">
            <v>0</v>
          </cell>
          <cell r="HX68">
            <v>0</v>
          </cell>
          <cell r="HY68">
            <v>0</v>
          </cell>
          <cell r="HZ68">
            <v>0</v>
          </cell>
          <cell r="IA68" t="str">
            <v>nd</v>
          </cell>
          <cell r="IB68">
            <v>0</v>
          </cell>
          <cell r="IC68">
            <v>0</v>
          </cell>
          <cell r="ID68">
            <v>0</v>
          </cell>
          <cell r="IE68" t="str">
            <v>nd</v>
          </cell>
          <cell r="IF68">
            <v>3.9</v>
          </cell>
          <cell r="IG68">
            <v>3.4000000000000004</v>
          </cell>
          <cell r="IH68" t="str">
            <v>nd</v>
          </cell>
          <cell r="II68">
            <v>0</v>
          </cell>
          <cell r="IJ68">
            <v>0</v>
          </cell>
          <cell r="IK68">
            <v>6.8000000000000007</v>
          </cell>
          <cell r="IL68">
            <v>10.7</v>
          </cell>
          <cell r="IM68">
            <v>7.3999999999999995</v>
          </cell>
          <cell r="IN68">
            <v>0</v>
          </cell>
          <cell r="IO68">
            <v>0</v>
          </cell>
          <cell r="IP68">
            <v>0</v>
          </cell>
          <cell r="IQ68">
            <v>10.299999999999999</v>
          </cell>
          <cell r="IR68">
            <v>31.4</v>
          </cell>
          <cell r="IS68">
            <v>13.3</v>
          </cell>
          <cell r="IT68" t="str">
            <v>nd</v>
          </cell>
          <cell r="IU68">
            <v>0</v>
          </cell>
          <cell r="IV68">
            <v>0</v>
          </cell>
          <cell r="IW68" t="str">
            <v>nd</v>
          </cell>
          <cell r="IX68">
            <v>3.6999999999999997</v>
          </cell>
          <cell r="IY68">
            <v>2.6</v>
          </cell>
          <cell r="IZ68">
            <v>0</v>
          </cell>
          <cell r="JA68">
            <v>0</v>
          </cell>
          <cell r="JB68">
            <v>0</v>
          </cell>
          <cell r="JC68">
            <v>0</v>
          </cell>
          <cell r="JD68">
            <v>0</v>
          </cell>
          <cell r="JE68" t="str">
            <v>nd</v>
          </cell>
          <cell r="JF68">
            <v>0</v>
          </cell>
          <cell r="JG68">
            <v>0</v>
          </cell>
          <cell r="JH68">
            <v>0</v>
          </cell>
          <cell r="JI68">
            <v>0</v>
          </cell>
          <cell r="JJ68" t="str">
            <v>nd</v>
          </cell>
          <cell r="JK68">
            <v>8.4</v>
          </cell>
          <cell r="JL68">
            <v>0</v>
          </cell>
          <cell r="JM68">
            <v>0</v>
          </cell>
          <cell r="JN68">
            <v>0</v>
          </cell>
          <cell r="JO68">
            <v>0</v>
          </cell>
          <cell r="JP68">
            <v>0</v>
          </cell>
          <cell r="JQ68">
            <v>23.799999999999997</v>
          </cell>
          <cell r="JR68">
            <v>0</v>
          </cell>
          <cell r="JS68">
            <v>0</v>
          </cell>
          <cell r="JT68">
            <v>0</v>
          </cell>
          <cell r="JU68">
            <v>0</v>
          </cell>
          <cell r="JV68" t="str">
            <v>nd</v>
          </cell>
          <cell r="JW68">
            <v>55.300000000000004</v>
          </cell>
          <cell r="JX68">
            <v>0</v>
          </cell>
          <cell r="JY68">
            <v>0</v>
          </cell>
          <cell r="JZ68">
            <v>0</v>
          </cell>
          <cell r="KA68">
            <v>0</v>
          </cell>
          <cell r="KB68">
            <v>0</v>
          </cell>
          <cell r="KC68">
            <v>8.6</v>
          </cell>
          <cell r="KD68">
            <v>62.1</v>
          </cell>
          <cell r="KE68">
            <v>3.2</v>
          </cell>
          <cell r="KF68">
            <v>7.7</v>
          </cell>
          <cell r="KG68">
            <v>7.7</v>
          </cell>
          <cell r="KH68">
            <v>19.100000000000001</v>
          </cell>
          <cell r="KI68">
            <v>0.1</v>
          </cell>
          <cell r="KJ68">
            <v>59.8</v>
          </cell>
          <cell r="KK68">
            <v>3.4000000000000004</v>
          </cell>
          <cell r="KL68">
            <v>7.1999999999999993</v>
          </cell>
          <cell r="KM68">
            <v>8.6</v>
          </cell>
          <cell r="KN68">
            <v>20.9</v>
          </cell>
          <cell r="KO68">
            <v>0.1</v>
          </cell>
        </row>
        <row r="69">
          <cell r="A69" t="str">
            <v>6HZ</v>
          </cell>
          <cell r="B69" t="str">
            <v>69</v>
          </cell>
          <cell r="C69" t="str">
            <v>NAF 17</v>
          </cell>
          <cell r="D69" t="str">
            <v>HZ</v>
          </cell>
          <cell r="E69" t="str">
            <v>6</v>
          </cell>
          <cell r="F69">
            <v>0.1</v>
          </cell>
          <cell r="G69">
            <v>19</v>
          </cell>
          <cell r="H69">
            <v>37.5</v>
          </cell>
          <cell r="I69">
            <v>26.6</v>
          </cell>
          <cell r="J69">
            <v>16.8</v>
          </cell>
          <cell r="K69">
            <v>97.3</v>
          </cell>
          <cell r="L69">
            <v>2.1</v>
          </cell>
          <cell r="M69">
            <v>0.5</v>
          </cell>
          <cell r="N69">
            <v>0</v>
          </cell>
          <cell r="O69">
            <v>54.800000000000004</v>
          </cell>
          <cell r="P69">
            <v>65.7</v>
          </cell>
          <cell r="Q69">
            <v>9.7000000000000011</v>
          </cell>
          <cell r="R69">
            <v>2.1</v>
          </cell>
          <cell r="S69">
            <v>13.8</v>
          </cell>
          <cell r="T69">
            <v>43.6</v>
          </cell>
          <cell r="U69">
            <v>2.6</v>
          </cell>
          <cell r="V69">
            <v>16.900000000000002</v>
          </cell>
          <cell r="W69">
            <v>12.6</v>
          </cell>
          <cell r="X69">
            <v>84.899999999999991</v>
          </cell>
          <cell r="Y69">
            <v>2.6</v>
          </cell>
          <cell r="Z69" t="str">
            <v>nd</v>
          </cell>
          <cell r="AA69">
            <v>31</v>
          </cell>
          <cell r="AB69" t="str">
            <v>nd</v>
          </cell>
          <cell r="AC69">
            <v>90.5</v>
          </cell>
          <cell r="AD69" t="str">
            <v>nd</v>
          </cell>
          <cell r="AE69" t="str">
            <v>nd</v>
          </cell>
          <cell r="AF69">
            <v>52.800000000000004</v>
          </cell>
          <cell r="AG69" t="str">
            <v>nd</v>
          </cell>
          <cell r="AH69">
            <v>0</v>
          </cell>
          <cell r="AI69">
            <v>27.800000000000004</v>
          </cell>
          <cell r="AJ69">
            <v>35.099999999999994</v>
          </cell>
          <cell r="AK69">
            <v>11.3</v>
          </cell>
          <cell r="AL69">
            <v>53.6</v>
          </cell>
          <cell r="AM69">
            <v>68.5</v>
          </cell>
          <cell r="AN69">
            <v>31.5</v>
          </cell>
          <cell r="AO69">
            <v>89.5</v>
          </cell>
          <cell r="AP69">
            <v>10.5</v>
          </cell>
          <cell r="AQ69">
            <v>26.6</v>
          </cell>
          <cell r="AR69">
            <v>6</v>
          </cell>
          <cell r="AS69">
            <v>0</v>
          </cell>
          <cell r="AT69">
            <v>66.7</v>
          </cell>
          <cell r="AU69">
            <v>0.70000000000000007</v>
          </cell>
          <cell r="AV69">
            <v>2.4</v>
          </cell>
          <cell r="AW69">
            <v>0</v>
          </cell>
          <cell r="AX69">
            <v>0</v>
          </cell>
          <cell r="AY69">
            <v>50.7</v>
          </cell>
          <cell r="AZ69">
            <v>46.9</v>
          </cell>
          <cell r="BA69">
            <v>37.700000000000003</v>
          </cell>
          <cell r="BB69">
            <v>35.799999999999997</v>
          </cell>
          <cell r="BC69">
            <v>16.900000000000002</v>
          </cell>
          <cell r="BD69">
            <v>8.1</v>
          </cell>
          <cell r="BE69">
            <v>0.70000000000000007</v>
          </cell>
          <cell r="BF69">
            <v>0.8</v>
          </cell>
          <cell r="BG69">
            <v>1.0999999999999999</v>
          </cell>
          <cell r="BH69" t="str">
            <v>nd</v>
          </cell>
          <cell r="BI69">
            <v>15.9</v>
          </cell>
          <cell r="BJ69">
            <v>41.6</v>
          </cell>
          <cell r="BK69">
            <v>21.9</v>
          </cell>
          <cell r="BL69">
            <v>11.1</v>
          </cell>
          <cell r="BM69" t="str">
            <v>nd</v>
          </cell>
          <cell r="BN69" t="str">
            <v>nd</v>
          </cell>
          <cell r="BO69" t="str">
            <v>nd</v>
          </cell>
          <cell r="BP69">
            <v>3.1</v>
          </cell>
          <cell r="BQ69">
            <v>76.5</v>
          </cell>
          <cell r="BR69">
            <v>20</v>
          </cell>
          <cell r="BS69">
            <v>0</v>
          </cell>
          <cell r="BT69">
            <v>0</v>
          </cell>
          <cell r="BU69" t="str">
            <v>nd</v>
          </cell>
          <cell r="BV69">
            <v>2.9000000000000004</v>
          </cell>
          <cell r="BW69">
            <v>94.399999999999991</v>
          </cell>
          <cell r="BX69">
            <v>2.1</v>
          </cell>
          <cell r="BY69" t="str">
            <v>nd</v>
          </cell>
          <cell r="BZ69">
            <v>0.6</v>
          </cell>
          <cell r="CA69">
            <v>20</v>
          </cell>
          <cell r="CB69">
            <v>40.9</v>
          </cell>
          <cell r="CC69">
            <v>37.9</v>
          </cell>
          <cell r="CD69">
            <v>0.4</v>
          </cell>
          <cell r="CE69">
            <v>0</v>
          </cell>
          <cell r="CF69">
            <v>0</v>
          </cell>
          <cell r="CG69" t="str">
            <v>nd</v>
          </cell>
          <cell r="CH69" t="str">
            <v>nd</v>
          </cell>
          <cell r="CI69">
            <v>40</v>
          </cell>
          <cell r="CJ69">
            <v>58.9</v>
          </cell>
          <cell r="CK69">
            <v>94.5</v>
          </cell>
          <cell r="CL69">
            <v>73.8</v>
          </cell>
          <cell r="CM69">
            <v>68.600000000000009</v>
          </cell>
          <cell r="CN69">
            <v>51.7</v>
          </cell>
          <cell r="CO69">
            <v>17.100000000000001</v>
          </cell>
          <cell r="CP69">
            <v>37.200000000000003</v>
          </cell>
          <cell r="CQ69">
            <v>95.1</v>
          </cell>
          <cell r="CR69">
            <v>18.8</v>
          </cell>
          <cell r="CS69">
            <v>9</v>
          </cell>
          <cell r="CT69">
            <v>16.600000000000001</v>
          </cell>
          <cell r="CU69">
            <v>28.000000000000004</v>
          </cell>
          <cell r="CV69">
            <v>46.400000000000006</v>
          </cell>
          <cell r="CW69">
            <v>9.3000000000000007</v>
          </cell>
          <cell r="CX69">
            <v>9.8000000000000007</v>
          </cell>
          <cell r="CY69">
            <v>17.2</v>
          </cell>
          <cell r="CZ69">
            <v>4.5999999999999996</v>
          </cell>
          <cell r="DA69">
            <v>12.2</v>
          </cell>
          <cell r="DB69">
            <v>46.9</v>
          </cell>
          <cell r="DC69">
            <v>10.8</v>
          </cell>
          <cell r="DD69">
            <v>36.9</v>
          </cell>
          <cell r="DE69">
            <v>24.9</v>
          </cell>
          <cell r="DF69">
            <v>48.4</v>
          </cell>
          <cell r="DG69">
            <v>18.8</v>
          </cell>
          <cell r="DH69">
            <v>3.9</v>
          </cell>
          <cell r="DI69">
            <v>2.4</v>
          </cell>
          <cell r="DJ69">
            <v>26.5</v>
          </cell>
          <cell r="DK69">
            <v>6.7</v>
          </cell>
          <cell r="DL69">
            <v>0</v>
          </cell>
          <cell r="DM69">
            <v>0</v>
          </cell>
          <cell r="DN69">
            <v>0</v>
          </cell>
          <cell r="DO69">
            <v>0.1</v>
          </cell>
          <cell r="DP69">
            <v>0</v>
          </cell>
          <cell r="DQ69" t="str">
            <v>nd</v>
          </cell>
          <cell r="DR69">
            <v>0.70000000000000007</v>
          </cell>
          <cell r="DS69" t="str">
            <v>nd</v>
          </cell>
          <cell r="DT69" t="str">
            <v>nd</v>
          </cell>
          <cell r="DU69" t="str">
            <v>nd</v>
          </cell>
          <cell r="DV69">
            <v>0</v>
          </cell>
          <cell r="DW69">
            <v>3.8</v>
          </cell>
          <cell r="DX69">
            <v>32.6</v>
          </cell>
          <cell r="DY69" t="str">
            <v>nd</v>
          </cell>
          <cell r="DZ69" t="str">
            <v>nd</v>
          </cell>
          <cell r="EA69" t="str">
            <v>nd</v>
          </cell>
          <cell r="EB69" t="str">
            <v>nd</v>
          </cell>
          <cell r="EC69">
            <v>23.400000000000002</v>
          </cell>
          <cell r="ED69">
            <v>2</v>
          </cell>
          <cell r="EE69">
            <v>0.6</v>
          </cell>
          <cell r="EF69" t="str">
            <v>nd</v>
          </cell>
          <cell r="EG69">
            <v>0</v>
          </cell>
          <cell r="EH69">
            <v>0.6</v>
          </cell>
          <cell r="EI69">
            <v>2.1</v>
          </cell>
          <cell r="EJ69">
            <v>0.4</v>
          </cell>
          <cell r="EK69" t="str">
            <v>nd</v>
          </cell>
          <cell r="EL69">
            <v>0</v>
          </cell>
          <cell r="EM69">
            <v>0</v>
          </cell>
          <cell r="EN69">
            <v>0</v>
          </cell>
          <cell r="EO69">
            <v>0</v>
          </cell>
          <cell r="EP69">
            <v>0</v>
          </cell>
          <cell r="EQ69" t="str">
            <v>nd</v>
          </cell>
          <cell r="ER69">
            <v>0</v>
          </cell>
          <cell r="ES69">
            <v>0.1</v>
          </cell>
          <cell r="ET69">
            <v>0</v>
          </cell>
          <cell r="EU69" t="str">
            <v>nd</v>
          </cell>
          <cell r="EV69">
            <v>0</v>
          </cell>
          <cell r="EW69">
            <v>9.9</v>
          </cell>
          <cell r="EX69" t="str">
            <v>nd</v>
          </cell>
          <cell r="EY69" t="str">
            <v>nd</v>
          </cell>
          <cell r="EZ69" t="str">
            <v>nd</v>
          </cell>
          <cell r="FA69">
            <v>0</v>
          </cell>
          <cell r="FB69">
            <v>0.5</v>
          </cell>
          <cell r="FC69">
            <v>31.4</v>
          </cell>
          <cell r="FD69">
            <v>3.2</v>
          </cell>
          <cell r="FE69">
            <v>1.7999999999999998</v>
          </cell>
          <cell r="FF69" t="str">
            <v>nd</v>
          </cell>
          <cell r="FG69" t="str">
            <v>nd</v>
          </cell>
          <cell r="FH69">
            <v>1.2</v>
          </cell>
          <cell r="FI69">
            <v>0.4</v>
          </cell>
          <cell r="FJ69">
            <v>17.899999999999999</v>
          </cell>
          <cell r="FK69">
            <v>6.8000000000000007</v>
          </cell>
          <cell r="FL69">
            <v>0</v>
          </cell>
          <cell r="FM69">
            <v>0</v>
          </cell>
          <cell r="FN69" t="str">
            <v>nd</v>
          </cell>
          <cell r="FO69" t="str">
            <v>nd</v>
          </cell>
          <cell r="FP69">
            <v>0.5</v>
          </cell>
          <cell r="FQ69">
            <v>2</v>
          </cell>
          <cell r="FR69">
            <v>0</v>
          </cell>
          <cell r="FS69" t="str">
            <v>nd</v>
          </cell>
          <cell r="FT69" t="str">
            <v>nd</v>
          </cell>
          <cell r="FU69">
            <v>0</v>
          </cell>
          <cell r="FV69" t="str">
            <v>nd</v>
          </cell>
          <cell r="FW69" t="str">
            <v>nd</v>
          </cell>
          <cell r="FX69" t="str">
            <v>nd</v>
          </cell>
          <cell r="FY69">
            <v>0</v>
          </cell>
          <cell r="FZ69" t="str">
            <v>nd</v>
          </cell>
          <cell r="GA69">
            <v>8.5</v>
          </cell>
          <cell r="GB69" t="str">
            <v>nd</v>
          </cell>
          <cell r="GC69">
            <v>0</v>
          </cell>
          <cell r="GD69">
            <v>0</v>
          </cell>
          <cell r="GE69">
            <v>0</v>
          </cell>
          <cell r="GF69">
            <v>1</v>
          </cell>
          <cell r="GG69">
            <v>34.5</v>
          </cell>
          <cell r="GH69">
            <v>2</v>
          </cell>
          <cell r="GI69">
            <v>0</v>
          </cell>
          <cell r="GJ69">
            <v>0</v>
          </cell>
          <cell r="GK69" t="str">
            <v>nd</v>
          </cell>
          <cell r="GL69" t="str">
            <v>nd</v>
          </cell>
          <cell r="GM69">
            <v>18.099999999999998</v>
          </cell>
          <cell r="GN69">
            <v>8.5</v>
          </cell>
          <cell r="GO69">
            <v>0</v>
          </cell>
          <cell r="GP69">
            <v>0</v>
          </cell>
          <cell r="GQ69">
            <v>0</v>
          </cell>
          <cell r="GR69" t="str">
            <v>nd</v>
          </cell>
          <cell r="GS69">
            <v>15.4</v>
          </cell>
          <cell r="GT69">
            <v>1</v>
          </cell>
          <cell r="GU69">
            <v>0</v>
          </cell>
          <cell r="GV69">
            <v>0.1</v>
          </cell>
          <cell r="GW69">
            <v>0</v>
          </cell>
          <cell r="GX69" t="str">
            <v>nd</v>
          </cell>
          <cell r="GY69">
            <v>0</v>
          </cell>
          <cell r="GZ69">
            <v>0</v>
          </cell>
          <cell r="HA69">
            <v>0</v>
          </cell>
          <cell r="HB69">
            <v>0</v>
          </cell>
          <cell r="HC69">
            <v>0</v>
          </cell>
          <cell r="HD69">
            <v>19</v>
          </cell>
          <cell r="HE69">
            <v>0</v>
          </cell>
          <cell r="HF69">
            <v>0</v>
          </cell>
          <cell r="HG69">
            <v>0</v>
          </cell>
          <cell r="HH69" t="str">
            <v>nd</v>
          </cell>
          <cell r="HI69" t="str">
            <v>nd</v>
          </cell>
          <cell r="HJ69">
            <v>36.4</v>
          </cell>
          <cell r="HK69">
            <v>0.4</v>
          </cell>
          <cell r="HL69">
            <v>0</v>
          </cell>
          <cell r="HM69">
            <v>0</v>
          </cell>
          <cell r="HN69" t="str">
            <v>nd</v>
          </cell>
          <cell r="HO69">
            <v>2.4</v>
          </cell>
          <cell r="HP69">
            <v>22.900000000000002</v>
          </cell>
          <cell r="HQ69">
            <v>1.3</v>
          </cell>
          <cell r="HR69">
            <v>0</v>
          </cell>
          <cell r="HS69">
            <v>0</v>
          </cell>
          <cell r="HT69">
            <v>0</v>
          </cell>
          <cell r="HU69" t="str">
            <v>nd</v>
          </cell>
          <cell r="HV69">
            <v>16</v>
          </cell>
          <cell r="HW69">
            <v>0.4</v>
          </cell>
          <cell r="HX69">
            <v>0</v>
          </cell>
          <cell r="HY69">
            <v>0</v>
          </cell>
          <cell r="HZ69">
            <v>0</v>
          </cell>
          <cell r="IA69">
            <v>0.1</v>
          </cell>
          <cell r="IB69">
            <v>0</v>
          </cell>
          <cell r="IC69" t="str">
            <v>nd</v>
          </cell>
          <cell r="ID69" t="str">
            <v>nd</v>
          </cell>
          <cell r="IE69">
            <v>0</v>
          </cell>
          <cell r="IF69">
            <v>18.099999999999998</v>
          </cell>
          <cell r="IG69" t="str">
            <v>nd</v>
          </cell>
          <cell r="IH69">
            <v>0</v>
          </cell>
          <cell r="II69">
            <v>0</v>
          </cell>
          <cell r="IJ69" t="str">
            <v>nd</v>
          </cell>
          <cell r="IK69">
            <v>0.89999999999999991</v>
          </cell>
          <cell r="IL69">
            <v>3.4000000000000004</v>
          </cell>
          <cell r="IM69">
            <v>33.300000000000004</v>
          </cell>
          <cell r="IN69" t="str">
            <v>nd</v>
          </cell>
          <cell r="IO69">
            <v>0</v>
          </cell>
          <cell r="IP69">
            <v>0</v>
          </cell>
          <cell r="IQ69">
            <v>4.5</v>
          </cell>
          <cell r="IR69">
            <v>17.5</v>
          </cell>
          <cell r="IS69">
            <v>4</v>
          </cell>
          <cell r="IT69">
            <v>0.4</v>
          </cell>
          <cell r="IU69">
            <v>0</v>
          </cell>
          <cell r="IV69" t="str">
            <v>nd</v>
          </cell>
          <cell r="IW69">
            <v>14.499999999999998</v>
          </cell>
          <cell r="IX69">
            <v>1.7999999999999998</v>
          </cell>
          <cell r="IY69">
            <v>0.2</v>
          </cell>
          <cell r="IZ69">
            <v>0</v>
          </cell>
          <cell r="JA69">
            <v>0</v>
          </cell>
          <cell r="JB69">
            <v>0</v>
          </cell>
          <cell r="JC69">
            <v>0</v>
          </cell>
          <cell r="JD69">
            <v>0</v>
          </cell>
          <cell r="JE69">
            <v>0.1</v>
          </cell>
          <cell r="JF69">
            <v>0</v>
          </cell>
          <cell r="JG69">
            <v>0</v>
          </cell>
          <cell r="JH69">
            <v>0</v>
          </cell>
          <cell r="JI69">
            <v>0</v>
          </cell>
          <cell r="JJ69" t="str">
            <v>nd</v>
          </cell>
          <cell r="JK69">
            <v>10.5</v>
          </cell>
          <cell r="JL69">
            <v>0</v>
          </cell>
          <cell r="JM69">
            <v>0</v>
          </cell>
          <cell r="JN69">
            <v>0</v>
          </cell>
          <cell r="JO69">
            <v>0</v>
          </cell>
          <cell r="JP69" t="str">
            <v>nd</v>
          </cell>
          <cell r="JQ69">
            <v>9.4</v>
          </cell>
          <cell r="JR69">
            <v>0</v>
          </cell>
          <cell r="JS69">
            <v>0</v>
          </cell>
          <cell r="JT69" t="str">
            <v>nd</v>
          </cell>
          <cell r="JU69" t="str">
            <v>nd</v>
          </cell>
          <cell r="JV69" t="str">
            <v>nd</v>
          </cell>
          <cell r="JW69">
            <v>22.2</v>
          </cell>
          <cell r="JX69">
            <v>0</v>
          </cell>
          <cell r="JY69">
            <v>0</v>
          </cell>
          <cell r="JZ69">
            <v>0</v>
          </cell>
          <cell r="KA69">
            <v>0</v>
          </cell>
          <cell r="KB69">
            <v>0</v>
          </cell>
          <cell r="KC69">
            <v>16.7</v>
          </cell>
          <cell r="KD69">
            <v>55.1</v>
          </cell>
          <cell r="KE69">
            <v>18</v>
          </cell>
          <cell r="KF69">
            <v>4.3999999999999995</v>
          </cell>
          <cell r="KG69">
            <v>4.9000000000000004</v>
          </cell>
          <cell r="KH69">
            <v>15.7</v>
          </cell>
          <cell r="KI69">
            <v>1.9</v>
          </cell>
          <cell r="KJ69">
            <v>51.9</v>
          </cell>
          <cell r="KK69">
            <v>20.100000000000001</v>
          </cell>
          <cell r="KL69">
            <v>4.3</v>
          </cell>
          <cell r="KM69">
            <v>4.8</v>
          </cell>
          <cell r="KN69">
            <v>17.100000000000001</v>
          </cell>
          <cell r="KO69">
            <v>1.7000000000000002</v>
          </cell>
        </row>
        <row r="70">
          <cell r="A70" t="str">
            <v>EnsIZ</v>
          </cell>
          <cell r="B70" t="str">
            <v>70</v>
          </cell>
          <cell r="C70" t="str">
            <v>NAF 17</v>
          </cell>
          <cell r="D70" t="str">
            <v>IZ</v>
          </cell>
          <cell r="E70" t="str">
            <v/>
          </cell>
          <cell r="F70">
            <v>7.3</v>
          </cell>
          <cell r="G70">
            <v>27.800000000000004</v>
          </cell>
          <cell r="H70">
            <v>40.300000000000004</v>
          </cell>
          <cell r="I70">
            <v>18</v>
          </cell>
          <cell r="J70">
            <v>6.6000000000000005</v>
          </cell>
          <cell r="K70">
            <v>66.400000000000006</v>
          </cell>
          <cell r="L70">
            <v>30.599999999999998</v>
          </cell>
          <cell r="M70">
            <v>0.89999999999999991</v>
          </cell>
          <cell r="N70">
            <v>2</v>
          </cell>
          <cell r="O70">
            <v>46.2</v>
          </cell>
          <cell r="P70">
            <v>36.1</v>
          </cell>
          <cell r="Q70">
            <v>3.2</v>
          </cell>
          <cell r="R70">
            <v>3.8</v>
          </cell>
          <cell r="S70">
            <v>9.9</v>
          </cell>
          <cell r="T70">
            <v>38.299999999999997</v>
          </cell>
          <cell r="U70">
            <v>15.1</v>
          </cell>
          <cell r="V70">
            <v>23.7</v>
          </cell>
          <cell r="W70">
            <v>26.6</v>
          </cell>
          <cell r="X70">
            <v>67.5</v>
          </cell>
          <cell r="Y70">
            <v>5.8999999999999995</v>
          </cell>
          <cell r="Z70">
            <v>3.4000000000000004</v>
          </cell>
          <cell r="AA70">
            <v>27.700000000000003</v>
          </cell>
          <cell r="AB70">
            <v>5.7</v>
          </cell>
          <cell r="AC70">
            <v>72.3</v>
          </cell>
          <cell r="AD70">
            <v>22.7</v>
          </cell>
          <cell r="AE70">
            <v>20.7</v>
          </cell>
          <cell r="AF70">
            <v>28.499999999999996</v>
          </cell>
          <cell r="AG70">
            <v>6.9</v>
          </cell>
          <cell r="AH70">
            <v>0</v>
          </cell>
          <cell r="AI70">
            <v>43.9</v>
          </cell>
          <cell r="AJ70">
            <v>25.4</v>
          </cell>
          <cell r="AK70">
            <v>18.7</v>
          </cell>
          <cell r="AL70">
            <v>55.900000000000006</v>
          </cell>
          <cell r="AM70">
            <v>66.400000000000006</v>
          </cell>
          <cell r="AN70">
            <v>33.6</v>
          </cell>
          <cell r="AO70">
            <v>31.3</v>
          </cell>
          <cell r="AP70">
            <v>68.7</v>
          </cell>
          <cell r="AQ70">
            <v>54.900000000000006</v>
          </cell>
          <cell r="AR70">
            <v>29.2</v>
          </cell>
          <cell r="AS70">
            <v>1.7000000000000002</v>
          </cell>
          <cell r="AT70">
            <v>6.8000000000000007</v>
          </cell>
          <cell r="AU70">
            <v>7.5</v>
          </cell>
          <cell r="AV70">
            <v>15.1</v>
          </cell>
          <cell r="AW70">
            <v>7.1</v>
          </cell>
          <cell r="AX70">
            <v>4.2</v>
          </cell>
          <cell r="AY70">
            <v>59.599999999999994</v>
          </cell>
          <cell r="AZ70">
            <v>14.000000000000002</v>
          </cell>
          <cell r="BA70">
            <v>54.7</v>
          </cell>
          <cell r="BB70">
            <v>7.3</v>
          </cell>
          <cell r="BC70">
            <v>9.3000000000000007</v>
          </cell>
          <cell r="BD70">
            <v>8.9</v>
          </cell>
          <cell r="BE70">
            <v>9.4</v>
          </cell>
          <cell r="BF70">
            <v>10.299999999999999</v>
          </cell>
          <cell r="BG70" t="str">
            <v>nd</v>
          </cell>
          <cell r="BH70">
            <v>0.70000000000000007</v>
          </cell>
          <cell r="BI70">
            <v>0.5</v>
          </cell>
          <cell r="BJ70">
            <v>6.1</v>
          </cell>
          <cell r="BK70">
            <v>24.8</v>
          </cell>
          <cell r="BL70">
            <v>67.7</v>
          </cell>
          <cell r="BM70">
            <v>7.6</v>
          </cell>
          <cell r="BN70">
            <v>13.200000000000001</v>
          </cell>
          <cell r="BO70">
            <v>6.4</v>
          </cell>
          <cell r="BP70">
            <v>7.3</v>
          </cell>
          <cell r="BQ70">
            <v>19.600000000000001</v>
          </cell>
          <cell r="BR70">
            <v>45.800000000000004</v>
          </cell>
          <cell r="BS70" t="str">
            <v>nd</v>
          </cell>
          <cell r="BT70">
            <v>0</v>
          </cell>
          <cell r="BU70">
            <v>0</v>
          </cell>
          <cell r="BV70">
            <v>16.900000000000002</v>
          </cell>
          <cell r="BW70">
            <v>52.900000000000006</v>
          </cell>
          <cell r="BX70">
            <v>30.099999999999998</v>
          </cell>
          <cell r="BY70">
            <v>0.89999999999999991</v>
          </cell>
          <cell r="BZ70">
            <v>2.8000000000000003</v>
          </cell>
          <cell r="CA70">
            <v>11.799999999999999</v>
          </cell>
          <cell r="CB70">
            <v>31.8</v>
          </cell>
          <cell r="CC70">
            <v>33.4</v>
          </cell>
          <cell r="CD70">
            <v>19.400000000000002</v>
          </cell>
          <cell r="CE70">
            <v>0</v>
          </cell>
          <cell r="CF70">
            <v>0</v>
          </cell>
          <cell r="CG70">
            <v>0</v>
          </cell>
          <cell r="CH70" t="str">
            <v>nd</v>
          </cell>
          <cell r="CI70">
            <v>0.89999999999999991</v>
          </cell>
          <cell r="CJ70">
            <v>99</v>
          </cell>
          <cell r="CK70">
            <v>85.7</v>
          </cell>
          <cell r="CL70">
            <v>39.900000000000006</v>
          </cell>
          <cell r="CM70">
            <v>96</v>
          </cell>
          <cell r="CN70">
            <v>40.5</v>
          </cell>
          <cell r="CO70">
            <v>2.7</v>
          </cell>
          <cell r="CP70">
            <v>31.1</v>
          </cell>
          <cell r="CQ70">
            <v>85.5</v>
          </cell>
          <cell r="CR70">
            <v>3.6999999999999997</v>
          </cell>
          <cell r="CS70">
            <v>5.2</v>
          </cell>
          <cell r="CT70">
            <v>27.800000000000004</v>
          </cell>
          <cell r="CU70">
            <v>23.9</v>
          </cell>
          <cell r="CV70">
            <v>43</v>
          </cell>
          <cell r="CW70">
            <v>3.1</v>
          </cell>
          <cell r="CX70">
            <v>2.6</v>
          </cell>
          <cell r="CY70">
            <v>12.9</v>
          </cell>
          <cell r="CZ70">
            <v>10</v>
          </cell>
          <cell r="DA70">
            <v>32.200000000000003</v>
          </cell>
          <cell r="DB70">
            <v>39.1</v>
          </cell>
          <cell r="DC70">
            <v>6.4</v>
          </cell>
          <cell r="DD70">
            <v>61</v>
          </cell>
          <cell r="DE70">
            <v>9</v>
          </cell>
          <cell r="DF70">
            <v>37.1</v>
          </cell>
          <cell r="DG70">
            <v>8.4</v>
          </cell>
          <cell r="DH70">
            <v>1.4000000000000001</v>
          </cell>
          <cell r="DI70">
            <v>2.8000000000000003</v>
          </cell>
          <cell r="DJ70">
            <v>14.000000000000002</v>
          </cell>
          <cell r="DK70">
            <v>22.6</v>
          </cell>
          <cell r="DL70">
            <v>0</v>
          </cell>
          <cell r="DM70">
            <v>2.7</v>
          </cell>
          <cell r="DN70">
            <v>0</v>
          </cell>
          <cell r="DO70">
            <v>0.6</v>
          </cell>
          <cell r="DP70">
            <v>3.8</v>
          </cell>
          <cell r="DQ70">
            <v>5.0999999999999996</v>
          </cell>
          <cell r="DR70">
            <v>2.4</v>
          </cell>
          <cell r="DS70">
            <v>7.3</v>
          </cell>
          <cell r="DT70">
            <v>6.2</v>
          </cell>
          <cell r="DU70">
            <v>5.6000000000000005</v>
          </cell>
          <cell r="DV70">
            <v>1.2</v>
          </cell>
          <cell r="DW70">
            <v>30.099999999999998</v>
          </cell>
          <cell r="DX70">
            <v>4.1000000000000005</v>
          </cell>
          <cell r="DY70">
            <v>1.6</v>
          </cell>
          <cell r="DZ70">
            <v>1.7000000000000002</v>
          </cell>
          <cell r="EA70">
            <v>0.6</v>
          </cell>
          <cell r="EB70">
            <v>2.7</v>
          </cell>
          <cell r="EC70">
            <v>13.900000000000002</v>
          </cell>
          <cell r="ED70">
            <v>0.5</v>
          </cell>
          <cell r="EE70" t="str">
            <v>nd</v>
          </cell>
          <cell r="EF70" t="str">
            <v>nd</v>
          </cell>
          <cell r="EG70" t="str">
            <v>nd</v>
          </cell>
          <cell r="EH70">
            <v>2.1</v>
          </cell>
          <cell r="EI70">
            <v>5.5</v>
          </cell>
          <cell r="EJ70" t="str">
            <v>nd</v>
          </cell>
          <cell r="EK70">
            <v>0</v>
          </cell>
          <cell r="EL70" t="str">
            <v>nd</v>
          </cell>
          <cell r="EM70">
            <v>0</v>
          </cell>
          <cell r="EN70">
            <v>0.6</v>
          </cell>
          <cell r="EO70">
            <v>0</v>
          </cell>
          <cell r="EP70">
            <v>3.5000000000000004</v>
          </cell>
          <cell r="EQ70">
            <v>0</v>
          </cell>
          <cell r="ER70" t="str">
            <v>nd</v>
          </cell>
          <cell r="ES70">
            <v>3.3000000000000003</v>
          </cell>
          <cell r="ET70" t="str">
            <v>nd</v>
          </cell>
          <cell r="EU70">
            <v>0</v>
          </cell>
          <cell r="EV70" t="str">
            <v>nd</v>
          </cell>
          <cell r="EW70">
            <v>4.5</v>
          </cell>
          <cell r="EX70">
            <v>11.1</v>
          </cell>
          <cell r="EY70">
            <v>12.8</v>
          </cell>
          <cell r="EZ70">
            <v>0</v>
          </cell>
          <cell r="FA70">
            <v>0</v>
          </cell>
          <cell r="FB70" t="str">
            <v>nd</v>
          </cell>
          <cell r="FC70">
            <v>0.8</v>
          </cell>
          <cell r="FD70">
            <v>6.6000000000000005</v>
          </cell>
          <cell r="FE70">
            <v>31.6</v>
          </cell>
          <cell r="FF70">
            <v>0</v>
          </cell>
          <cell r="FG70" t="str">
            <v>nd</v>
          </cell>
          <cell r="FH70" t="str">
            <v>nd</v>
          </cell>
          <cell r="FI70" t="str">
            <v>nd</v>
          </cell>
          <cell r="FJ70">
            <v>2.9000000000000004</v>
          </cell>
          <cell r="FK70">
            <v>14.2</v>
          </cell>
          <cell r="FL70" t="str">
            <v>nd</v>
          </cell>
          <cell r="FM70">
            <v>0</v>
          </cell>
          <cell r="FN70">
            <v>0</v>
          </cell>
          <cell r="FO70">
            <v>0</v>
          </cell>
          <cell r="FP70" t="str">
            <v>nd</v>
          </cell>
          <cell r="FQ70">
            <v>5.7</v>
          </cell>
          <cell r="FR70">
            <v>5.0999999999999996</v>
          </cell>
          <cell r="FS70" t="str">
            <v>nd</v>
          </cell>
          <cell r="FT70">
            <v>0</v>
          </cell>
          <cell r="FU70" t="str">
            <v>nd</v>
          </cell>
          <cell r="FV70" t="str">
            <v>nd</v>
          </cell>
          <cell r="FW70">
            <v>1.6</v>
          </cell>
          <cell r="FX70">
            <v>9.4</v>
          </cell>
          <cell r="FY70">
            <v>5.5</v>
          </cell>
          <cell r="FZ70">
            <v>3.9</v>
          </cell>
          <cell r="GA70">
            <v>4.5999999999999996</v>
          </cell>
          <cell r="GB70">
            <v>3.5999999999999996</v>
          </cell>
          <cell r="GC70" t="str">
            <v>nd</v>
          </cell>
          <cell r="GD70">
            <v>2.1</v>
          </cell>
          <cell r="GE70">
            <v>0.70000000000000007</v>
          </cell>
          <cell r="GF70">
            <v>2.2999999999999998</v>
          </cell>
          <cell r="GG70">
            <v>10.100000000000001</v>
          </cell>
          <cell r="GH70">
            <v>23.799999999999997</v>
          </cell>
          <cell r="GI70" t="str">
            <v>nd</v>
          </cell>
          <cell r="GJ70">
            <v>0</v>
          </cell>
          <cell r="GK70" t="str">
            <v>nd</v>
          </cell>
          <cell r="GL70">
            <v>0.5</v>
          </cell>
          <cell r="GM70">
            <v>3.4000000000000004</v>
          </cell>
          <cell r="GN70">
            <v>13.4</v>
          </cell>
          <cell r="GO70">
            <v>0</v>
          </cell>
          <cell r="GP70">
            <v>0</v>
          </cell>
          <cell r="GQ70" t="str">
            <v>nd</v>
          </cell>
          <cell r="GR70" t="str">
            <v>nd</v>
          </cell>
          <cell r="GS70">
            <v>1.3</v>
          </cell>
          <cell r="GT70">
            <v>5</v>
          </cell>
          <cell r="GU70">
            <v>0</v>
          </cell>
          <cell r="GV70">
            <v>3.1</v>
          </cell>
          <cell r="GW70">
            <v>0</v>
          </cell>
          <cell r="GX70" t="str">
            <v>nd</v>
          </cell>
          <cell r="GY70">
            <v>3.6999999999999997</v>
          </cell>
          <cell r="GZ70">
            <v>0</v>
          </cell>
          <cell r="HA70">
            <v>0</v>
          </cell>
          <cell r="HB70">
            <v>0</v>
          </cell>
          <cell r="HC70">
            <v>9.6</v>
          </cell>
          <cell r="HD70">
            <v>11.899999999999999</v>
          </cell>
          <cell r="HE70">
            <v>7.0000000000000009</v>
          </cell>
          <cell r="HF70">
            <v>0</v>
          </cell>
          <cell r="HG70">
            <v>0</v>
          </cell>
          <cell r="HH70">
            <v>0</v>
          </cell>
          <cell r="HI70">
            <v>5</v>
          </cell>
          <cell r="HJ70">
            <v>22.5</v>
          </cell>
          <cell r="HK70">
            <v>11.5</v>
          </cell>
          <cell r="HL70" t="str">
            <v>nd</v>
          </cell>
          <cell r="HM70">
            <v>0</v>
          </cell>
          <cell r="HN70">
            <v>0</v>
          </cell>
          <cell r="HO70">
            <v>1.0999999999999999</v>
          </cell>
          <cell r="HP70">
            <v>11.4</v>
          </cell>
          <cell r="HQ70">
            <v>5.6000000000000005</v>
          </cell>
          <cell r="HR70">
            <v>0</v>
          </cell>
          <cell r="HS70">
            <v>0</v>
          </cell>
          <cell r="HT70">
            <v>0</v>
          </cell>
          <cell r="HU70">
            <v>0.8</v>
          </cell>
          <cell r="HV70">
            <v>4.1000000000000005</v>
          </cell>
          <cell r="HW70">
            <v>2.2999999999999998</v>
          </cell>
          <cell r="HX70" t="str">
            <v>nd</v>
          </cell>
          <cell r="HY70">
            <v>2.4</v>
          </cell>
          <cell r="HZ70">
            <v>0.2</v>
          </cell>
          <cell r="IA70">
            <v>1.4000000000000001</v>
          </cell>
          <cell r="IB70">
            <v>2.4</v>
          </cell>
          <cell r="IC70" t="str">
            <v>nd</v>
          </cell>
          <cell r="ID70">
            <v>0.8</v>
          </cell>
          <cell r="IE70">
            <v>5.5</v>
          </cell>
          <cell r="IF70">
            <v>12.5</v>
          </cell>
          <cell r="IG70">
            <v>5.6000000000000005</v>
          </cell>
          <cell r="IH70">
            <v>3.8</v>
          </cell>
          <cell r="II70">
            <v>0</v>
          </cell>
          <cell r="IJ70">
            <v>1</v>
          </cell>
          <cell r="IK70">
            <v>4</v>
          </cell>
          <cell r="IL70">
            <v>10.6</v>
          </cell>
          <cell r="IM70">
            <v>17.2</v>
          </cell>
          <cell r="IN70">
            <v>6.5</v>
          </cell>
          <cell r="IO70" t="str">
            <v>nd</v>
          </cell>
          <cell r="IP70" t="str">
            <v>nd</v>
          </cell>
          <cell r="IQ70">
            <v>1.3</v>
          </cell>
          <cell r="IR70">
            <v>5.6000000000000005</v>
          </cell>
          <cell r="IS70">
            <v>7.0000000000000009</v>
          </cell>
          <cell r="IT70">
            <v>3.8</v>
          </cell>
          <cell r="IU70">
            <v>0</v>
          </cell>
          <cell r="IV70" t="str">
            <v>nd</v>
          </cell>
          <cell r="IW70">
            <v>0.70000000000000007</v>
          </cell>
          <cell r="IX70">
            <v>1.7000000000000002</v>
          </cell>
          <cell r="IY70">
            <v>1.2</v>
          </cell>
          <cell r="IZ70">
            <v>2.9000000000000004</v>
          </cell>
          <cell r="JA70">
            <v>0</v>
          </cell>
          <cell r="JB70">
            <v>0</v>
          </cell>
          <cell r="JC70">
            <v>0</v>
          </cell>
          <cell r="JD70">
            <v>0</v>
          </cell>
          <cell r="JE70">
            <v>7.1999999999999993</v>
          </cell>
          <cell r="JF70">
            <v>0</v>
          </cell>
          <cell r="JG70">
            <v>0</v>
          </cell>
          <cell r="JH70">
            <v>0</v>
          </cell>
          <cell r="JI70">
            <v>0</v>
          </cell>
          <cell r="JJ70" t="str">
            <v>nd</v>
          </cell>
          <cell r="JK70">
            <v>28.299999999999997</v>
          </cell>
          <cell r="JL70">
            <v>0</v>
          </cell>
          <cell r="JM70">
            <v>0</v>
          </cell>
          <cell r="JN70">
            <v>0</v>
          </cell>
          <cell r="JO70" t="str">
            <v>nd</v>
          </cell>
          <cell r="JP70">
            <v>0</v>
          </cell>
          <cell r="JQ70">
            <v>39.5</v>
          </cell>
          <cell r="JR70">
            <v>0</v>
          </cell>
          <cell r="JS70">
            <v>0</v>
          </cell>
          <cell r="JT70">
            <v>0</v>
          </cell>
          <cell r="JU70">
            <v>0</v>
          </cell>
          <cell r="JV70" t="str">
            <v>nd</v>
          </cell>
          <cell r="JW70">
            <v>17.599999999999998</v>
          </cell>
          <cell r="JX70">
            <v>0</v>
          </cell>
          <cell r="JY70">
            <v>0</v>
          </cell>
          <cell r="JZ70">
            <v>0</v>
          </cell>
          <cell r="KA70">
            <v>0</v>
          </cell>
          <cell r="KB70" t="str">
            <v>nd</v>
          </cell>
          <cell r="KC70">
            <v>6.3</v>
          </cell>
          <cell r="KD70">
            <v>57.4</v>
          </cell>
          <cell r="KE70">
            <v>2.8000000000000003</v>
          </cell>
          <cell r="KF70">
            <v>18.2</v>
          </cell>
          <cell r="KG70">
            <v>6</v>
          </cell>
          <cell r="KH70">
            <v>15.6</v>
          </cell>
          <cell r="KI70">
            <v>0.1</v>
          </cell>
          <cell r="KJ70">
            <v>55.900000000000006</v>
          </cell>
          <cell r="KK70">
            <v>3</v>
          </cell>
          <cell r="KL70">
            <v>17.399999999999999</v>
          </cell>
          <cell r="KM70">
            <v>6.7</v>
          </cell>
          <cell r="KN70">
            <v>16.8</v>
          </cell>
          <cell r="KO70">
            <v>0.1</v>
          </cell>
        </row>
        <row r="71">
          <cell r="A71" t="str">
            <v>1IZ</v>
          </cell>
          <cell r="B71" t="str">
            <v>71</v>
          </cell>
          <cell r="C71" t="str">
            <v>NAF 17</v>
          </cell>
          <cell r="D71" t="str">
            <v>IZ</v>
          </cell>
          <cell r="E71" t="str">
            <v>1</v>
          </cell>
          <cell r="F71">
            <v>7.0000000000000009</v>
          </cell>
          <cell r="G71">
            <v>16.900000000000002</v>
          </cell>
          <cell r="H71">
            <v>41.6</v>
          </cell>
          <cell r="I71">
            <v>24.4</v>
          </cell>
          <cell r="J71">
            <v>10.199999999999999</v>
          </cell>
          <cell r="K71">
            <v>70.199999999999989</v>
          </cell>
          <cell r="L71">
            <v>28.7</v>
          </cell>
          <cell r="M71">
            <v>0</v>
          </cell>
          <cell r="N71" t="str">
            <v>nd</v>
          </cell>
          <cell r="O71">
            <v>42.1</v>
          </cell>
          <cell r="P71">
            <v>25.4</v>
          </cell>
          <cell r="Q71">
            <v>3.6999999999999997</v>
          </cell>
          <cell r="R71">
            <v>2.6</v>
          </cell>
          <cell r="S71">
            <v>12.6</v>
          </cell>
          <cell r="T71">
            <v>30.9</v>
          </cell>
          <cell r="U71">
            <v>10.9</v>
          </cell>
          <cell r="V71">
            <v>26.200000000000003</v>
          </cell>
          <cell r="W71">
            <v>26.1</v>
          </cell>
          <cell r="X71">
            <v>66.7</v>
          </cell>
          <cell r="Y71">
            <v>7.1999999999999993</v>
          </cell>
          <cell r="Z71">
            <v>0</v>
          </cell>
          <cell r="AA71">
            <v>22.2</v>
          </cell>
          <cell r="AB71" t="str">
            <v>nd</v>
          </cell>
          <cell r="AC71">
            <v>65.900000000000006</v>
          </cell>
          <cell r="AD71">
            <v>26.400000000000002</v>
          </cell>
          <cell r="AE71">
            <v>25.2</v>
          </cell>
          <cell r="AF71">
            <v>32.4</v>
          </cell>
          <cell r="AG71">
            <v>11.5</v>
          </cell>
          <cell r="AH71">
            <v>0</v>
          </cell>
          <cell r="AI71">
            <v>30.9</v>
          </cell>
          <cell r="AJ71">
            <v>29.099999999999998</v>
          </cell>
          <cell r="AK71">
            <v>16.100000000000001</v>
          </cell>
          <cell r="AL71">
            <v>54.800000000000004</v>
          </cell>
          <cell r="AM71">
            <v>49.6</v>
          </cell>
          <cell r="AN71">
            <v>50.4</v>
          </cell>
          <cell r="AO71">
            <v>10.100000000000001</v>
          </cell>
          <cell r="AP71">
            <v>89.9</v>
          </cell>
          <cell r="AQ71">
            <v>68.100000000000009</v>
          </cell>
          <cell r="AR71">
            <v>14.299999999999999</v>
          </cell>
          <cell r="AS71" t="str">
            <v>nd</v>
          </cell>
          <cell r="AT71">
            <v>6</v>
          </cell>
          <cell r="AU71">
            <v>10.5</v>
          </cell>
          <cell r="AV71" t="str">
            <v>nd</v>
          </cell>
          <cell r="AW71" t="str">
            <v>nd</v>
          </cell>
          <cell r="AX71">
            <v>0</v>
          </cell>
          <cell r="AY71">
            <v>94</v>
          </cell>
          <cell r="AZ71">
            <v>3.2</v>
          </cell>
          <cell r="BA71">
            <v>67.100000000000009</v>
          </cell>
          <cell r="BB71">
            <v>7.9</v>
          </cell>
          <cell r="BC71">
            <v>4.7</v>
          </cell>
          <cell r="BD71">
            <v>0</v>
          </cell>
          <cell r="BE71">
            <v>4.3999999999999995</v>
          </cell>
          <cell r="BF71">
            <v>15.9</v>
          </cell>
          <cell r="BG71">
            <v>0</v>
          </cell>
          <cell r="BH71">
            <v>0</v>
          </cell>
          <cell r="BI71">
            <v>0</v>
          </cell>
          <cell r="BJ71">
            <v>2.1999999999999997</v>
          </cell>
          <cell r="BK71">
            <v>7.3</v>
          </cell>
          <cell r="BL71">
            <v>90.5</v>
          </cell>
          <cell r="BM71">
            <v>10.199999999999999</v>
          </cell>
          <cell r="BN71" t="str">
            <v>nd</v>
          </cell>
          <cell r="BO71" t="str">
            <v>nd</v>
          </cell>
          <cell r="BP71">
            <v>7.7</v>
          </cell>
          <cell r="BQ71">
            <v>14.099999999999998</v>
          </cell>
          <cell r="BR71">
            <v>64.600000000000009</v>
          </cell>
          <cell r="BS71">
            <v>0</v>
          </cell>
          <cell r="BT71">
            <v>0</v>
          </cell>
          <cell r="BU71">
            <v>0</v>
          </cell>
          <cell r="BV71">
            <v>6.5</v>
          </cell>
          <cell r="BW71">
            <v>43.5</v>
          </cell>
          <cell r="BX71">
            <v>50</v>
          </cell>
          <cell r="BY71" t="str">
            <v>nd</v>
          </cell>
          <cell r="BZ71" t="str">
            <v>nd</v>
          </cell>
          <cell r="CA71">
            <v>6.6000000000000005</v>
          </cell>
          <cell r="CB71">
            <v>21</v>
          </cell>
          <cell r="CC71">
            <v>30</v>
          </cell>
          <cell r="CD71">
            <v>38.800000000000004</v>
          </cell>
          <cell r="CE71">
            <v>0</v>
          </cell>
          <cell r="CF71">
            <v>0</v>
          </cell>
          <cell r="CG71">
            <v>0</v>
          </cell>
          <cell r="CH71">
            <v>0</v>
          </cell>
          <cell r="CI71" t="str">
            <v>nd</v>
          </cell>
          <cell r="CJ71">
            <v>99.2</v>
          </cell>
          <cell r="CK71">
            <v>77.600000000000009</v>
          </cell>
          <cell r="CL71">
            <v>35.4</v>
          </cell>
          <cell r="CM71">
            <v>97.6</v>
          </cell>
          <cell r="CN71">
            <v>44.2</v>
          </cell>
          <cell r="CO71">
            <v>4.1000000000000005</v>
          </cell>
          <cell r="CP71">
            <v>25.7</v>
          </cell>
          <cell r="CQ71">
            <v>82.5</v>
          </cell>
          <cell r="CR71">
            <v>5.2</v>
          </cell>
          <cell r="CS71">
            <v>3.5000000000000004</v>
          </cell>
          <cell r="CT71">
            <v>35.299999999999997</v>
          </cell>
          <cell r="CU71">
            <v>25.2</v>
          </cell>
          <cell r="CV71">
            <v>36</v>
          </cell>
          <cell r="CW71">
            <v>3.4000000000000004</v>
          </cell>
          <cell r="CX71">
            <v>3.5999999999999996</v>
          </cell>
          <cell r="CY71">
            <v>7.9</v>
          </cell>
          <cell r="CZ71">
            <v>13.8</v>
          </cell>
          <cell r="DA71">
            <v>30.2</v>
          </cell>
          <cell r="DB71">
            <v>41.099999999999994</v>
          </cell>
          <cell r="DC71">
            <v>8.3000000000000007</v>
          </cell>
          <cell r="DD71">
            <v>50.8</v>
          </cell>
          <cell r="DE71">
            <v>5.5</v>
          </cell>
          <cell r="DF71">
            <v>39.800000000000004</v>
          </cell>
          <cell r="DG71">
            <v>5.5</v>
          </cell>
          <cell r="DH71">
            <v>0</v>
          </cell>
          <cell r="DI71" t="str">
            <v>nd</v>
          </cell>
          <cell r="DJ71">
            <v>7.8</v>
          </cell>
          <cell r="DK71">
            <v>24.8</v>
          </cell>
          <cell r="DL71">
            <v>0</v>
          </cell>
          <cell r="DM71" t="str">
            <v>nd</v>
          </cell>
          <cell r="DN71">
            <v>0</v>
          </cell>
          <cell r="DO71">
            <v>0</v>
          </cell>
          <cell r="DP71">
            <v>5.3</v>
          </cell>
          <cell r="DQ71">
            <v>8.6999999999999993</v>
          </cell>
          <cell r="DR71">
            <v>2.9000000000000004</v>
          </cell>
          <cell r="DS71">
            <v>2.4</v>
          </cell>
          <cell r="DT71">
            <v>0</v>
          </cell>
          <cell r="DU71" t="str">
            <v>nd</v>
          </cell>
          <cell r="DV71" t="str">
            <v>nd</v>
          </cell>
          <cell r="DW71">
            <v>29.5</v>
          </cell>
          <cell r="DX71">
            <v>3.6999999999999997</v>
          </cell>
          <cell r="DY71">
            <v>2.1999999999999997</v>
          </cell>
          <cell r="DZ71">
            <v>0</v>
          </cell>
          <cell r="EA71">
            <v>0</v>
          </cell>
          <cell r="EB71">
            <v>6.5</v>
          </cell>
          <cell r="EC71">
            <v>19.100000000000001</v>
          </cell>
          <cell r="ED71" t="str">
            <v>nd</v>
          </cell>
          <cell r="EE71">
            <v>0</v>
          </cell>
          <cell r="EF71">
            <v>0</v>
          </cell>
          <cell r="EG71" t="str">
            <v>nd</v>
          </cell>
          <cell r="EH71">
            <v>2.7</v>
          </cell>
          <cell r="EI71">
            <v>9.7000000000000011</v>
          </cell>
          <cell r="EJ71">
            <v>0</v>
          </cell>
          <cell r="EK71">
            <v>0</v>
          </cell>
          <cell r="EL71">
            <v>0</v>
          </cell>
          <cell r="EM71">
            <v>0</v>
          </cell>
          <cell r="EN71" t="str">
            <v>nd</v>
          </cell>
          <cell r="EO71">
            <v>0</v>
          </cell>
          <cell r="EP71" t="str">
            <v>nd</v>
          </cell>
          <cell r="EQ71">
            <v>0</v>
          </cell>
          <cell r="ER71" t="str">
            <v>nd</v>
          </cell>
          <cell r="ES71">
            <v>5.7</v>
          </cell>
          <cell r="ET71">
            <v>0</v>
          </cell>
          <cell r="EU71">
            <v>0</v>
          </cell>
          <cell r="EV71">
            <v>0</v>
          </cell>
          <cell r="EW71" t="str">
            <v>nd</v>
          </cell>
          <cell r="EX71" t="str">
            <v>nd</v>
          </cell>
          <cell r="EY71">
            <v>14.399999999999999</v>
          </cell>
          <cell r="EZ71">
            <v>0</v>
          </cell>
          <cell r="FA71">
            <v>0</v>
          </cell>
          <cell r="FB71">
            <v>0</v>
          </cell>
          <cell r="FC71">
            <v>0</v>
          </cell>
          <cell r="FD71">
            <v>3.1</v>
          </cell>
          <cell r="FE71">
            <v>38.299999999999997</v>
          </cell>
          <cell r="FF71">
            <v>0</v>
          </cell>
          <cell r="FG71">
            <v>0</v>
          </cell>
          <cell r="FH71">
            <v>0</v>
          </cell>
          <cell r="FI71">
            <v>0</v>
          </cell>
          <cell r="FJ71" t="str">
            <v>nd</v>
          </cell>
          <cell r="FK71">
            <v>21.6</v>
          </cell>
          <cell r="FL71">
            <v>0</v>
          </cell>
          <cell r="FM71">
            <v>0</v>
          </cell>
          <cell r="FN71">
            <v>0</v>
          </cell>
          <cell r="FO71">
            <v>0</v>
          </cell>
          <cell r="FP71">
            <v>0</v>
          </cell>
          <cell r="FQ71">
            <v>10.5</v>
          </cell>
          <cell r="FR71">
            <v>4.5999999999999996</v>
          </cell>
          <cell r="FS71">
            <v>0</v>
          </cell>
          <cell r="FT71">
            <v>0</v>
          </cell>
          <cell r="FU71" t="str">
            <v>nd</v>
          </cell>
          <cell r="FV71">
            <v>0</v>
          </cell>
          <cell r="FW71">
            <v>2.6</v>
          </cell>
          <cell r="FX71" t="str">
            <v>nd</v>
          </cell>
          <cell r="FY71" t="str">
            <v>nd</v>
          </cell>
          <cell r="FZ71">
            <v>3.6999999999999997</v>
          </cell>
          <cell r="GA71">
            <v>5.2</v>
          </cell>
          <cell r="GB71">
            <v>5.2</v>
          </cell>
          <cell r="GC71" t="str">
            <v>nd</v>
          </cell>
          <cell r="GD71">
            <v>0</v>
          </cell>
          <cell r="GE71" t="str">
            <v>nd</v>
          </cell>
          <cell r="GF71">
            <v>3.3000000000000003</v>
          </cell>
          <cell r="GG71">
            <v>5.6000000000000005</v>
          </cell>
          <cell r="GH71">
            <v>30.5</v>
          </cell>
          <cell r="GI71" t="str">
            <v>nd</v>
          </cell>
          <cell r="GJ71">
            <v>0</v>
          </cell>
          <cell r="GK71">
            <v>0</v>
          </cell>
          <cell r="GL71">
            <v>0</v>
          </cell>
          <cell r="GM71">
            <v>2.9000000000000004</v>
          </cell>
          <cell r="GN71">
            <v>18.899999999999999</v>
          </cell>
          <cell r="GO71">
            <v>0</v>
          </cell>
          <cell r="GP71">
            <v>0</v>
          </cell>
          <cell r="GQ71">
            <v>0</v>
          </cell>
          <cell r="GR71">
            <v>0</v>
          </cell>
          <cell r="GS71" t="str">
            <v>nd</v>
          </cell>
          <cell r="GT71">
            <v>10</v>
          </cell>
          <cell r="GU71">
            <v>0</v>
          </cell>
          <cell r="GV71" t="str">
            <v>nd</v>
          </cell>
          <cell r="GW71">
            <v>0</v>
          </cell>
          <cell r="GX71">
            <v>0</v>
          </cell>
          <cell r="GY71">
            <v>6.6000000000000005</v>
          </cell>
          <cell r="GZ71">
            <v>0</v>
          </cell>
          <cell r="HA71">
            <v>0</v>
          </cell>
          <cell r="HB71">
            <v>0</v>
          </cell>
          <cell r="HC71" t="str">
            <v>nd</v>
          </cell>
          <cell r="HD71">
            <v>3.3000000000000003</v>
          </cell>
          <cell r="HE71">
            <v>12.6</v>
          </cell>
          <cell r="HF71">
            <v>0</v>
          </cell>
          <cell r="HG71">
            <v>0</v>
          </cell>
          <cell r="HH71">
            <v>0</v>
          </cell>
          <cell r="HI71">
            <v>2.1999999999999997</v>
          </cell>
          <cell r="HJ71">
            <v>20.100000000000001</v>
          </cell>
          <cell r="HK71">
            <v>18.099999999999998</v>
          </cell>
          <cell r="HL71">
            <v>0</v>
          </cell>
          <cell r="HM71">
            <v>0</v>
          </cell>
          <cell r="HN71">
            <v>0</v>
          </cell>
          <cell r="HO71" t="str">
            <v>nd</v>
          </cell>
          <cell r="HP71">
            <v>13.3</v>
          </cell>
          <cell r="HQ71">
            <v>8.7999999999999989</v>
          </cell>
          <cell r="HR71">
            <v>0</v>
          </cell>
          <cell r="HS71">
            <v>0</v>
          </cell>
          <cell r="HT71">
            <v>0</v>
          </cell>
          <cell r="HU71" t="str">
            <v>nd</v>
          </cell>
          <cell r="HV71">
            <v>5.7</v>
          </cell>
          <cell r="HW71">
            <v>3.8</v>
          </cell>
          <cell r="HX71" t="str">
            <v>nd</v>
          </cell>
          <cell r="HY71" t="str">
            <v>nd</v>
          </cell>
          <cell r="HZ71">
            <v>0</v>
          </cell>
          <cell r="IA71" t="str">
            <v>nd</v>
          </cell>
          <cell r="IB71">
            <v>3.5999999999999996</v>
          </cell>
          <cell r="IC71">
            <v>0</v>
          </cell>
          <cell r="ID71" t="str">
            <v>nd</v>
          </cell>
          <cell r="IE71" t="str">
            <v>nd</v>
          </cell>
          <cell r="IF71" t="str">
            <v>nd</v>
          </cell>
          <cell r="IG71">
            <v>4.1000000000000005</v>
          </cell>
          <cell r="IH71">
            <v>9.5</v>
          </cell>
          <cell r="II71">
            <v>0</v>
          </cell>
          <cell r="IJ71">
            <v>0</v>
          </cell>
          <cell r="IK71">
            <v>2.5</v>
          </cell>
          <cell r="IL71">
            <v>10</v>
          </cell>
          <cell r="IM71">
            <v>16.600000000000001</v>
          </cell>
          <cell r="IN71">
            <v>12.4</v>
          </cell>
          <cell r="IO71" t="str">
            <v>nd</v>
          </cell>
          <cell r="IP71">
            <v>0</v>
          </cell>
          <cell r="IQ71" t="str">
            <v>nd</v>
          </cell>
          <cell r="IR71">
            <v>8.1</v>
          </cell>
          <cell r="IS71">
            <v>8.3000000000000007</v>
          </cell>
          <cell r="IT71">
            <v>6.2</v>
          </cell>
          <cell r="IU71">
            <v>0</v>
          </cell>
          <cell r="IV71" t="str">
            <v>nd</v>
          </cell>
          <cell r="IW71" t="str">
            <v>nd</v>
          </cell>
          <cell r="IX71" t="str">
            <v>nd</v>
          </cell>
          <cell r="IY71">
            <v>0</v>
          </cell>
          <cell r="IZ71">
            <v>7.1</v>
          </cell>
          <cell r="JA71">
            <v>0</v>
          </cell>
          <cell r="JB71">
            <v>0</v>
          </cell>
          <cell r="JC71">
            <v>0</v>
          </cell>
          <cell r="JD71">
            <v>0</v>
          </cell>
          <cell r="JE71">
            <v>7.1</v>
          </cell>
          <cell r="JF71">
            <v>0</v>
          </cell>
          <cell r="JG71">
            <v>0</v>
          </cell>
          <cell r="JH71">
            <v>0</v>
          </cell>
          <cell r="JI71">
            <v>0</v>
          </cell>
          <cell r="JJ71" t="str">
            <v>nd</v>
          </cell>
          <cell r="JK71">
            <v>15.7</v>
          </cell>
          <cell r="JL71">
            <v>0</v>
          </cell>
          <cell r="JM71">
            <v>0</v>
          </cell>
          <cell r="JN71">
            <v>0</v>
          </cell>
          <cell r="JO71">
            <v>0</v>
          </cell>
          <cell r="JP71">
            <v>0</v>
          </cell>
          <cell r="JQ71">
            <v>42.1</v>
          </cell>
          <cell r="JR71">
            <v>0</v>
          </cell>
          <cell r="JS71">
            <v>0</v>
          </cell>
          <cell r="JT71">
            <v>0</v>
          </cell>
          <cell r="JU71">
            <v>0</v>
          </cell>
          <cell r="JV71">
            <v>0</v>
          </cell>
          <cell r="JW71">
            <v>23.7</v>
          </cell>
          <cell r="JX71">
            <v>0</v>
          </cell>
          <cell r="JY71">
            <v>0</v>
          </cell>
          <cell r="JZ71">
            <v>0</v>
          </cell>
          <cell r="KA71">
            <v>0</v>
          </cell>
          <cell r="KB71">
            <v>0</v>
          </cell>
          <cell r="KC71">
            <v>10.6</v>
          </cell>
          <cell r="KD71">
            <v>66.600000000000009</v>
          </cell>
          <cell r="KE71">
            <v>1.6</v>
          </cell>
          <cell r="KF71">
            <v>12.6</v>
          </cell>
          <cell r="KG71">
            <v>5</v>
          </cell>
          <cell r="KH71">
            <v>14.2</v>
          </cell>
          <cell r="KI71">
            <v>0</v>
          </cell>
          <cell r="KJ71">
            <v>65.100000000000009</v>
          </cell>
          <cell r="KK71">
            <v>1.7000000000000002</v>
          </cell>
          <cell r="KL71">
            <v>13</v>
          </cell>
          <cell r="KM71">
            <v>5.3</v>
          </cell>
          <cell r="KN71">
            <v>14.899999999999999</v>
          </cell>
          <cell r="KO71">
            <v>0</v>
          </cell>
        </row>
        <row r="72">
          <cell r="A72" t="str">
            <v>2IZ</v>
          </cell>
          <cell r="B72" t="str">
            <v>72</v>
          </cell>
          <cell r="C72" t="str">
            <v>NAF 17</v>
          </cell>
          <cell r="D72" t="str">
            <v>IZ</v>
          </cell>
          <cell r="E72" t="str">
            <v>2</v>
          </cell>
          <cell r="F72">
            <v>7.5</v>
          </cell>
          <cell r="G72">
            <v>15.299999999999999</v>
          </cell>
          <cell r="H72">
            <v>50.6</v>
          </cell>
          <cell r="I72">
            <v>16.8</v>
          </cell>
          <cell r="J72">
            <v>9.8000000000000007</v>
          </cell>
          <cell r="K72">
            <v>76.2</v>
          </cell>
          <cell r="L72">
            <v>19.100000000000001</v>
          </cell>
          <cell r="M72" t="str">
            <v>nd</v>
          </cell>
          <cell r="N72">
            <v>3.5000000000000004</v>
          </cell>
          <cell r="O72">
            <v>54.400000000000006</v>
          </cell>
          <cell r="P72">
            <v>37.5</v>
          </cell>
          <cell r="Q72">
            <v>3.5999999999999996</v>
          </cell>
          <cell r="R72">
            <v>5.6000000000000005</v>
          </cell>
          <cell r="S72">
            <v>10.9</v>
          </cell>
          <cell r="T72">
            <v>44.1</v>
          </cell>
          <cell r="U72">
            <v>5.8999999999999995</v>
          </cell>
          <cell r="V72">
            <v>27.1</v>
          </cell>
          <cell r="W72">
            <v>32.700000000000003</v>
          </cell>
          <cell r="X72">
            <v>61.8</v>
          </cell>
          <cell r="Y72">
            <v>5.5</v>
          </cell>
          <cell r="Z72" t="str">
            <v>nd</v>
          </cell>
          <cell r="AA72">
            <v>32.1</v>
          </cell>
          <cell r="AB72">
            <v>7.8</v>
          </cell>
          <cell r="AC72">
            <v>78.8</v>
          </cell>
          <cell r="AD72">
            <v>17.8</v>
          </cell>
          <cell r="AE72">
            <v>20.3</v>
          </cell>
          <cell r="AF72">
            <v>25.6</v>
          </cell>
          <cell r="AG72" t="str">
            <v>nd</v>
          </cell>
          <cell r="AH72">
            <v>0</v>
          </cell>
          <cell r="AI72">
            <v>52.800000000000004</v>
          </cell>
          <cell r="AJ72">
            <v>30.4</v>
          </cell>
          <cell r="AK72">
            <v>14.399999999999999</v>
          </cell>
          <cell r="AL72">
            <v>55.300000000000004</v>
          </cell>
          <cell r="AM72">
            <v>56.3</v>
          </cell>
          <cell r="AN72">
            <v>43.7</v>
          </cell>
          <cell r="AO72">
            <v>13.5</v>
          </cell>
          <cell r="AP72">
            <v>86.5</v>
          </cell>
          <cell r="AQ72">
            <v>65.100000000000009</v>
          </cell>
          <cell r="AR72">
            <v>11.3</v>
          </cell>
          <cell r="AS72" t="str">
            <v>nd</v>
          </cell>
          <cell r="AT72">
            <v>4.3</v>
          </cell>
          <cell r="AU72">
            <v>15.1</v>
          </cell>
          <cell r="AV72">
            <v>7.1</v>
          </cell>
          <cell r="AW72" t="str">
            <v>nd</v>
          </cell>
          <cell r="AX72" t="str">
            <v>nd</v>
          </cell>
          <cell r="AY72">
            <v>81.2</v>
          </cell>
          <cell r="AZ72">
            <v>8.6999999999999993</v>
          </cell>
          <cell r="BA72">
            <v>64.099999999999994</v>
          </cell>
          <cell r="BB72">
            <v>9.7000000000000011</v>
          </cell>
          <cell r="BC72">
            <v>5.4</v>
          </cell>
          <cell r="BD72">
            <v>5.2</v>
          </cell>
          <cell r="BE72">
            <v>3.4000000000000004</v>
          </cell>
          <cell r="BF72">
            <v>12.3</v>
          </cell>
          <cell r="BG72">
            <v>0</v>
          </cell>
          <cell r="BH72">
            <v>0</v>
          </cell>
          <cell r="BI72">
            <v>0</v>
          </cell>
          <cell r="BJ72" t="str">
            <v>nd</v>
          </cell>
          <cell r="BK72">
            <v>12.1</v>
          </cell>
          <cell r="BL72">
            <v>86.5</v>
          </cell>
          <cell r="BM72">
            <v>7.6</v>
          </cell>
          <cell r="BN72" t="str">
            <v>nd</v>
          </cell>
          <cell r="BO72" t="str">
            <v>nd</v>
          </cell>
          <cell r="BP72">
            <v>8.9</v>
          </cell>
          <cell r="BQ72">
            <v>24</v>
          </cell>
          <cell r="BR72">
            <v>58.099999999999994</v>
          </cell>
          <cell r="BS72">
            <v>0</v>
          </cell>
          <cell r="BT72">
            <v>0</v>
          </cell>
          <cell r="BU72">
            <v>0</v>
          </cell>
          <cell r="BV72">
            <v>10.100000000000001</v>
          </cell>
          <cell r="BW72">
            <v>57.199999999999996</v>
          </cell>
          <cell r="BX72">
            <v>32.6</v>
          </cell>
          <cell r="BY72" t="str">
            <v>nd</v>
          </cell>
          <cell r="BZ72" t="str">
            <v>nd</v>
          </cell>
          <cell r="CA72">
            <v>7.8</v>
          </cell>
          <cell r="CB72">
            <v>24.5</v>
          </cell>
          <cell r="CC72">
            <v>44.4</v>
          </cell>
          <cell r="CD72">
            <v>20.9</v>
          </cell>
          <cell r="CE72">
            <v>0</v>
          </cell>
          <cell r="CF72">
            <v>0</v>
          </cell>
          <cell r="CG72">
            <v>0</v>
          </cell>
          <cell r="CH72">
            <v>0</v>
          </cell>
          <cell r="CI72" t="str">
            <v>nd</v>
          </cell>
          <cell r="CJ72">
            <v>99.1</v>
          </cell>
          <cell r="CK72">
            <v>85.7</v>
          </cell>
          <cell r="CL72">
            <v>29.7</v>
          </cell>
          <cell r="CM72">
            <v>97.7</v>
          </cell>
          <cell r="CN72">
            <v>44.4</v>
          </cell>
          <cell r="CO72" t="str">
            <v>nd</v>
          </cell>
          <cell r="CP72">
            <v>23.7</v>
          </cell>
          <cell r="CQ72">
            <v>84.6</v>
          </cell>
          <cell r="CR72">
            <v>2.7</v>
          </cell>
          <cell r="CS72">
            <v>5.8999999999999995</v>
          </cell>
          <cell r="CT72">
            <v>29.5</v>
          </cell>
          <cell r="CU72">
            <v>29.299999999999997</v>
          </cell>
          <cell r="CV72">
            <v>35.299999999999997</v>
          </cell>
          <cell r="CW72">
            <v>2.9000000000000004</v>
          </cell>
          <cell r="CX72">
            <v>3.4000000000000004</v>
          </cell>
          <cell r="CY72">
            <v>10.199999999999999</v>
          </cell>
          <cell r="CZ72">
            <v>9.6</v>
          </cell>
          <cell r="DA72">
            <v>38.4</v>
          </cell>
          <cell r="DB72">
            <v>35.5</v>
          </cell>
          <cell r="DC72">
            <v>7.0000000000000009</v>
          </cell>
          <cell r="DD72">
            <v>61.6</v>
          </cell>
          <cell r="DE72">
            <v>6.5</v>
          </cell>
          <cell r="DF72">
            <v>41</v>
          </cell>
          <cell r="DG72">
            <v>9.4</v>
          </cell>
          <cell r="DH72" t="str">
            <v>nd</v>
          </cell>
          <cell r="DI72">
            <v>4.2</v>
          </cell>
          <cell r="DJ72">
            <v>9.7000000000000011</v>
          </cell>
          <cell r="DK72">
            <v>26.200000000000003</v>
          </cell>
          <cell r="DL72">
            <v>0</v>
          </cell>
          <cell r="DM72" t="str">
            <v>nd</v>
          </cell>
          <cell r="DN72">
            <v>0</v>
          </cell>
          <cell r="DO72" t="str">
            <v>nd</v>
          </cell>
          <cell r="DP72">
            <v>3.8</v>
          </cell>
          <cell r="DQ72">
            <v>2.4</v>
          </cell>
          <cell r="DR72">
            <v>2.7</v>
          </cell>
          <cell r="DS72">
            <v>4.2</v>
          </cell>
          <cell r="DT72">
            <v>3.1</v>
          </cell>
          <cell r="DU72">
            <v>0</v>
          </cell>
          <cell r="DV72">
            <v>3.3000000000000003</v>
          </cell>
          <cell r="DW72">
            <v>40.6</v>
          </cell>
          <cell r="DX72">
            <v>5.2</v>
          </cell>
          <cell r="DY72" t="str">
            <v>nd</v>
          </cell>
          <cell r="DZ72" t="str">
            <v>nd</v>
          </cell>
          <cell r="EA72" t="str">
            <v>nd</v>
          </cell>
          <cell r="EB72">
            <v>2.5</v>
          </cell>
          <cell r="EC72">
            <v>14.499999999999998</v>
          </cell>
          <cell r="ED72" t="str">
            <v>nd</v>
          </cell>
          <cell r="EE72">
            <v>0</v>
          </cell>
          <cell r="EF72">
            <v>0</v>
          </cell>
          <cell r="EG72">
            <v>0</v>
          </cell>
          <cell r="EH72" t="str">
            <v>nd</v>
          </cell>
          <cell r="EI72">
            <v>6.5</v>
          </cell>
          <cell r="EJ72" t="str">
            <v>nd</v>
          </cell>
          <cell r="EK72">
            <v>0</v>
          </cell>
          <cell r="EL72" t="str">
            <v>nd</v>
          </cell>
          <cell r="EM72">
            <v>0</v>
          </cell>
          <cell r="EN72" t="str">
            <v>nd</v>
          </cell>
          <cell r="EO72">
            <v>0</v>
          </cell>
          <cell r="EP72">
            <v>4.1000000000000005</v>
          </cell>
          <cell r="EQ72">
            <v>0</v>
          </cell>
          <cell r="ER72">
            <v>0</v>
          </cell>
          <cell r="ES72">
            <v>3</v>
          </cell>
          <cell r="ET72">
            <v>0</v>
          </cell>
          <cell r="EU72">
            <v>0</v>
          </cell>
          <cell r="EV72">
            <v>0</v>
          </cell>
          <cell r="EW72">
            <v>0</v>
          </cell>
          <cell r="EX72" t="str">
            <v>nd</v>
          </cell>
          <cell r="EY72">
            <v>15.8</v>
          </cell>
          <cell r="EZ72">
            <v>0</v>
          </cell>
          <cell r="FA72">
            <v>0</v>
          </cell>
          <cell r="FB72">
            <v>0</v>
          </cell>
          <cell r="FC72" t="str">
            <v>nd</v>
          </cell>
          <cell r="FD72">
            <v>4.5</v>
          </cell>
          <cell r="FE72">
            <v>43.6</v>
          </cell>
          <cell r="FF72">
            <v>0</v>
          </cell>
          <cell r="FG72">
            <v>0</v>
          </cell>
          <cell r="FH72">
            <v>0</v>
          </cell>
          <cell r="FI72">
            <v>0</v>
          </cell>
          <cell r="FJ72" t="str">
            <v>nd</v>
          </cell>
          <cell r="FK72">
            <v>15.8</v>
          </cell>
          <cell r="FL72">
            <v>0</v>
          </cell>
          <cell r="FM72">
            <v>0</v>
          </cell>
          <cell r="FN72">
            <v>0</v>
          </cell>
          <cell r="FO72">
            <v>0</v>
          </cell>
          <cell r="FP72" t="str">
            <v>nd</v>
          </cell>
          <cell r="FQ72">
            <v>8.3000000000000007</v>
          </cell>
          <cell r="FR72">
            <v>6.4</v>
          </cell>
          <cell r="FS72" t="str">
            <v>nd</v>
          </cell>
          <cell r="FT72">
            <v>0</v>
          </cell>
          <cell r="FU72">
            <v>0</v>
          </cell>
          <cell r="FV72">
            <v>0</v>
          </cell>
          <cell r="FW72" t="str">
            <v>nd</v>
          </cell>
          <cell r="FX72">
            <v>0</v>
          </cell>
          <cell r="FY72" t="str">
            <v>nd</v>
          </cell>
          <cell r="FZ72">
            <v>6.5</v>
          </cell>
          <cell r="GA72">
            <v>4.1000000000000005</v>
          </cell>
          <cell r="GB72">
            <v>4.1000000000000005</v>
          </cell>
          <cell r="GC72">
            <v>0</v>
          </cell>
          <cell r="GD72" t="str">
            <v>nd</v>
          </cell>
          <cell r="GE72">
            <v>0</v>
          </cell>
          <cell r="GF72" t="str">
            <v>nd</v>
          </cell>
          <cell r="GG72">
            <v>17.2</v>
          </cell>
          <cell r="GH72">
            <v>31.2</v>
          </cell>
          <cell r="GI72">
            <v>0</v>
          </cell>
          <cell r="GJ72">
            <v>0</v>
          </cell>
          <cell r="GK72">
            <v>0</v>
          </cell>
          <cell r="GL72" t="str">
            <v>nd</v>
          </cell>
          <cell r="GM72" t="str">
            <v>nd</v>
          </cell>
          <cell r="GN72">
            <v>16.3</v>
          </cell>
          <cell r="GO72">
            <v>0</v>
          </cell>
          <cell r="GP72">
            <v>0</v>
          </cell>
          <cell r="GQ72">
            <v>0</v>
          </cell>
          <cell r="GR72" t="str">
            <v>nd</v>
          </cell>
          <cell r="GS72" t="str">
            <v>nd</v>
          </cell>
          <cell r="GT72">
            <v>6.4</v>
          </cell>
          <cell r="GU72">
            <v>0</v>
          </cell>
          <cell r="GV72" t="str">
            <v>nd</v>
          </cell>
          <cell r="GW72">
            <v>0</v>
          </cell>
          <cell r="GX72">
            <v>0</v>
          </cell>
          <cell r="GY72">
            <v>3.5000000000000004</v>
          </cell>
          <cell r="GZ72">
            <v>0</v>
          </cell>
          <cell r="HA72">
            <v>0</v>
          </cell>
          <cell r="HB72">
            <v>0</v>
          </cell>
          <cell r="HC72" t="str">
            <v>nd</v>
          </cell>
          <cell r="HD72">
            <v>9.3000000000000007</v>
          </cell>
          <cell r="HE72">
            <v>6.6000000000000005</v>
          </cell>
          <cell r="HF72">
            <v>0</v>
          </cell>
          <cell r="HG72">
            <v>0</v>
          </cell>
          <cell r="HH72">
            <v>0</v>
          </cell>
          <cell r="HI72">
            <v>6.3</v>
          </cell>
          <cell r="HJ72">
            <v>28.7</v>
          </cell>
          <cell r="HK72">
            <v>13.900000000000002</v>
          </cell>
          <cell r="HL72">
            <v>0</v>
          </cell>
          <cell r="HM72">
            <v>0</v>
          </cell>
          <cell r="HN72">
            <v>0</v>
          </cell>
          <cell r="HO72" t="str">
            <v>nd</v>
          </cell>
          <cell r="HP72">
            <v>11.1</v>
          </cell>
          <cell r="HQ72">
            <v>4.5999999999999996</v>
          </cell>
          <cell r="HR72">
            <v>0</v>
          </cell>
          <cell r="HS72">
            <v>0</v>
          </cell>
          <cell r="HT72">
            <v>0</v>
          </cell>
          <cell r="HU72" t="str">
            <v>nd</v>
          </cell>
          <cell r="HV72">
            <v>5.4</v>
          </cell>
          <cell r="HW72">
            <v>4</v>
          </cell>
          <cell r="HX72" t="str">
            <v>nd</v>
          </cell>
          <cell r="HY72">
            <v>3.5999999999999996</v>
          </cell>
          <cell r="HZ72">
            <v>0</v>
          </cell>
          <cell r="IA72">
            <v>0</v>
          </cell>
          <cell r="IB72">
            <v>2.7</v>
          </cell>
          <cell r="IC72">
            <v>0</v>
          </cell>
          <cell r="ID72">
            <v>0</v>
          </cell>
          <cell r="IE72">
            <v>0</v>
          </cell>
          <cell r="IF72">
            <v>3.8</v>
          </cell>
          <cell r="IG72">
            <v>9.6</v>
          </cell>
          <cell r="IH72">
            <v>2.9000000000000004</v>
          </cell>
          <cell r="II72">
            <v>0</v>
          </cell>
          <cell r="IJ72" t="str">
            <v>nd</v>
          </cell>
          <cell r="IK72">
            <v>7.1999999999999993</v>
          </cell>
          <cell r="IL72">
            <v>11.799999999999999</v>
          </cell>
          <cell r="IM72">
            <v>22.7</v>
          </cell>
          <cell r="IN72">
            <v>6.4</v>
          </cell>
          <cell r="IO72">
            <v>0</v>
          </cell>
          <cell r="IP72">
            <v>0</v>
          </cell>
          <cell r="IQ72" t="str">
            <v>nd</v>
          </cell>
          <cell r="IR72">
            <v>5.2</v>
          </cell>
          <cell r="IS72">
            <v>5.7</v>
          </cell>
          <cell r="IT72">
            <v>5.7</v>
          </cell>
          <cell r="IU72">
            <v>0</v>
          </cell>
          <cell r="IV72">
            <v>0</v>
          </cell>
          <cell r="IW72">
            <v>0</v>
          </cell>
          <cell r="IX72">
            <v>3.5999999999999996</v>
          </cell>
          <cell r="IY72">
            <v>2.8000000000000003</v>
          </cell>
          <cell r="IZ72">
            <v>3.2</v>
          </cell>
          <cell r="JA72">
            <v>0</v>
          </cell>
          <cell r="JB72">
            <v>0</v>
          </cell>
          <cell r="JC72">
            <v>0</v>
          </cell>
          <cell r="JD72">
            <v>0</v>
          </cell>
          <cell r="JE72">
            <v>7.1999999999999993</v>
          </cell>
          <cell r="JF72">
            <v>0</v>
          </cell>
          <cell r="JG72">
            <v>0</v>
          </cell>
          <cell r="JH72">
            <v>0</v>
          </cell>
          <cell r="JI72">
            <v>0</v>
          </cell>
          <cell r="JJ72">
            <v>0</v>
          </cell>
          <cell r="JK72">
            <v>16.600000000000001</v>
          </cell>
          <cell r="JL72">
            <v>0</v>
          </cell>
          <cell r="JM72">
            <v>0</v>
          </cell>
          <cell r="JN72">
            <v>0</v>
          </cell>
          <cell r="JO72">
            <v>0</v>
          </cell>
          <cell r="JP72">
            <v>0</v>
          </cell>
          <cell r="JQ72">
            <v>49.9</v>
          </cell>
          <cell r="JR72">
            <v>0</v>
          </cell>
          <cell r="JS72">
            <v>0</v>
          </cell>
          <cell r="JT72">
            <v>0</v>
          </cell>
          <cell r="JU72">
            <v>0</v>
          </cell>
          <cell r="JV72">
            <v>0</v>
          </cell>
          <cell r="JW72">
            <v>17.299999999999997</v>
          </cell>
          <cell r="JX72">
            <v>0</v>
          </cell>
          <cell r="JY72">
            <v>0</v>
          </cell>
          <cell r="JZ72">
            <v>0</v>
          </cell>
          <cell r="KA72">
            <v>0</v>
          </cell>
          <cell r="KB72" t="str">
            <v>nd</v>
          </cell>
          <cell r="KC72">
            <v>8.1</v>
          </cell>
          <cell r="KD72">
            <v>67.300000000000011</v>
          </cell>
          <cell r="KE72">
            <v>0.8</v>
          </cell>
          <cell r="KF72">
            <v>11.4</v>
          </cell>
          <cell r="KG72">
            <v>5.5</v>
          </cell>
          <cell r="KH72">
            <v>14.899999999999999</v>
          </cell>
          <cell r="KI72">
            <v>0</v>
          </cell>
          <cell r="KJ72">
            <v>65.600000000000009</v>
          </cell>
          <cell r="KK72">
            <v>0.89999999999999991</v>
          </cell>
          <cell r="KL72">
            <v>11.700000000000001</v>
          </cell>
          <cell r="KM72">
            <v>5.8999999999999995</v>
          </cell>
          <cell r="KN72">
            <v>15.9</v>
          </cell>
          <cell r="KO72">
            <v>0</v>
          </cell>
        </row>
        <row r="73">
          <cell r="A73" t="str">
            <v>3IZ</v>
          </cell>
          <cell r="B73" t="str">
            <v>73</v>
          </cell>
          <cell r="C73" t="str">
            <v>NAF 17</v>
          </cell>
          <cell r="D73" t="str">
            <v>IZ</v>
          </cell>
          <cell r="E73" t="str">
            <v>3</v>
          </cell>
          <cell r="F73">
            <v>4.7</v>
          </cell>
          <cell r="G73">
            <v>20.5</v>
          </cell>
          <cell r="H73">
            <v>51.6</v>
          </cell>
          <cell r="I73">
            <v>20.9</v>
          </cell>
          <cell r="J73" t="str">
            <v>nd</v>
          </cell>
          <cell r="K73">
            <v>79.3</v>
          </cell>
          <cell r="L73">
            <v>13.100000000000001</v>
          </cell>
          <cell r="M73" t="str">
            <v>nd</v>
          </cell>
          <cell r="N73">
            <v>4.8</v>
          </cell>
          <cell r="O73">
            <v>47.099999999999994</v>
          </cell>
          <cell r="P73">
            <v>32.800000000000004</v>
          </cell>
          <cell r="Q73">
            <v>3.5000000000000004</v>
          </cell>
          <cell r="R73" t="str">
            <v>nd</v>
          </cell>
          <cell r="S73">
            <v>11.1</v>
          </cell>
          <cell r="T73">
            <v>49.2</v>
          </cell>
          <cell r="U73">
            <v>5.3</v>
          </cell>
          <cell r="V73">
            <v>22.900000000000002</v>
          </cell>
          <cell r="W73">
            <v>36.1</v>
          </cell>
          <cell r="X73">
            <v>58.3</v>
          </cell>
          <cell r="Y73">
            <v>5.6000000000000005</v>
          </cell>
          <cell r="Z73" t="str">
            <v>nd</v>
          </cell>
          <cell r="AA73">
            <v>22.5</v>
          </cell>
          <cell r="AB73" t="str">
            <v>nd</v>
          </cell>
          <cell r="AC73">
            <v>71.099999999999994</v>
          </cell>
          <cell r="AD73">
            <v>15.7</v>
          </cell>
          <cell r="AE73">
            <v>15</v>
          </cell>
          <cell r="AF73">
            <v>40.699999999999996</v>
          </cell>
          <cell r="AG73">
            <v>12.4</v>
          </cell>
          <cell r="AH73">
            <v>0</v>
          </cell>
          <cell r="AI73">
            <v>31.900000000000002</v>
          </cell>
          <cell r="AJ73">
            <v>38.800000000000004</v>
          </cell>
          <cell r="AK73">
            <v>11.600000000000001</v>
          </cell>
          <cell r="AL73">
            <v>49.6</v>
          </cell>
          <cell r="AM73">
            <v>61.199999999999996</v>
          </cell>
          <cell r="AN73">
            <v>38.800000000000004</v>
          </cell>
          <cell r="AO73">
            <v>26.1</v>
          </cell>
          <cell r="AP73">
            <v>73.900000000000006</v>
          </cell>
          <cell r="AQ73">
            <v>62.6</v>
          </cell>
          <cell r="AR73">
            <v>16.3</v>
          </cell>
          <cell r="AS73">
            <v>0</v>
          </cell>
          <cell r="AT73">
            <v>14.7</v>
          </cell>
          <cell r="AU73">
            <v>6.4</v>
          </cell>
          <cell r="AV73">
            <v>11.600000000000001</v>
          </cell>
          <cell r="AW73" t="str">
            <v>nd</v>
          </cell>
          <cell r="AX73" t="str">
            <v>nd</v>
          </cell>
          <cell r="AY73">
            <v>78.600000000000009</v>
          </cell>
          <cell r="AZ73">
            <v>4.7</v>
          </cell>
          <cell r="BA73">
            <v>73.400000000000006</v>
          </cell>
          <cell r="BB73" t="str">
            <v>nd</v>
          </cell>
          <cell r="BC73">
            <v>6.7</v>
          </cell>
          <cell r="BD73">
            <v>5.8999999999999995</v>
          </cell>
          <cell r="BE73">
            <v>4.1000000000000005</v>
          </cell>
          <cell r="BF73">
            <v>7.1999999999999993</v>
          </cell>
          <cell r="BG73" t="str">
            <v>nd</v>
          </cell>
          <cell r="BH73" t="str">
            <v>nd</v>
          </cell>
          <cell r="BI73" t="str">
            <v>nd</v>
          </cell>
          <cell r="BJ73">
            <v>2.1</v>
          </cell>
          <cell r="BK73">
            <v>10.299999999999999</v>
          </cell>
          <cell r="BL73">
            <v>83.6</v>
          </cell>
          <cell r="BM73">
            <v>2.1999999999999997</v>
          </cell>
          <cell r="BN73">
            <v>4.7</v>
          </cell>
          <cell r="BO73">
            <v>3.5999999999999996</v>
          </cell>
          <cell r="BP73">
            <v>6.5</v>
          </cell>
          <cell r="BQ73">
            <v>21.5</v>
          </cell>
          <cell r="BR73">
            <v>61.6</v>
          </cell>
          <cell r="BS73" t="str">
            <v>nd</v>
          </cell>
          <cell r="BT73">
            <v>0</v>
          </cell>
          <cell r="BU73">
            <v>0</v>
          </cell>
          <cell r="BV73">
            <v>10.5</v>
          </cell>
          <cell r="BW73">
            <v>69.199999999999989</v>
          </cell>
          <cell r="BX73">
            <v>19.3</v>
          </cell>
          <cell r="BY73">
            <v>0</v>
          </cell>
          <cell r="BZ73" t="str">
            <v>nd</v>
          </cell>
          <cell r="CA73">
            <v>11.4</v>
          </cell>
          <cell r="CB73">
            <v>40.1</v>
          </cell>
          <cell r="CC73">
            <v>30.5</v>
          </cell>
          <cell r="CD73">
            <v>17.299999999999997</v>
          </cell>
          <cell r="CE73">
            <v>0</v>
          </cell>
          <cell r="CF73">
            <v>0</v>
          </cell>
          <cell r="CG73">
            <v>0</v>
          </cell>
          <cell r="CH73" t="str">
            <v>nd</v>
          </cell>
          <cell r="CI73" t="str">
            <v>nd</v>
          </cell>
          <cell r="CJ73">
            <v>98</v>
          </cell>
          <cell r="CK73">
            <v>90.2</v>
          </cell>
          <cell r="CL73">
            <v>47.199999999999996</v>
          </cell>
          <cell r="CM73">
            <v>97</v>
          </cell>
          <cell r="CN73">
            <v>48.699999999999996</v>
          </cell>
          <cell r="CO73" t="str">
            <v>nd</v>
          </cell>
          <cell r="CP73">
            <v>38.1</v>
          </cell>
          <cell r="CQ73">
            <v>88.1</v>
          </cell>
          <cell r="CR73">
            <v>4.5999999999999996</v>
          </cell>
          <cell r="CS73">
            <v>8.6</v>
          </cell>
          <cell r="CT73">
            <v>38</v>
          </cell>
          <cell r="CU73">
            <v>35.9</v>
          </cell>
          <cell r="CV73">
            <v>17.5</v>
          </cell>
          <cell r="CW73">
            <v>3.5000000000000004</v>
          </cell>
          <cell r="CX73">
            <v>4.5999999999999996</v>
          </cell>
          <cell r="CY73">
            <v>12.5</v>
          </cell>
          <cell r="CZ73">
            <v>10.199999999999999</v>
          </cell>
          <cell r="DA73">
            <v>37.299999999999997</v>
          </cell>
          <cell r="DB73">
            <v>31.900000000000002</v>
          </cell>
          <cell r="DC73">
            <v>11.4</v>
          </cell>
          <cell r="DD73">
            <v>60.5</v>
          </cell>
          <cell r="DE73" t="str">
            <v>nd</v>
          </cell>
          <cell r="DF73">
            <v>38.4</v>
          </cell>
          <cell r="DG73">
            <v>11.899999999999999</v>
          </cell>
          <cell r="DH73" t="str">
            <v>nd</v>
          </cell>
          <cell r="DI73">
            <v>6.8000000000000007</v>
          </cell>
          <cell r="DJ73">
            <v>14.2</v>
          </cell>
          <cell r="DK73">
            <v>18.399999999999999</v>
          </cell>
          <cell r="DL73">
            <v>0</v>
          </cell>
          <cell r="DM73" t="str">
            <v>nd</v>
          </cell>
          <cell r="DN73">
            <v>0</v>
          </cell>
          <cell r="DO73" t="str">
            <v>nd</v>
          </cell>
          <cell r="DP73" t="str">
            <v>nd</v>
          </cell>
          <cell r="DQ73">
            <v>7.1</v>
          </cell>
          <cell r="DR73" t="str">
            <v>nd</v>
          </cell>
          <cell r="DS73">
            <v>5</v>
          </cell>
          <cell r="DT73">
            <v>3.2</v>
          </cell>
          <cell r="DU73">
            <v>1.7999999999999998</v>
          </cell>
          <cell r="DV73" t="str">
            <v>nd</v>
          </cell>
          <cell r="DW73">
            <v>47</v>
          </cell>
          <cell r="DX73" t="str">
            <v>nd</v>
          </cell>
          <cell r="DY73" t="str">
            <v>nd</v>
          </cell>
          <cell r="DZ73" t="str">
            <v>nd</v>
          </cell>
          <cell r="EA73" t="str">
            <v>nd</v>
          </cell>
          <cell r="EB73" t="str">
            <v>nd</v>
          </cell>
          <cell r="EC73">
            <v>17</v>
          </cell>
          <cell r="ED73">
            <v>0</v>
          </cell>
          <cell r="EE73" t="str">
            <v>nd</v>
          </cell>
          <cell r="EF73" t="str">
            <v>nd</v>
          </cell>
          <cell r="EG73">
            <v>0</v>
          </cell>
          <cell r="EH73" t="str">
            <v>nd</v>
          </cell>
          <cell r="EI73" t="str">
            <v>nd</v>
          </cell>
          <cell r="EJ73">
            <v>0</v>
          </cell>
          <cell r="EK73">
            <v>0</v>
          </cell>
          <cell r="EL73">
            <v>0</v>
          </cell>
          <cell r="EM73">
            <v>0</v>
          </cell>
          <cell r="EN73">
            <v>0</v>
          </cell>
          <cell r="EO73">
            <v>0</v>
          </cell>
          <cell r="EP73">
            <v>0</v>
          </cell>
          <cell r="EQ73">
            <v>0</v>
          </cell>
          <cell r="ER73">
            <v>0</v>
          </cell>
          <cell r="ES73">
            <v>2.4</v>
          </cell>
          <cell r="ET73" t="str">
            <v>nd</v>
          </cell>
          <cell r="EU73">
            <v>0</v>
          </cell>
          <cell r="EV73" t="str">
            <v>nd</v>
          </cell>
          <cell r="EW73">
            <v>2.1</v>
          </cell>
          <cell r="EX73" t="str">
            <v>nd</v>
          </cell>
          <cell r="EY73">
            <v>14.099999999999998</v>
          </cell>
          <cell r="EZ73">
            <v>0</v>
          </cell>
          <cell r="FA73">
            <v>0</v>
          </cell>
          <cell r="FB73">
            <v>0</v>
          </cell>
          <cell r="FC73">
            <v>0</v>
          </cell>
          <cell r="FD73">
            <v>6</v>
          </cell>
          <cell r="FE73">
            <v>46.6</v>
          </cell>
          <cell r="FF73">
            <v>0</v>
          </cell>
          <cell r="FG73">
            <v>0</v>
          </cell>
          <cell r="FH73">
            <v>0</v>
          </cell>
          <cell r="FI73">
            <v>0</v>
          </cell>
          <cell r="FJ73">
            <v>3.4000000000000004</v>
          </cell>
          <cell r="FK73">
            <v>18</v>
          </cell>
          <cell r="FL73">
            <v>0</v>
          </cell>
          <cell r="FM73">
            <v>0</v>
          </cell>
          <cell r="FN73">
            <v>0</v>
          </cell>
          <cell r="FO73">
            <v>0</v>
          </cell>
          <cell r="FP73">
            <v>0</v>
          </cell>
          <cell r="FQ73" t="str">
            <v>nd</v>
          </cell>
          <cell r="FR73" t="str">
            <v>nd</v>
          </cell>
          <cell r="FS73">
            <v>0</v>
          </cell>
          <cell r="FT73">
            <v>0</v>
          </cell>
          <cell r="FU73">
            <v>0</v>
          </cell>
          <cell r="FV73">
            <v>0</v>
          </cell>
          <cell r="FW73" t="str">
            <v>nd</v>
          </cell>
          <cell r="FX73">
            <v>1.5</v>
          </cell>
          <cell r="FY73">
            <v>2.7</v>
          </cell>
          <cell r="FZ73">
            <v>5.3</v>
          </cell>
          <cell r="GA73">
            <v>5.6000000000000005</v>
          </cell>
          <cell r="GB73">
            <v>4.7</v>
          </cell>
          <cell r="GC73">
            <v>0</v>
          </cell>
          <cell r="GD73">
            <v>0</v>
          </cell>
          <cell r="GE73">
            <v>0</v>
          </cell>
          <cell r="GF73" t="str">
            <v>nd</v>
          </cell>
          <cell r="GG73">
            <v>9.9</v>
          </cell>
          <cell r="GH73">
            <v>40.9</v>
          </cell>
          <cell r="GI73">
            <v>0</v>
          </cell>
          <cell r="GJ73">
            <v>0</v>
          </cell>
          <cell r="GK73" t="str">
            <v>nd</v>
          </cell>
          <cell r="GL73">
            <v>0</v>
          </cell>
          <cell r="GM73">
            <v>4.9000000000000004</v>
          </cell>
          <cell r="GN73">
            <v>14.799999999999999</v>
          </cell>
          <cell r="GO73">
            <v>0</v>
          </cell>
          <cell r="GP73">
            <v>0</v>
          </cell>
          <cell r="GQ73">
            <v>0</v>
          </cell>
          <cell r="GR73">
            <v>0</v>
          </cell>
          <cell r="GS73" t="str">
            <v>nd</v>
          </cell>
          <cell r="GT73" t="str">
            <v>nd</v>
          </cell>
          <cell r="GU73">
            <v>0</v>
          </cell>
          <cell r="GV73">
            <v>2.2999999999999998</v>
          </cell>
          <cell r="GW73">
            <v>0</v>
          </cell>
          <cell r="GX73">
            <v>0</v>
          </cell>
          <cell r="GY73" t="str">
            <v>nd</v>
          </cell>
          <cell r="GZ73">
            <v>0</v>
          </cell>
          <cell r="HA73">
            <v>0</v>
          </cell>
          <cell r="HB73">
            <v>0</v>
          </cell>
          <cell r="HC73" t="str">
            <v>nd</v>
          </cell>
          <cell r="HD73">
            <v>13.200000000000001</v>
          </cell>
          <cell r="HE73">
            <v>5.8000000000000007</v>
          </cell>
          <cell r="HF73">
            <v>0</v>
          </cell>
          <cell r="HG73">
            <v>0</v>
          </cell>
          <cell r="HH73">
            <v>0</v>
          </cell>
          <cell r="HI73">
            <v>8.4</v>
          </cell>
          <cell r="HJ73">
            <v>36</v>
          </cell>
          <cell r="HK73">
            <v>8.3000000000000007</v>
          </cell>
          <cell r="HL73" t="str">
            <v>nd</v>
          </cell>
          <cell r="HM73">
            <v>0</v>
          </cell>
          <cell r="HN73">
            <v>0</v>
          </cell>
          <cell r="HO73" t="str">
            <v>nd</v>
          </cell>
          <cell r="HP73">
            <v>16.7</v>
          </cell>
          <cell r="HQ73" t="str">
            <v>nd</v>
          </cell>
          <cell r="HR73">
            <v>0</v>
          </cell>
          <cell r="HS73">
            <v>0</v>
          </cell>
          <cell r="HT73">
            <v>0</v>
          </cell>
          <cell r="HU73">
            <v>0</v>
          </cell>
          <cell r="HV73" t="str">
            <v>nd</v>
          </cell>
          <cell r="HW73" t="str">
            <v>nd</v>
          </cell>
          <cell r="HX73">
            <v>0</v>
          </cell>
          <cell r="HY73" t="str">
            <v>nd</v>
          </cell>
          <cell r="HZ73" t="str">
            <v>nd</v>
          </cell>
          <cell r="IA73">
            <v>0</v>
          </cell>
          <cell r="IB73" t="str">
            <v>nd</v>
          </cell>
          <cell r="IC73">
            <v>0</v>
          </cell>
          <cell r="ID73">
            <v>0</v>
          </cell>
          <cell r="IE73">
            <v>4.3</v>
          </cell>
          <cell r="IF73">
            <v>10.6</v>
          </cell>
          <cell r="IG73">
            <v>3.6999999999999997</v>
          </cell>
          <cell r="IH73" t="str">
            <v>nd</v>
          </cell>
          <cell r="II73">
            <v>0</v>
          </cell>
          <cell r="IJ73" t="str">
            <v>nd</v>
          </cell>
          <cell r="IK73">
            <v>2.8000000000000003</v>
          </cell>
          <cell r="IL73">
            <v>22.400000000000002</v>
          </cell>
          <cell r="IM73">
            <v>14.099999999999998</v>
          </cell>
          <cell r="IN73">
            <v>11.3</v>
          </cell>
          <cell r="IO73">
            <v>0</v>
          </cell>
          <cell r="IP73">
            <v>0</v>
          </cell>
          <cell r="IQ73" t="str">
            <v>nd</v>
          </cell>
          <cell r="IR73">
            <v>7.1</v>
          </cell>
          <cell r="IS73">
            <v>9.6</v>
          </cell>
          <cell r="IT73" t="str">
            <v>nd</v>
          </cell>
          <cell r="IU73">
            <v>0</v>
          </cell>
          <cell r="IV73">
            <v>0</v>
          </cell>
          <cell r="IW73">
            <v>0</v>
          </cell>
          <cell r="IX73">
            <v>0</v>
          </cell>
          <cell r="IY73" t="str">
            <v>nd</v>
          </cell>
          <cell r="IZ73">
            <v>0</v>
          </cell>
          <cell r="JA73">
            <v>0</v>
          </cell>
          <cell r="JB73">
            <v>0</v>
          </cell>
          <cell r="JC73">
            <v>0</v>
          </cell>
          <cell r="JD73">
            <v>0</v>
          </cell>
          <cell r="JE73">
            <v>4.7</v>
          </cell>
          <cell r="JF73">
            <v>0</v>
          </cell>
          <cell r="JG73">
            <v>0</v>
          </cell>
          <cell r="JH73">
            <v>0</v>
          </cell>
          <cell r="JI73">
            <v>0</v>
          </cell>
          <cell r="JJ73">
            <v>0</v>
          </cell>
          <cell r="JK73">
            <v>20.5</v>
          </cell>
          <cell r="JL73">
            <v>0</v>
          </cell>
          <cell r="JM73">
            <v>0</v>
          </cell>
          <cell r="JN73">
            <v>0</v>
          </cell>
          <cell r="JO73" t="str">
            <v>nd</v>
          </cell>
          <cell r="JP73">
            <v>0</v>
          </cell>
          <cell r="JQ73">
            <v>50.6</v>
          </cell>
          <cell r="JR73">
            <v>0</v>
          </cell>
          <cell r="JS73">
            <v>0</v>
          </cell>
          <cell r="JT73">
            <v>0</v>
          </cell>
          <cell r="JU73">
            <v>0</v>
          </cell>
          <cell r="JV73" t="str">
            <v>nd</v>
          </cell>
          <cell r="JW73">
            <v>19.900000000000002</v>
          </cell>
          <cell r="JX73">
            <v>0</v>
          </cell>
          <cell r="JY73">
            <v>0</v>
          </cell>
          <cell r="JZ73">
            <v>0</v>
          </cell>
          <cell r="KA73">
            <v>0</v>
          </cell>
          <cell r="KB73">
            <v>0</v>
          </cell>
          <cell r="KC73" t="str">
            <v>nd</v>
          </cell>
          <cell r="KD73">
            <v>66.2</v>
          </cell>
          <cell r="KE73">
            <v>2.7</v>
          </cell>
          <cell r="KF73">
            <v>10.100000000000001</v>
          </cell>
          <cell r="KG73">
            <v>6.4</v>
          </cell>
          <cell r="KH73">
            <v>14.2</v>
          </cell>
          <cell r="KI73">
            <v>0.2</v>
          </cell>
          <cell r="KJ73">
            <v>64</v>
          </cell>
          <cell r="KK73">
            <v>2.7</v>
          </cell>
          <cell r="KL73">
            <v>10</v>
          </cell>
          <cell r="KM73">
            <v>6.9</v>
          </cell>
          <cell r="KN73">
            <v>16.100000000000001</v>
          </cell>
          <cell r="KO73">
            <v>0.3</v>
          </cell>
        </row>
        <row r="74">
          <cell r="A74" t="str">
            <v>4IZ</v>
          </cell>
          <cell r="B74" t="str">
            <v>74</v>
          </cell>
          <cell r="C74" t="str">
            <v>NAF 17</v>
          </cell>
          <cell r="D74" t="str">
            <v>IZ</v>
          </cell>
          <cell r="E74" t="str">
            <v>4</v>
          </cell>
          <cell r="F74">
            <v>10.100000000000001</v>
          </cell>
          <cell r="G74">
            <v>24.2</v>
          </cell>
          <cell r="H74">
            <v>37.200000000000003</v>
          </cell>
          <cell r="I74">
            <v>22.7</v>
          </cell>
          <cell r="J74">
            <v>5.8000000000000007</v>
          </cell>
          <cell r="K74">
            <v>74.900000000000006</v>
          </cell>
          <cell r="L74">
            <v>18</v>
          </cell>
          <cell r="M74" t="str">
            <v>nd</v>
          </cell>
          <cell r="N74">
            <v>0</v>
          </cell>
          <cell r="O74">
            <v>60.199999999999996</v>
          </cell>
          <cell r="P74">
            <v>50.8</v>
          </cell>
          <cell r="Q74">
            <v>6.9</v>
          </cell>
          <cell r="R74" t="str">
            <v>nd</v>
          </cell>
          <cell r="S74">
            <v>15.2</v>
          </cell>
          <cell r="T74">
            <v>40.799999999999997</v>
          </cell>
          <cell r="U74">
            <v>4.8</v>
          </cell>
          <cell r="V74">
            <v>23.5</v>
          </cell>
          <cell r="W74">
            <v>35.199999999999996</v>
          </cell>
          <cell r="X74">
            <v>62</v>
          </cell>
          <cell r="Y74" t="str">
            <v>nd</v>
          </cell>
          <cell r="Z74">
            <v>0</v>
          </cell>
          <cell r="AA74">
            <v>29.799999999999997</v>
          </cell>
          <cell r="AB74" t="str">
            <v>nd</v>
          </cell>
          <cell r="AC74">
            <v>78.7</v>
          </cell>
          <cell r="AD74">
            <v>33</v>
          </cell>
          <cell r="AE74">
            <v>24.099999999999998</v>
          </cell>
          <cell r="AF74">
            <v>36.1</v>
          </cell>
          <cell r="AG74">
            <v>0</v>
          </cell>
          <cell r="AH74">
            <v>0</v>
          </cell>
          <cell r="AI74">
            <v>39.800000000000004</v>
          </cell>
          <cell r="AJ74">
            <v>46.800000000000004</v>
          </cell>
          <cell r="AK74" t="str">
            <v>nd</v>
          </cell>
          <cell r="AL74">
            <v>48.699999999999996</v>
          </cell>
          <cell r="AM74">
            <v>81.8</v>
          </cell>
          <cell r="AN74">
            <v>18.2</v>
          </cell>
          <cell r="AO74">
            <v>39.200000000000003</v>
          </cell>
          <cell r="AP74">
            <v>60.8</v>
          </cell>
          <cell r="AQ74">
            <v>67.600000000000009</v>
          </cell>
          <cell r="AR74">
            <v>9.4</v>
          </cell>
          <cell r="AS74" t="str">
            <v>nd</v>
          </cell>
          <cell r="AT74">
            <v>10.6</v>
          </cell>
          <cell r="AU74">
            <v>5.6000000000000005</v>
          </cell>
          <cell r="AV74">
            <v>15.299999999999999</v>
          </cell>
          <cell r="AW74">
            <v>0</v>
          </cell>
          <cell r="AX74" t="str">
            <v>nd</v>
          </cell>
          <cell r="AY74">
            <v>63.7</v>
          </cell>
          <cell r="AZ74">
            <v>19.2</v>
          </cell>
          <cell r="BA74">
            <v>54.2</v>
          </cell>
          <cell r="BB74">
            <v>12.8</v>
          </cell>
          <cell r="BC74">
            <v>12.4</v>
          </cell>
          <cell r="BD74">
            <v>5.6000000000000005</v>
          </cell>
          <cell r="BE74">
            <v>7.9</v>
          </cell>
          <cell r="BF74">
            <v>7.1</v>
          </cell>
          <cell r="BG74" t="str">
            <v>nd</v>
          </cell>
          <cell r="BH74">
            <v>0</v>
          </cell>
          <cell r="BI74" t="str">
            <v>nd</v>
          </cell>
          <cell r="BJ74">
            <v>10</v>
          </cell>
          <cell r="BK74">
            <v>26.8</v>
          </cell>
          <cell r="BL74">
            <v>57.099999999999994</v>
          </cell>
          <cell r="BM74">
            <v>6.4</v>
          </cell>
          <cell r="BN74" t="str">
            <v>nd</v>
          </cell>
          <cell r="BO74">
            <v>8.1</v>
          </cell>
          <cell r="BP74">
            <v>8.6</v>
          </cell>
          <cell r="BQ74">
            <v>36.4</v>
          </cell>
          <cell r="BR74">
            <v>35.9</v>
          </cell>
          <cell r="BS74">
            <v>0</v>
          </cell>
          <cell r="BT74">
            <v>0</v>
          </cell>
          <cell r="BU74">
            <v>0</v>
          </cell>
          <cell r="BV74">
            <v>9.5</v>
          </cell>
          <cell r="BW74">
            <v>53.800000000000004</v>
          </cell>
          <cell r="BX74">
            <v>36.700000000000003</v>
          </cell>
          <cell r="BY74" t="str">
            <v>nd</v>
          </cell>
          <cell r="BZ74" t="str">
            <v>nd</v>
          </cell>
          <cell r="CA74">
            <v>7.3</v>
          </cell>
          <cell r="CB74">
            <v>39.200000000000003</v>
          </cell>
          <cell r="CC74">
            <v>38.4</v>
          </cell>
          <cell r="CD74">
            <v>10.7</v>
          </cell>
          <cell r="CE74">
            <v>0</v>
          </cell>
          <cell r="CF74">
            <v>0</v>
          </cell>
          <cell r="CG74">
            <v>0</v>
          </cell>
          <cell r="CH74">
            <v>0</v>
          </cell>
          <cell r="CI74">
            <v>0</v>
          </cell>
          <cell r="CJ74">
            <v>100</v>
          </cell>
          <cell r="CK74">
            <v>85.2</v>
          </cell>
          <cell r="CL74">
            <v>42</v>
          </cell>
          <cell r="CM74">
            <v>91.3</v>
          </cell>
          <cell r="CN74">
            <v>29.099999999999998</v>
          </cell>
          <cell r="CO74">
            <v>0</v>
          </cell>
          <cell r="CP74">
            <v>46.5</v>
          </cell>
          <cell r="CQ74">
            <v>74.7</v>
          </cell>
          <cell r="CR74">
            <v>10.199999999999999</v>
          </cell>
          <cell r="CS74">
            <v>8</v>
          </cell>
          <cell r="CT74">
            <v>33.1</v>
          </cell>
          <cell r="CU74">
            <v>23</v>
          </cell>
          <cell r="CV74">
            <v>35.9</v>
          </cell>
          <cell r="CW74">
            <v>4</v>
          </cell>
          <cell r="CX74">
            <v>0</v>
          </cell>
          <cell r="CY74">
            <v>9.6</v>
          </cell>
          <cell r="CZ74">
            <v>9.8000000000000007</v>
          </cell>
          <cell r="DA74">
            <v>46.2</v>
          </cell>
          <cell r="DB74">
            <v>30.5</v>
          </cell>
          <cell r="DC74">
            <v>6.7</v>
          </cell>
          <cell r="DD74">
            <v>62.4</v>
          </cell>
          <cell r="DE74">
            <v>9</v>
          </cell>
          <cell r="DF74">
            <v>42.699999999999996</v>
          </cell>
          <cell r="DG74">
            <v>9.4</v>
          </cell>
          <cell r="DH74" t="str">
            <v>nd</v>
          </cell>
          <cell r="DI74">
            <v>3.9</v>
          </cell>
          <cell r="DJ74">
            <v>13.5</v>
          </cell>
          <cell r="DK74">
            <v>21.9</v>
          </cell>
          <cell r="DL74">
            <v>0</v>
          </cell>
          <cell r="DM74">
            <v>5.4</v>
          </cell>
          <cell r="DN74">
            <v>0</v>
          </cell>
          <cell r="DO74" t="str">
            <v>nd</v>
          </cell>
          <cell r="DP74" t="str">
            <v>nd</v>
          </cell>
          <cell r="DQ74">
            <v>10.299999999999999</v>
          </cell>
          <cell r="DR74" t="str">
            <v>nd</v>
          </cell>
          <cell r="DS74">
            <v>9.9</v>
          </cell>
          <cell r="DT74" t="str">
            <v>nd</v>
          </cell>
          <cell r="DU74">
            <v>0</v>
          </cell>
          <cell r="DV74">
            <v>0</v>
          </cell>
          <cell r="DW74">
            <v>21.9</v>
          </cell>
          <cell r="DX74">
            <v>10.7</v>
          </cell>
          <cell r="DY74" t="str">
            <v>nd</v>
          </cell>
          <cell r="DZ74">
            <v>0</v>
          </cell>
          <cell r="EA74" t="str">
            <v>nd</v>
          </cell>
          <cell r="EB74">
            <v>0</v>
          </cell>
          <cell r="EC74">
            <v>17.599999999999998</v>
          </cell>
          <cell r="ED74">
            <v>0</v>
          </cell>
          <cell r="EE74">
            <v>0</v>
          </cell>
          <cell r="EF74">
            <v>0</v>
          </cell>
          <cell r="EG74">
            <v>0</v>
          </cell>
          <cell r="EH74" t="str">
            <v>nd</v>
          </cell>
          <cell r="EI74">
            <v>4.3999999999999995</v>
          </cell>
          <cell r="EJ74">
            <v>0</v>
          </cell>
          <cell r="EK74">
            <v>0</v>
          </cell>
          <cell r="EL74">
            <v>0</v>
          </cell>
          <cell r="EM74">
            <v>0</v>
          </cell>
          <cell r="EN74">
            <v>0</v>
          </cell>
          <cell r="EO74">
            <v>0</v>
          </cell>
          <cell r="EP74">
            <v>6.1</v>
          </cell>
          <cell r="EQ74">
            <v>0</v>
          </cell>
          <cell r="ER74">
            <v>0</v>
          </cell>
          <cell r="ES74" t="str">
            <v>nd</v>
          </cell>
          <cell r="ET74">
            <v>0</v>
          </cell>
          <cell r="EU74">
            <v>0</v>
          </cell>
          <cell r="EV74">
            <v>0</v>
          </cell>
          <cell r="EW74">
            <v>0</v>
          </cell>
          <cell r="EX74">
            <v>6.4</v>
          </cell>
          <cell r="EY74">
            <v>19</v>
          </cell>
          <cell r="EZ74">
            <v>0</v>
          </cell>
          <cell r="FA74">
            <v>0</v>
          </cell>
          <cell r="FB74" t="str">
            <v>nd</v>
          </cell>
          <cell r="FC74" t="str">
            <v>nd</v>
          </cell>
          <cell r="FD74">
            <v>12.2</v>
          </cell>
          <cell r="FE74">
            <v>22</v>
          </cell>
          <cell r="FF74">
            <v>0</v>
          </cell>
          <cell r="FG74">
            <v>0</v>
          </cell>
          <cell r="FH74" t="str">
            <v>nd</v>
          </cell>
          <cell r="FI74" t="str">
            <v>nd</v>
          </cell>
          <cell r="FJ74" t="str">
            <v>nd</v>
          </cell>
          <cell r="FK74">
            <v>10.299999999999999</v>
          </cell>
          <cell r="FL74" t="str">
            <v>nd</v>
          </cell>
          <cell r="FM74">
            <v>0</v>
          </cell>
          <cell r="FN74">
            <v>0</v>
          </cell>
          <cell r="FO74">
            <v>0</v>
          </cell>
          <cell r="FP74">
            <v>0</v>
          </cell>
          <cell r="FQ74" t="str">
            <v>nd</v>
          </cell>
          <cell r="FR74">
            <v>6.4</v>
          </cell>
          <cell r="FS74">
            <v>0</v>
          </cell>
          <cell r="FT74">
            <v>0</v>
          </cell>
          <cell r="FU74">
            <v>0</v>
          </cell>
          <cell r="FV74" t="str">
            <v>nd</v>
          </cell>
          <cell r="FW74">
            <v>0</v>
          </cell>
          <cell r="FX74" t="str">
            <v>nd</v>
          </cell>
          <cell r="FY74" t="str">
            <v>nd</v>
          </cell>
          <cell r="FZ74" t="str">
            <v>nd</v>
          </cell>
          <cell r="GA74">
            <v>15.6</v>
          </cell>
          <cell r="GB74" t="str">
            <v>nd</v>
          </cell>
          <cell r="GC74">
            <v>0</v>
          </cell>
          <cell r="GD74">
            <v>0</v>
          </cell>
          <cell r="GE74" t="str">
            <v>nd</v>
          </cell>
          <cell r="GF74" t="str">
            <v>nd</v>
          </cell>
          <cell r="GG74">
            <v>9.8000000000000007</v>
          </cell>
          <cell r="GH74">
            <v>17.7</v>
          </cell>
          <cell r="GI74">
            <v>0</v>
          </cell>
          <cell r="GJ74">
            <v>0</v>
          </cell>
          <cell r="GK74">
            <v>0</v>
          </cell>
          <cell r="GL74" t="str">
            <v>nd</v>
          </cell>
          <cell r="GM74">
            <v>9.1999999999999993</v>
          </cell>
          <cell r="GN74">
            <v>11.1</v>
          </cell>
          <cell r="GO74">
            <v>0</v>
          </cell>
          <cell r="GP74">
            <v>0</v>
          </cell>
          <cell r="GQ74" t="str">
            <v>nd</v>
          </cell>
          <cell r="GR74">
            <v>0</v>
          </cell>
          <cell r="GS74" t="str">
            <v>nd</v>
          </cell>
          <cell r="GT74" t="str">
            <v>nd</v>
          </cell>
          <cell r="GU74">
            <v>0</v>
          </cell>
          <cell r="GV74">
            <v>5.5</v>
          </cell>
          <cell r="GW74">
            <v>0</v>
          </cell>
          <cell r="GX74">
            <v>0</v>
          </cell>
          <cell r="GY74" t="str">
            <v>nd</v>
          </cell>
          <cell r="GZ74">
            <v>0</v>
          </cell>
          <cell r="HA74">
            <v>0</v>
          </cell>
          <cell r="HB74">
            <v>0</v>
          </cell>
          <cell r="HC74">
            <v>9.5</v>
          </cell>
          <cell r="HD74">
            <v>12.2</v>
          </cell>
          <cell r="HE74" t="str">
            <v>nd</v>
          </cell>
          <cell r="HF74">
            <v>0</v>
          </cell>
          <cell r="HG74">
            <v>0</v>
          </cell>
          <cell r="HH74">
            <v>0</v>
          </cell>
          <cell r="HI74">
            <v>0</v>
          </cell>
          <cell r="HJ74">
            <v>19.7</v>
          </cell>
          <cell r="HK74">
            <v>18.2</v>
          </cell>
          <cell r="HL74">
            <v>0</v>
          </cell>
          <cell r="HM74">
            <v>0</v>
          </cell>
          <cell r="HN74">
            <v>0</v>
          </cell>
          <cell r="HO74">
            <v>0</v>
          </cell>
          <cell r="HP74">
            <v>11.799999999999999</v>
          </cell>
          <cell r="HQ74">
            <v>10.299999999999999</v>
          </cell>
          <cell r="HR74">
            <v>0</v>
          </cell>
          <cell r="HS74">
            <v>0</v>
          </cell>
          <cell r="HT74">
            <v>0</v>
          </cell>
          <cell r="HU74">
            <v>0</v>
          </cell>
          <cell r="HV74">
            <v>4.5</v>
          </cell>
          <cell r="HW74" t="str">
            <v>nd</v>
          </cell>
          <cell r="HX74">
            <v>0</v>
          </cell>
          <cell r="HY74">
            <v>6.1</v>
          </cell>
          <cell r="HZ74" t="str">
            <v>nd</v>
          </cell>
          <cell r="IA74" t="str">
            <v>nd</v>
          </cell>
          <cell r="IB74">
            <v>0</v>
          </cell>
          <cell r="IC74">
            <v>0</v>
          </cell>
          <cell r="ID74">
            <v>0</v>
          </cell>
          <cell r="IE74" t="str">
            <v>nd</v>
          </cell>
          <cell r="IF74">
            <v>19.8</v>
          </cell>
          <cell r="IG74" t="str">
            <v>nd</v>
          </cell>
          <cell r="IH74">
            <v>0</v>
          </cell>
          <cell r="II74">
            <v>0</v>
          </cell>
          <cell r="IJ74" t="str">
            <v>nd</v>
          </cell>
          <cell r="IK74" t="str">
            <v>nd</v>
          </cell>
          <cell r="IL74">
            <v>12.7</v>
          </cell>
          <cell r="IM74">
            <v>18.5</v>
          </cell>
          <cell r="IN74" t="str">
            <v>nd</v>
          </cell>
          <cell r="IO74" t="str">
            <v>nd</v>
          </cell>
          <cell r="IP74" t="str">
            <v>nd</v>
          </cell>
          <cell r="IQ74">
            <v>0</v>
          </cell>
          <cell r="IR74" t="str">
            <v>nd</v>
          </cell>
          <cell r="IS74">
            <v>7.8</v>
          </cell>
          <cell r="IT74" t="str">
            <v>nd</v>
          </cell>
          <cell r="IU74">
            <v>0</v>
          </cell>
          <cell r="IV74">
            <v>0</v>
          </cell>
          <cell r="IW74" t="str">
            <v>nd</v>
          </cell>
          <cell r="IX74">
            <v>0</v>
          </cell>
          <cell r="IY74" t="str">
            <v>nd</v>
          </cell>
          <cell r="IZ74" t="str">
            <v>nd</v>
          </cell>
          <cell r="JA74">
            <v>0</v>
          </cell>
          <cell r="JB74">
            <v>0</v>
          </cell>
          <cell r="JC74">
            <v>0</v>
          </cell>
          <cell r="JD74">
            <v>0</v>
          </cell>
          <cell r="JE74">
            <v>9.3000000000000007</v>
          </cell>
          <cell r="JF74">
            <v>0</v>
          </cell>
          <cell r="JG74">
            <v>0</v>
          </cell>
          <cell r="JH74">
            <v>0</v>
          </cell>
          <cell r="JI74">
            <v>0</v>
          </cell>
          <cell r="JJ74">
            <v>0</v>
          </cell>
          <cell r="JK74">
            <v>25.4</v>
          </cell>
          <cell r="JL74">
            <v>0</v>
          </cell>
          <cell r="JM74">
            <v>0</v>
          </cell>
          <cell r="JN74">
            <v>0</v>
          </cell>
          <cell r="JO74">
            <v>0</v>
          </cell>
          <cell r="JP74">
            <v>0</v>
          </cell>
          <cell r="JQ74">
            <v>38.800000000000004</v>
          </cell>
          <cell r="JR74">
            <v>0</v>
          </cell>
          <cell r="JS74">
            <v>0</v>
          </cell>
          <cell r="JT74">
            <v>0</v>
          </cell>
          <cell r="JU74">
            <v>0</v>
          </cell>
          <cell r="JV74">
            <v>0</v>
          </cell>
          <cell r="JW74">
            <v>22</v>
          </cell>
          <cell r="JX74">
            <v>0</v>
          </cell>
          <cell r="JY74">
            <v>0</v>
          </cell>
          <cell r="JZ74">
            <v>0</v>
          </cell>
          <cell r="KA74">
            <v>0</v>
          </cell>
          <cell r="KB74">
            <v>0</v>
          </cell>
          <cell r="KC74">
            <v>4.5</v>
          </cell>
          <cell r="KD74">
            <v>58.199999999999996</v>
          </cell>
          <cell r="KE74">
            <v>5.4</v>
          </cell>
          <cell r="KF74">
            <v>15.9</v>
          </cell>
          <cell r="KG74">
            <v>4.7</v>
          </cell>
          <cell r="KH74">
            <v>15.7</v>
          </cell>
          <cell r="KI74">
            <v>0</v>
          </cell>
          <cell r="KJ74">
            <v>55.300000000000004</v>
          </cell>
          <cell r="KK74">
            <v>5.8000000000000007</v>
          </cell>
          <cell r="KL74">
            <v>15.4</v>
          </cell>
          <cell r="KM74">
            <v>5.5</v>
          </cell>
          <cell r="KN74">
            <v>18</v>
          </cell>
          <cell r="KO74">
            <v>0</v>
          </cell>
        </row>
        <row r="75">
          <cell r="A75" t="str">
            <v>5IZ</v>
          </cell>
          <cell r="B75" t="str">
            <v>75</v>
          </cell>
          <cell r="C75" t="str">
            <v>NAF 17</v>
          </cell>
          <cell r="D75" t="str">
            <v>IZ</v>
          </cell>
          <cell r="E75" t="str">
            <v>5</v>
          </cell>
          <cell r="F75">
            <v>29.799999999999997</v>
          </cell>
          <cell r="G75">
            <v>42</v>
          </cell>
          <cell r="H75">
            <v>21.099999999999998</v>
          </cell>
          <cell r="I75">
            <v>7.1</v>
          </cell>
          <cell r="J75">
            <v>0</v>
          </cell>
          <cell r="K75">
            <v>46.300000000000004</v>
          </cell>
          <cell r="L75">
            <v>53.7</v>
          </cell>
          <cell r="M75">
            <v>0</v>
          </cell>
          <cell r="N75">
            <v>0</v>
          </cell>
          <cell r="O75">
            <v>66.8</v>
          </cell>
          <cell r="P75">
            <v>13.4</v>
          </cell>
          <cell r="Q75">
            <v>7.5</v>
          </cell>
          <cell r="R75">
            <v>10.199999999999999</v>
          </cell>
          <cell r="S75">
            <v>8.1</v>
          </cell>
          <cell r="T75">
            <v>49.8</v>
          </cell>
          <cell r="U75">
            <v>35.5</v>
          </cell>
          <cell r="V75">
            <v>12.6</v>
          </cell>
          <cell r="W75">
            <v>32.9</v>
          </cell>
          <cell r="X75">
            <v>60.099999999999994</v>
          </cell>
          <cell r="Y75" t="str">
            <v>nd</v>
          </cell>
          <cell r="Z75" t="str">
            <v>nd</v>
          </cell>
          <cell r="AA75">
            <v>40.1</v>
          </cell>
          <cell r="AB75">
            <v>0</v>
          </cell>
          <cell r="AC75">
            <v>68.400000000000006</v>
          </cell>
          <cell r="AD75">
            <v>27.700000000000003</v>
          </cell>
          <cell r="AE75">
            <v>43.8</v>
          </cell>
          <cell r="AF75">
            <v>29.9</v>
          </cell>
          <cell r="AG75">
            <v>0</v>
          </cell>
          <cell r="AH75">
            <v>0</v>
          </cell>
          <cell r="AI75">
            <v>26.3</v>
          </cell>
          <cell r="AJ75">
            <v>17</v>
          </cell>
          <cell r="AK75">
            <v>27.1</v>
          </cell>
          <cell r="AL75">
            <v>55.900000000000006</v>
          </cell>
          <cell r="AM75">
            <v>87.4</v>
          </cell>
          <cell r="AN75">
            <v>12.6</v>
          </cell>
          <cell r="AO75">
            <v>42.199999999999996</v>
          </cell>
          <cell r="AP75">
            <v>57.8</v>
          </cell>
          <cell r="AQ75">
            <v>46.7</v>
          </cell>
          <cell r="AR75">
            <v>35.099999999999994</v>
          </cell>
          <cell r="AS75">
            <v>0</v>
          </cell>
          <cell r="AT75" t="str">
            <v>nd</v>
          </cell>
          <cell r="AU75">
            <v>9.3000000000000007</v>
          </cell>
          <cell r="AV75">
            <v>44.2</v>
          </cell>
          <cell r="AW75">
            <v>0</v>
          </cell>
          <cell r="AX75">
            <v>0</v>
          </cell>
          <cell r="AY75">
            <v>37.799999999999997</v>
          </cell>
          <cell r="AZ75">
            <v>17.899999999999999</v>
          </cell>
          <cell r="BA75">
            <v>22.1</v>
          </cell>
          <cell r="BB75">
            <v>8.2000000000000011</v>
          </cell>
          <cell r="BC75" t="str">
            <v>nd</v>
          </cell>
          <cell r="BD75">
            <v>11.700000000000001</v>
          </cell>
          <cell r="BE75">
            <v>28.999999999999996</v>
          </cell>
          <cell r="BF75">
            <v>17.8</v>
          </cell>
          <cell r="BG75">
            <v>0</v>
          </cell>
          <cell r="BH75" t="str">
            <v>nd</v>
          </cell>
          <cell r="BI75">
            <v>0</v>
          </cell>
          <cell r="BJ75">
            <v>4.9000000000000004</v>
          </cell>
          <cell r="BK75">
            <v>63.4</v>
          </cell>
          <cell r="BL75">
            <v>28.599999999999998</v>
          </cell>
          <cell r="BM75">
            <v>29.799999999999997</v>
          </cell>
          <cell r="BN75">
            <v>18.7</v>
          </cell>
          <cell r="BO75" t="str">
            <v>nd</v>
          </cell>
          <cell r="BP75">
            <v>14.6</v>
          </cell>
          <cell r="BQ75">
            <v>17.7</v>
          </cell>
          <cell r="BR75">
            <v>14.7</v>
          </cell>
          <cell r="BS75">
            <v>0</v>
          </cell>
          <cell r="BT75">
            <v>0</v>
          </cell>
          <cell r="BU75">
            <v>0</v>
          </cell>
          <cell r="BV75">
            <v>8.7999999999999989</v>
          </cell>
          <cell r="BW75">
            <v>61.9</v>
          </cell>
          <cell r="BX75">
            <v>29.299999999999997</v>
          </cell>
          <cell r="BY75" t="str">
            <v>nd</v>
          </cell>
          <cell r="BZ75" t="str">
            <v>nd</v>
          </cell>
          <cell r="CA75">
            <v>12.4</v>
          </cell>
          <cell r="CB75">
            <v>27.6</v>
          </cell>
          <cell r="CC75">
            <v>42.6</v>
          </cell>
          <cell r="CD75">
            <v>12.2</v>
          </cell>
          <cell r="CE75">
            <v>0</v>
          </cell>
          <cell r="CF75">
            <v>0</v>
          </cell>
          <cell r="CG75">
            <v>0</v>
          </cell>
          <cell r="CH75">
            <v>0</v>
          </cell>
          <cell r="CI75">
            <v>0</v>
          </cell>
          <cell r="CJ75">
            <v>100</v>
          </cell>
          <cell r="CK75">
            <v>70.3</v>
          </cell>
          <cell r="CL75">
            <v>56.100000000000009</v>
          </cell>
          <cell r="CM75">
            <v>89.8</v>
          </cell>
          <cell r="CN75">
            <v>38.4</v>
          </cell>
          <cell r="CO75">
            <v>13</v>
          </cell>
          <cell r="CP75">
            <v>38.299999999999997</v>
          </cell>
          <cell r="CQ75">
            <v>82</v>
          </cell>
          <cell r="CR75">
            <v>0</v>
          </cell>
          <cell r="CS75">
            <v>13.8</v>
          </cell>
          <cell r="CT75">
            <v>17.7</v>
          </cell>
          <cell r="CU75">
            <v>23.5</v>
          </cell>
          <cell r="CV75">
            <v>45</v>
          </cell>
          <cell r="CW75">
            <v>6.9</v>
          </cell>
          <cell r="CX75">
            <v>0</v>
          </cell>
          <cell r="CY75" t="str">
            <v>nd</v>
          </cell>
          <cell r="CZ75">
            <v>12.6</v>
          </cell>
          <cell r="DA75">
            <v>54.800000000000004</v>
          </cell>
          <cell r="DB75">
            <v>20.9</v>
          </cell>
          <cell r="DC75" t="str">
            <v>nd</v>
          </cell>
          <cell r="DD75">
            <v>73.599999999999994</v>
          </cell>
          <cell r="DE75" t="str">
            <v>nd</v>
          </cell>
          <cell r="DF75">
            <v>31.4</v>
          </cell>
          <cell r="DG75">
            <v>18</v>
          </cell>
          <cell r="DH75">
            <v>7.8</v>
          </cell>
          <cell r="DI75" t="str">
            <v>nd</v>
          </cell>
          <cell r="DJ75">
            <v>10.8</v>
          </cell>
          <cell r="DK75">
            <v>23.400000000000002</v>
          </cell>
          <cell r="DL75">
            <v>0</v>
          </cell>
          <cell r="DM75">
            <v>14.499999999999998</v>
          </cell>
          <cell r="DN75">
            <v>0</v>
          </cell>
          <cell r="DO75">
            <v>0</v>
          </cell>
          <cell r="DP75">
            <v>15.4</v>
          </cell>
          <cell r="DQ75" t="str">
            <v>nd</v>
          </cell>
          <cell r="DR75" t="str">
            <v>nd</v>
          </cell>
          <cell r="DS75" t="str">
            <v>nd</v>
          </cell>
          <cell r="DT75" t="str">
            <v>nd</v>
          </cell>
          <cell r="DU75">
            <v>12.9</v>
          </cell>
          <cell r="DV75">
            <v>0</v>
          </cell>
          <cell r="DW75">
            <v>12.3</v>
          </cell>
          <cell r="DX75" t="str">
            <v>nd</v>
          </cell>
          <cell r="DY75">
            <v>0</v>
          </cell>
          <cell r="DZ75">
            <v>0</v>
          </cell>
          <cell r="EA75" t="str">
            <v>nd</v>
          </cell>
          <cell r="EB75" t="str">
            <v>nd</v>
          </cell>
          <cell r="EC75" t="str">
            <v>nd</v>
          </cell>
          <cell r="ED75">
            <v>0</v>
          </cell>
          <cell r="EE75">
            <v>0</v>
          </cell>
          <cell r="EF75" t="str">
            <v>nd</v>
          </cell>
          <cell r="EG75">
            <v>0</v>
          </cell>
          <cell r="EH75">
            <v>0</v>
          </cell>
          <cell r="EI75">
            <v>0</v>
          </cell>
          <cell r="EJ75">
            <v>0</v>
          </cell>
          <cell r="EK75">
            <v>0</v>
          </cell>
          <cell r="EL75">
            <v>0</v>
          </cell>
          <cell r="EM75">
            <v>0</v>
          </cell>
          <cell r="EN75">
            <v>0</v>
          </cell>
          <cell r="EO75">
            <v>0</v>
          </cell>
          <cell r="EP75">
            <v>17.8</v>
          </cell>
          <cell r="EQ75">
            <v>0</v>
          </cell>
          <cell r="ER75" t="str">
            <v>nd</v>
          </cell>
          <cell r="ES75" t="str">
            <v>nd</v>
          </cell>
          <cell r="ET75">
            <v>0</v>
          </cell>
          <cell r="EU75">
            <v>0</v>
          </cell>
          <cell r="EV75">
            <v>0</v>
          </cell>
          <cell r="EW75">
            <v>0</v>
          </cell>
          <cell r="EX75">
            <v>35.199999999999996</v>
          </cell>
          <cell r="EY75">
            <v>7.1999999999999993</v>
          </cell>
          <cell r="EZ75">
            <v>0</v>
          </cell>
          <cell r="FA75">
            <v>0</v>
          </cell>
          <cell r="FB75">
            <v>0</v>
          </cell>
          <cell r="FC75" t="str">
            <v>nd</v>
          </cell>
          <cell r="FD75">
            <v>10.4</v>
          </cell>
          <cell r="FE75" t="str">
            <v>nd</v>
          </cell>
          <cell r="FF75">
            <v>0</v>
          </cell>
          <cell r="FG75" t="str">
            <v>nd</v>
          </cell>
          <cell r="FH75">
            <v>0</v>
          </cell>
          <cell r="FI75">
            <v>0</v>
          </cell>
          <cell r="FJ75">
            <v>0</v>
          </cell>
          <cell r="FK75" t="str">
            <v>nd</v>
          </cell>
          <cell r="FL75">
            <v>0</v>
          </cell>
          <cell r="FM75">
            <v>0</v>
          </cell>
          <cell r="FN75">
            <v>0</v>
          </cell>
          <cell r="FO75">
            <v>0</v>
          </cell>
          <cell r="FP75">
            <v>0</v>
          </cell>
          <cell r="FQ75">
            <v>0</v>
          </cell>
          <cell r="FR75">
            <v>24.6</v>
          </cell>
          <cell r="FS75">
            <v>0</v>
          </cell>
          <cell r="FT75">
            <v>0</v>
          </cell>
          <cell r="FU75">
            <v>0</v>
          </cell>
          <cell r="FV75">
            <v>0</v>
          </cell>
          <cell r="FW75" t="str">
            <v>nd</v>
          </cell>
          <cell r="FX75">
            <v>12.6</v>
          </cell>
          <cell r="FY75" t="str">
            <v>nd</v>
          </cell>
          <cell r="FZ75" t="str">
            <v>nd</v>
          </cell>
          <cell r="GA75">
            <v>5.5</v>
          </cell>
          <cell r="GB75" t="str">
            <v>nd</v>
          </cell>
          <cell r="GC75">
            <v>0</v>
          </cell>
          <cell r="GD75">
            <v>0</v>
          </cell>
          <cell r="GE75">
            <v>0</v>
          </cell>
          <cell r="GF75" t="str">
            <v>nd</v>
          </cell>
          <cell r="GG75">
            <v>9.1</v>
          </cell>
          <cell r="GH75" t="str">
            <v>nd</v>
          </cell>
          <cell r="GI75">
            <v>0</v>
          </cell>
          <cell r="GJ75">
            <v>0</v>
          </cell>
          <cell r="GK75">
            <v>0</v>
          </cell>
          <cell r="GL75">
            <v>0</v>
          </cell>
          <cell r="GM75" t="str">
            <v>nd</v>
          </cell>
          <cell r="GN75" t="str">
            <v>nd</v>
          </cell>
          <cell r="GO75">
            <v>0</v>
          </cell>
          <cell r="GP75">
            <v>0</v>
          </cell>
          <cell r="GQ75">
            <v>0</v>
          </cell>
          <cell r="GR75">
            <v>0</v>
          </cell>
          <cell r="GS75">
            <v>0</v>
          </cell>
          <cell r="GT75">
            <v>0</v>
          </cell>
          <cell r="GU75">
            <v>0</v>
          </cell>
          <cell r="GV75">
            <v>18.399999999999999</v>
          </cell>
          <cell r="GW75">
            <v>0</v>
          </cell>
          <cell r="GX75">
            <v>0</v>
          </cell>
          <cell r="GY75" t="str">
            <v>nd</v>
          </cell>
          <cell r="GZ75">
            <v>0</v>
          </cell>
          <cell r="HA75">
            <v>0</v>
          </cell>
          <cell r="HB75">
            <v>0</v>
          </cell>
          <cell r="HC75" t="str">
            <v>nd</v>
          </cell>
          <cell r="HD75">
            <v>26.200000000000003</v>
          </cell>
          <cell r="HE75">
            <v>9.1999999999999993</v>
          </cell>
          <cell r="HF75">
            <v>0</v>
          </cell>
          <cell r="HG75">
            <v>0</v>
          </cell>
          <cell r="HH75">
            <v>0</v>
          </cell>
          <cell r="HI75" t="str">
            <v>nd</v>
          </cell>
          <cell r="HJ75">
            <v>12.8</v>
          </cell>
          <cell r="HK75" t="str">
            <v>nd</v>
          </cell>
          <cell r="HL75">
            <v>0</v>
          </cell>
          <cell r="HM75">
            <v>0</v>
          </cell>
          <cell r="HN75">
            <v>0</v>
          </cell>
          <cell r="HO75" t="str">
            <v>nd</v>
          </cell>
          <cell r="HP75" t="str">
            <v>nd</v>
          </cell>
          <cell r="HQ75">
            <v>0</v>
          </cell>
          <cell r="HR75">
            <v>0</v>
          </cell>
          <cell r="HS75">
            <v>0</v>
          </cell>
          <cell r="HT75">
            <v>0</v>
          </cell>
          <cell r="HU75">
            <v>0</v>
          </cell>
          <cell r="HV75">
            <v>0</v>
          </cell>
          <cell r="HW75">
            <v>0</v>
          </cell>
          <cell r="HX75">
            <v>0</v>
          </cell>
          <cell r="HY75">
            <v>11</v>
          </cell>
          <cell r="HZ75">
            <v>0</v>
          </cell>
          <cell r="IA75">
            <v>9.4</v>
          </cell>
          <cell r="IB75">
            <v>9.6</v>
          </cell>
          <cell r="IC75" t="str">
            <v>nd</v>
          </cell>
          <cell r="ID75" t="str">
            <v>nd</v>
          </cell>
          <cell r="IE75">
            <v>0</v>
          </cell>
          <cell r="IF75">
            <v>16.100000000000001</v>
          </cell>
          <cell r="IG75">
            <v>18.2</v>
          </cell>
          <cell r="IH75" t="str">
            <v>nd</v>
          </cell>
          <cell r="II75">
            <v>0</v>
          </cell>
          <cell r="IJ75">
            <v>0</v>
          </cell>
          <cell r="IK75">
            <v>8.6</v>
          </cell>
          <cell r="IL75" t="str">
            <v>nd</v>
          </cell>
          <cell r="IM75">
            <v>10.4</v>
          </cell>
          <cell r="IN75">
            <v>0</v>
          </cell>
          <cell r="IO75">
            <v>0</v>
          </cell>
          <cell r="IP75">
            <v>0</v>
          </cell>
          <cell r="IQ75" t="str">
            <v>nd</v>
          </cell>
          <cell r="IR75">
            <v>0</v>
          </cell>
          <cell r="IS75" t="str">
            <v>nd</v>
          </cell>
          <cell r="IT75">
            <v>0</v>
          </cell>
          <cell r="IU75">
            <v>0</v>
          </cell>
          <cell r="IV75">
            <v>0</v>
          </cell>
          <cell r="IW75">
            <v>0</v>
          </cell>
          <cell r="IX75">
            <v>0</v>
          </cell>
          <cell r="IY75">
            <v>0</v>
          </cell>
          <cell r="IZ75">
            <v>0</v>
          </cell>
          <cell r="JA75">
            <v>0</v>
          </cell>
          <cell r="JB75">
            <v>0</v>
          </cell>
          <cell r="JC75">
            <v>0</v>
          </cell>
          <cell r="JD75">
            <v>0</v>
          </cell>
          <cell r="JE75">
            <v>29.099999999999998</v>
          </cell>
          <cell r="JF75">
            <v>0</v>
          </cell>
          <cell r="JG75">
            <v>0</v>
          </cell>
          <cell r="JH75">
            <v>0</v>
          </cell>
          <cell r="JI75">
            <v>0</v>
          </cell>
          <cell r="JJ75">
            <v>0</v>
          </cell>
          <cell r="JK75">
            <v>43.1</v>
          </cell>
          <cell r="JL75">
            <v>0</v>
          </cell>
          <cell r="JM75">
            <v>0</v>
          </cell>
          <cell r="JN75">
            <v>0</v>
          </cell>
          <cell r="JO75">
            <v>0</v>
          </cell>
          <cell r="JP75">
            <v>0</v>
          </cell>
          <cell r="JQ75">
            <v>21</v>
          </cell>
          <cell r="JR75">
            <v>0</v>
          </cell>
          <cell r="JS75">
            <v>0</v>
          </cell>
          <cell r="JT75">
            <v>0</v>
          </cell>
          <cell r="JU75">
            <v>0</v>
          </cell>
          <cell r="JV75">
            <v>0</v>
          </cell>
          <cell r="JW75">
            <v>6.8000000000000007</v>
          </cell>
          <cell r="JX75">
            <v>0</v>
          </cell>
          <cell r="JY75">
            <v>0</v>
          </cell>
          <cell r="JZ75">
            <v>0</v>
          </cell>
          <cell r="KA75">
            <v>0</v>
          </cell>
          <cell r="KB75">
            <v>0</v>
          </cell>
          <cell r="KC75">
            <v>0</v>
          </cell>
          <cell r="KD75">
            <v>31.5</v>
          </cell>
          <cell r="KE75">
            <v>6.2</v>
          </cell>
          <cell r="KF75">
            <v>43.2</v>
          </cell>
          <cell r="KG75">
            <v>4.2</v>
          </cell>
          <cell r="KH75">
            <v>14.899999999999999</v>
          </cell>
          <cell r="KI75">
            <v>0</v>
          </cell>
          <cell r="KJ75">
            <v>30.599999999999998</v>
          </cell>
          <cell r="KK75">
            <v>6.4</v>
          </cell>
          <cell r="KL75">
            <v>42.9</v>
          </cell>
          <cell r="KM75">
            <v>4.5</v>
          </cell>
          <cell r="KN75">
            <v>15.6</v>
          </cell>
          <cell r="KO75">
            <v>0</v>
          </cell>
        </row>
        <row r="76">
          <cell r="A76" t="str">
            <v>6IZ</v>
          </cell>
          <cell r="B76" t="str">
            <v>76</v>
          </cell>
          <cell r="C76" t="str">
            <v>NAF 17</v>
          </cell>
          <cell r="D76" t="str">
            <v>IZ</v>
          </cell>
          <cell r="E76" t="str">
            <v>6</v>
          </cell>
          <cell r="F76">
            <v>3.6999999999999997</v>
          </cell>
          <cell r="G76">
            <v>52.7</v>
          </cell>
          <cell r="H76">
            <v>28.9</v>
          </cell>
          <cell r="I76">
            <v>12.1</v>
          </cell>
          <cell r="J76">
            <v>2.6</v>
          </cell>
          <cell r="K76">
            <v>53.2</v>
          </cell>
          <cell r="L76">
            <v>45.300000000000004</v>
          </cell>
          <cell r="M76">
            <v>0</v>
          </cell>
          <cell r="N76" t="str">
            <v>nd</v>
          </cell>
          <cell r="O76">
            <v>35.299999999999997</v>
          </cell>
          <cell r="P76">
            <v>47.599999999999994</v>
          </cell>
          <cell r="Q76" t="str">
            <v>nd</v>
          </cell>
          <cell r="R76" t="str">
            <v>nd</v>
          </cell>
          <cell r="S76">
            <v>4.5999999999999996</v>
          </cell>
          <cell r="T76">
            <v>34</v>
          </cell>
          <cell r="U76">
            <v>31</v>
          </cell>
          <cell r="V76">
            <v>19.8</v>
          </cell>
          <cell r="W76">
            <v>14.6</v>
          </cell>
          <cell r="X76">
            <v>79.800000000000011</v>
          </cell>
          <cell r="Y76">
            <v>5.6000000000000005</v>
          </cell>
          <cell r="Z76" t="str">
            <v>nd</v>
          </cell>
          <cell r="AA76">
            <v>26</v>
          </cell>
          <cell r="AB76">
            <v>0</v>
          </cell>
          <cell r="AC76">
            <v>70.5</v>
          </cell>
          <cell r="AD76">
            <v>25.3</v>
          </cell>
          <cell r="AE76" t="str">
            <v>nd</v>
          </cell>
          <cell r="AF76" t="str">
            <v>nd</v>
          </cell>
          <cell r="AG76" t="str">
            <v>nd</v>
          </cell>
          <cell r="AH76">
            <v>0</v>
          </cell>
          <cell r="AI76">
            <v>69.699999999999989</v>
          </cell>
          <cell r="AJ76">
            <v>11.899999999999999</v>
          </cell>
          <cell r="AK76">
            <v>27.700000000000003</v>
          </cell>
          <cell r="AL76">
            <v>60.4</v>
          </cell>
          <cell r="AM76">
            <v>88.6</v>
          </cell>
          <cell r="AN76">
            <v>11.4</v>
          </cell>
          <cell r="AO76">
            <v>52.800000000000004</v>
          </cell>
          <cell r="AP76">
            <v>47.199999999999996</v>
          </cell>
          <cell r="AQ76">
            <v>37.5</v>
          </cell>
          <cell r="AR76">
            <v>55.500000000000007</v>
          </cell>
          <cell r="AS76">
            <v>0</v>
          </cell>
          <cell r="AT76">
            <v>5.5</v>
          </cell>
          <cell r="AU76" t="str">
            <v>nd</v>
          </cell>
          <cell r="AV76">
            <v>23.400000000000002</v>
          </cell>
          <cell r="AW76" t="str">
            <v>nd</v>
          </cell>
          <cell r="AX76">
            <v>10</v>
          </cell>
          <cell r="AY76">
            <v>24.2</v>
          </cell>
          <cell r="AZ76">
            <v>24</v>
          </cell>
          <cell r="BA76">
            <v>31.6</v>
          </cell>
          <cell r="BB76">
            <v>4.7</v>
          </cell>
          <cell r="BC76">
            <v>18</v>
          </cell>
          <cell r="BD76">
            <v>23.200000000000003</v>
          </cell>
          <cell r="BE76">
            <v>19.400000000000002</v>
          </cell>
          <cell r="BF76">
            <v>3.2</v>
          </cell>
          <cell r="BG76">
            <v>0</v>
          </cell>
          <cell r="BH76" t="str">
            <v>nd</v>
          </cell>
          <cell r="BI76" t="str">
            <v>nd</v>
          </cell>
          <cell r="BJ76">
            <v>16.3</v>
          </cell>
          <cell r="BK76">
            <v>55.500000000000007</v>
          </cell>
          <cell r="BL76">
            <v>26.6</v>
          </cell>
          <cell r="BM76">
            <v>3.1</v>
          </cell>
          <cell r="BN76">
            <v>43.5</v>
          </cell>
          <cell r="BO76">
            <v>18.3</v>
          </cell>
          <cell r="BP76">
            <v>4.1000000000000005</v>
          </cell>
          <cell r="BQ76">
            <v>16.7</v>
          </cell>
          <cell r="BR76">
            <v>14.299999999999999</v>
          </cell>
          <cell r="BS76">
            <v>0</v>
          </cell>
          <cell r="BT76">
            <v>0</v>
          </cell>
          <cell r="BU76">
            <v>0</v>
          </cell>
          <cell r="BV76">
            <v>41.199999999999996</v>
          </cell>
          <cell r="BW76">
            <v>50.9</v>
          </cell>
          <cell r="BX76">
            <v>8</v>
          </cell>
          <cell r="BY76">
            <v>0</v>
          </cell>
          <cell r="BZ76">
            <v>5.6000000000000005</v>
          </cell>
          <cell r="CA76">
            <v>22.8</v>
          </cell>
          <cell r="CB76">
            <v>47.199999999999996</v>
          </cell>
          <cell r="CC76">
            <v>24</v>
          </cell>
          <cell r="CD76" t="str">
            <v>nd</v>
          </cell>
          <cell r="CE76">
            <v>0</v>
          </cell>
          <cell r="CF76">
            <v>0</v>
          </cell>
          <cell r="CG76">
            <v>0</v>
          </cell>
          <cell r="CH76">
            <v>0</v>
          </cell>
          <cell r="CI76" t="str">
            <v>nd</v>
          </cell>
          <cell r="CJ76">
            <v>98.5</v>
          </cell>
          <cell r="CK76">
            <v>95.3</v>
          </cell>
          <cell r="CL76">
            <v>48.699999999999996</v>
          </cell>
          <cell r="CM76">
            <v>94.3</v>
          </cell>
          <cell r="CN76">
            <v>32.700000000000003</v>
          </cell>
          <cell r="CO76">
            <v>1.7000000000000002</v>
          </cell>
          <cell r="CP76">
            <v>36.799999999999997</v>
          </cell>
          <cell r="CQ76">
            <v>91.9</v>
          </cell>
          <cell r="CR76">
            <v>1.9</v>
          </cell>
          <cell r="CS76">
            <v>3.1</v>
          </cell>
          <cell r="CT76">
            <v>15.2</v>
          </cell>
          <cell r="CU76">
            <v>13.200000000000001</v>
          </cell>
          <cell r="CV76">
            <v>68.400000000000006</v>
          </cell>
          <cell r="CW76">
            <v>2.1</v>
          </cell>
          <cell r="CX76" t="str">
            <v>nd</v>
          </cell>
          <cell r="CY76">
            <v>23</v>
          </cell>
          <cell r="CZ76">
            <v>6.1</v>
          </cell>
          <cell r="DA76">
            <v>19.5</v>
          </cell>
          <cell r="DB76">
            <v>48.3</v>
          </cell>
          <cell r="DC76">
            <v>2.6</v>
          </cell>
          <cell r="DD76">
            <v>68.899999999999991</v>
          </cell>
          <cell r="DE76" t="str">
            <v>nd</v>
          </cell>
          <cell r="DF76">
            <v>29.599999999999998</v>
          </cell>
          <cell r="DG76">
            <v>7.3999999999999995</v>
          </cell>
          <cell r="DH76">
            <v>2.4</v>
          </cell>
          <cell r="DI76" t="str">
            <v>nd</v>
          </cell>
          <cell r="DJ76">
            <v>25.3</v>
          </cell>
          <cell r="DK76">
            <v>18.099999999999998</v>
          </cell>
          <cell r="DL76">
            <v>0</v>
          </cell>
          <cell r="DM76">
            <v>1.7999999999999998</v>
          </cell>
          <cell r="DN76">
            <v>0</v>
          </cell>
          <cell r="DO76" t="str">
            <v>nd</v>
          </cell>
          <cell r="DP76" t="str">
            <v>nd</v>
          </cell>
          <cell r="DQ76" t="str">
            <v>nd</v>
          </cell>
          <cell r="DR76">
            <v>1.9</v>
          </cell>
          <cell r="DS76">
            <v>15</v>
          </cell>
          <cell r="DT76">
            <v>17.399999999999999</v>
          </cell>
          <cell r="DU76" t="str">
            <v>nd</v>
          </cell>
          <cell r="DV76">
            <v>0</v>
          </cell>
          <cell r="DW76">
            <v>19.3</v>
          </cell>
          <cell r="DX76">
            <v>2.8000000000000003</v>
          </cell>
          <cell r="DY76" t="str">
            <v>nd</v>
          </cell>
          <cell r="DZ76" t="str">
            <v>nd</v>
          </cell>
          <cell r="EA76">
            <v>0</v>
          </cell>
          <cell r="EB76">
            <v>0</v>
          </cell>
          <cell r="EC76">
            <v>7.7</v>
          </cell>
          <cell r="ED76">
            <v>0</v>
          </cell>
          <cell r="EE76" t="str">
            <v>nd</v>
          </cell>
          <cell r="EF76">
            <v>0</v>
          </cell>
          <cell r="EG76" t="str">
            <v>nd</v>
          </cell>
          <cell r="EH76" t="str">
            <v>nd</v>
          </cell>
          <cell r="EI76">
            <v>2.6</v>
          </cell>
          <cell r="EJ76">
            <v>0</v>
          </cell>
          <cell r="EK76">
            <v>0</v>
          </cell>
          <cell r="EL76">
            <v>0</v>
          </cell>
          <cell r="EM76">
            <v>0</v>
          </cell>
          <cell r="EN76">
            <v>0</v>
          </cell>
          <cell r="EO76">
            <v>0</v>
          </cell>
          <cell r="EP76">
            <v>3.9</v>
          </cell>
          <cell r="EQ76">
            <v>0</v>
          </cell>
          <cell r="ER76">
            <v>0</v>
          </cell>
          <cell r="ES76">
            <v>0</v>
          </cell>
          <cell r="ET76">
            <v>0</v>
          </cell>
          <cell r="EU76">
            <v>0</v>
          </cell>
          <cell r="EV76">
            <v>0</v>
          </cell>
          <cell r="EW76" t="str">
            <v>nd</v>
          </cell>
          <cell r="EX76">
            <v>32.9</v>
          </cell>
          <cell r="EY76">
            <v>7.0000000000000009</v>
          </cell>
          <cell r="EZ76">
            <v>0</v>
          </cell>
          <cell r="FA76">
            <v>0</v>
          </cell>
          <cell r="FB76" t="str">
            <v>nd</v>
          </cell>
          <cell r="FC76" t="str">
            <v>nd</v>
          </cell>
          <cell r="FD76">
            <v>10.9</v>
          </cell>
          <cell r="FE76">
            <v>12.9</v>
          </cell>
          <cell r="FF76">
            <v>0</v>
          </cell>
          <cell r="FG76" t="str">
            <v>nd</v>
          </cell>
          <cell r="FH76">
            <v>0</v>
          </cell>
          <cell r="FI76">
            <v>0</v>
          </cell>
          <cell r="FJ76">
            <v>6.1</v>
          </cell>
          <cell r="FK76">
            <v>5.8000000000000007</v>
          </cell>
          <cell r="FL76">
            <v>0</v>
          </cell>
          <cell r="FM76">
            <v>0</v>
          </cell>
          <cell r="FN76">
            <v>0</v>
          </cell>
          <cell r="FO76">
            <v>0</v>
          </cell>
          <cell r="FP76" t="str">
            <v>nd</v>
          </cell>
          <cell r="FQ76" t="str">
            <v>nd</v>
          </cell>
          <cell r="FR76">
            <v>1.9</v>
          </cell>
          <cell r="FS76">
            <v>0</v>
          </cell>
          <cell r="FT76">
            <v>0</v>
          </cell>
          <cell r="FU76">
            <v>0</v>
          </cell>
          <cell r="FV76">
            <v>0</v>
          </cell>
          <cell r="FW76">
            <v>1.2</v>
          </cell>
          <cell r="FX76">
            <v>33.700000000000003</v>
          </cell>
          <cell r="FY76">
            <v>18.3</v>
          </cell>
          <cell r="FZ76" t="str">
            <v>nd</v>
          </cell>
          <cell r="GA76" t="str">
            <v>nd</v>
          </cell>
          <cell r="GB76" t="str">
            <v>nd</v>
          </cell>
          <cell r="GC76">
            <v>0</v>
          </cell>
          <cell r="GD76">
            <v>7.9</v>
          </cell>
          <cell r="GE76">
            <v>0</v>
          </cell>
          <cell r="GF76" t="str">
            <v>nd</v>
          </cell>
          <cell r="GG76">
            <v>8</v>
          </cell>
          <cell r="GH76">
            <v>6.8000000000000007</v>
          </cell>
          <cell r="GI76">
            <v>0</v>
          </cell>
          <cell r="GJ76">
            <v>0</v>
          </cell>
          <cell r="GK76">
            <v>0</v>
          </cell>
          <cell r="GL76" t="str">
            <v>nd</v>
          </cell>
          <cell r="GM76">
            <v>5.4</v>
          </cell>
          <cell r="GN76">
            <v>5.8999999999999995</v>
          </cell>
          <cell r="GO76">
            <v>0</v>
          </cell>
          <cell r="GP76">
            <v>0</v>
          </cell>
          <cell r="GQ76">
            <v>0</v>
          </cell>
          <cell r="GR76">
            <v>0</v>
          </cell>
          <cell r="GS76" t="str">
            <v>nd</v>
          </cell>
          <cell r="GT76" t="str">
            <v>nd</v>
          </cell>
          <cell r="GU76">
            <v>0</v>
          </cell>
          <cell r="GV76">
            <v>2.6</v>
          </cell>
          <cell r="GW76">
            <v>0</v>
          </cell>
          <cell r="GX76" t="str">
            <v>nd</v>
          </cell>
          <cell r="GY76">
            <v>0</v>
          </cell>
          <cell r="GZ76">
            <v>0</v>
          </cell>
          <cell r="HA76">
            <v>0</v>
          </cell>
          <cell r="HB76">
            <v>0</v>
          </cell>
          <cell r="HC76">
            <v>32.800000000000004</v>
          </cell>
          <cell r="HD76">
            <v>20.8</v>
          </cell>
          <cell r="HE76" t="str">
            <v>nd</v>
          </cell>
          <cell r="HF76">
            <v>0</v>
          </cell>
          <cell r="HG76">
            <v>0</v>
          </cell>
          <cell r="HH76">
            <v>0</v>
          </cell>
          <cell r="HI76">
            <v>7.0000000000000009</v>
          </cell>
          <cell r="HJ76">
            <v>16.2</v>
          </cell>
          <cell r="HK76" t="str">
            <v>nd</v>
          </cell>
          <cell r="HL76">
            <v>0</v>
          </cell>
          <cell r="HM76">
            <v>0</v>
          </cell>
          <cell r="HN76">
            <v>0</v>
          </cell>
          <cell r="HO76">
            <v>0</v>
          </cell>
          <cell r="HP76">
            <v>8.6999999999999993</v>
          </cell>
          <cell r="HQ76">
            <v>4.3999999999999995</v>
          </cell>
          <cell r="HR76">
            <v>0</v>
          </cell>
          <cell r="HS76">
            <v>0</v>
          </cell>
          <cell r="HT76">
            <v>0</v>
          </cell>
          <cell r="HU76">
            <v>0</v>
          </cell>
          <cell r="HV76">
            <v>2.6</v>
          </cell>
          <cell r="HW76">
            <v>0</v>
          </cell>
          <cell r="HX76">
            <v>0</v>
          </cell>
          <cell r="HY76" t="str">
            <v>nd</v>
          </cell>
          <cell r="HZ76">
            <v>0</v>
          </cell>
          <cell r="IA76">
            <v>2.5</v>
          </cell>
          <cell r="IB76">
            <v>0</v>
          </cell>
          <cell r="IC76">
            <v>0</v>
          </cell>
          <cell r="ID76" t="str">
            <v>nd</v>
          </cell>
          <cell r="IE76">
            <v>19.2</v>
          </cell>
          <cell r="IF76">
            <v>32.4</v>
          </cell>
          <cell r="IG76">
            <v>2.2999999999999998</v>
          </cell>
          <cell r="IH76">
            <v>0</v>
          </cell>
          <cell r="II76">
            <v>0</v>
          </cell>
          <cell r="IJ76" t="str">
            <v>nd</v>
          </cell>
          <cell r="IK76">
            <v>2.5</v>
          </cell>
          <cell r="IL76">
            <v>6.4</v>
          </cell>
          <cell r="IM76">
            <v>14.399999999999999</v>
          </cell>
          <cell r="IN76">
            <v>0</v>
          </cell>
          <cell r="IO76">
            <v>0</v>
          </cell>
          <cell r="IP76" t="str">
            <v>nd</v>
          </cell>
          <cell r="IQ76" t="str">
            <v>nd</v>
          </cell>
          <cell r="IR76">
            <v>3.5999999999999996</v>
          </cell>
          <cell r="IS76">
            <v>6.3</v>
          </cell>
          <cell r="IT76" t="str">
            <v>nd</v>
          </cell>
          <cell r="IU76">
            <v>0</v>
          </cell>
          <cell r="IV76">
            <v>0</v>
          </cell>
          <cell r="IW76">
            <v>0</v>
          </cell>
          <cell r="IX76" t="str">
            <v>nd</v>
          </cell>
          <cell r="IY76" t="str">
            <v>nd</v>
          </cell>
          <cell r="IZ76">
            <v>0</v>
          </cell>
          <cell r="JA76">
            <v>0</v>
          </cell>
          <cell r="JB76">
            <v>0</v>
          </cell>
          <cell r="JC76">
            <v>0</v>
          </cell>
          <cell r="JD76">
            <v>0</v>
          </cell>
          <cell r="JE76">
            <v>4</v>
          </cell>
          <cell r="JF76">
            <v>0</v>
          </cell>
          <cell r="JG76">
            <v>0</v>
          </cell>
          <cell r="JH76">
            <v>0</v>
          </cell>
          <cell r="JI76">
            <v>0</v>
          </cell>
          <cell r="JJ76">
            <v>0</v>
          </cell>
          <cell r="JK76">
            <v>55.300000000000004</v>
          </cell>
          <cell r="JL76">
            <v>0</v>
          </cell>
          <cell r="JM76">
            <v>0</v>
          </cell>
          <cell r="JN76">
            <v>0</v>
          </cell>
          <cell r="JO76">
            <v>0</v>
          </cell>
          <cell r="JP76">
            <v>0</v>
          </cell>
          <cell r="JQ76">
            <v>25.1</v>
          </cell>
          <cell r="JR76">
            <v>0</v>
          </cell>
          <cell r="JS76">
            <v>0</v>
          </cell>
          <cell r="JT76">
            <v>0</v>
          </cell>
          <cell r="JU76">
            <v>0</v>
          </cell>
          <cell r="JV76" t="str">
            <v>nd</v>
          </cell>
          <cell r="JW76">
            <v>11.4</v>
          </cell>
          <cell r="JX76">
            <v>0</v>
          </cell>
          <cell r="JY76">
            <v>0</v>
          </cell>
          <cell r="JZ76">
            <v>0</v>
          </cell>
          <cell r="KA76">
            <v>0</v>
          </cell>
          <cell r="KB76">
            <v>0</v>
          </cell>
          <cell r="KC76">
            <v>2.7</v>
          </cell>
          <cell r="KD76">
            <v>38.800000000000004</v>
          </cell>
          <cell r="KE76">
            <v>4.9000000000000004</v>
          </cell>
          <cell r="KF76">
            <v>30</v>
          </cell>
          <cell r="KG76">
            <v>7.9</v>
          </cell>
          <cell r="KH76">
            <v>18.3</v>
          </cell>
          <cell r="KI76">
            <v>0.1</v>
          </cell>
          <cell r="KJ76">
            <v>38.4</v>
          </cell>
          <cell r="KK76">
            <v>5.5</v>
          </cell>
          <cell r="KL76">
            <v>26.5</v>
          </cell>
          <cell r="KM76">
            <v>9.7000000000000011</v>
          </cell>
          <cell r="KN76">
            <v>19.8</v>
          </cell>
          <cell r="KO76">
            <v>0.1</v>
          </cell>
        </row>
        <row r="77">
          <cell r="A77" t="str">
            <v>EnsJZ</v>
          </cell>
          <cell r="B77" t="str">
            <v>77</v>
          </cell>
          <cell r="C77" t="str">
            <v>NAF 17</v>
          </cell>
          <cell r="D77" t="str">
            <v>JZ</v>
          </cell>
          <cell r="E77" t="str">
            <v/>
          </cell>
          <cell r="F77">
            <v>0.4</v>
          </cell>
          <cell r="G77">
            <v>11.600000000000001</v>
          </cell>
          <cell r="H77">
            <v>47.3</v>
          </cell>
          <cell r="I77">
            <v>37.5</v>
          </cell>
          <cell r="J77">
            <v>3.1</v>
          </cell>
          <cell r="K77">
            <v>89.5</v>
          </cell>
          <cell r="L77">
            <v>5.8000000000000007</v>
          </cell>
          <cell r="M77">
            <v>2</v>
          </cell>
          <cell r="N77">
            <v>2.7</v>
          </cell>
          <cell r="O77">
            <v>34.4</v>
          </cell>
          <cell r="P77">
            <v>35.4</v>
          </cell>
          <cell r="Q77">
            <v>2.6</v>
          </cell>
          <cell r="R77">
            <v>3.1</v>
          </cell>
          <cell r="S77">
            <v>2.1999999999999997</v>
          </cell>
          <cell r="T77">
            <v>46.5</v>
          </cell>
          <cell r="U77">
            <v>3.9</v>
          </cell>
          <cell r="V77">
            <v>25.900000000000002</v>
          </cell>
          <cell r="W77">
            <v>21.5</v>
          </cell>
          <cell r="X77">
            <v>74.599999999999994</v>
          </cell>
          <cell r="Y77">
            <v>3.9</v>
          </cell>
          <cell r="Z77">
            <v>16.3</v>
          </cell>
          <cell r="AA77">
            <v>39.1</v>
          </cell>
          <cell r="AB77">
            <v>26</v>
          </cell>
          <cell r="AC77">
            <v>67.900000000000006</v>
          </cell>
          <cell r="AD77">
            <v>19.100000000000001</v>
          </cell>
          <cell r="AE77">
            <v>33.6</v>
          </cell>
          <cell r="AF77">
            <v>28.199999999999996</v>
          </cell>
          <cell r="AG77">
            <v>6</v>
          </cell>
          <cell r="AH77">
            <v>0</v>
          </cell>
          <cell r="AI77">
            <v>32.200000000000003</v>
          </cell>
          <cell r="AJ77">
            <v>61</v>
          </cell>
          <cell r="AK77">
            <v>7.3999999999999995</v>
          </cell>
          <cell r="AL77">
            <v>31.5</v>
          </cell>
          <cell r="AM77">
            <v>37.299999999999997</v>
          </cell>
          <cell r="AN77">
            <v>62.7</v>
          </cell>
          <cell r="AO77">
            <v>36.1</v>
          </cell>
          <cell r="AP77">
            <v>63.9</v>
          </cell>
          <cell r="AQ77">
            <v>71.2</v>
          </cell>
          <cell r="AR77">
            <v>12.6</v>
          </cell>
          <cell r="AS77">
            <v>2.1999999999999997</v>
          </cell>
          <cell r="AT77">
            <v>9.1</v>
          </cell>
          <cell r="AU77">
            <v>4.8</v>
          </cell>
          <cell r="AV77">
            <v>33.200000000000003</v>
          </cell>
          <cell r="AW77">
            <v>3.2</v>
          </cell>
          <cell r="AX77">
            <v>5.6000000000000005</v>
          </cell>
          <cell r="AY77">
            <v>43.4</v>
          </cell>
          <cell r="AZ77">
            <v>14.499999999999998</v>
          </cell>
          <cell r="BA77">
            <v>20</v>
          </cell>
          <cell r="BB77">
            <v>13.900000000000002</v>
          </cell>
          <cell r="BC77">
            <v>23</v>
          </cell>
          <cell r="BD77">
            <v>22.8</v>
          </cell>
          <cell r="BE77">
            <v>13</v>
          </cell>
          <cell r="BF77">
            <v>7.3</v>
          </cell>
          <cell r="BG77">
            <v>21.7</v>
          </cell>
          <cell r="BH77">
            <v>18.7</v>
          </cell>
          <cell r="BI77">
            <v>17</v>
          </cell>
          <cell r="BJ77">
            <v>20.9</v>
          </cell>
          <cell r="BK77">
            <v>17.399999999999999</v>
          </cell>
          <cell r="BL77">
            <v>4.3</v>
          </cell>
          <cell r="BM77">
            <v>0.6</v>
          </cell>
          <cell r="BN77">
            <v>0.89999999999999991</v>
          </cell>
          <cell r="BO77">
            <v>1.6</v>
          </cell>
          <cell r="BP77">
            <v>8.6999999999999993</v>
          </cell>
          <cell r="BQ77">
            <v>19.100000000000001</v>
          </cell>
          <cell r="BR77">
            <v>69.099999999999994</v>
          </cell>
          <cell r="BS77">
            <v>0</v>
          </cell>
          <cell r="BT77">
            <v>0</v>
          </cell>
          <cell r="BU77">
            <v>0</v>
          </cell>
          <cell r="BV77">
            <v>4.5</v>
          </cell>
          <cell r="BW77">
            <v>74.2</v>
          </cell>
          <cell r="BX77">
            <v>21.3</v>
          </cell>
          <cell r="BY77">
            <v>0.3</v>
          </cell>
          <cell r="BZ77">
            <v>2.9000000000000004</v>
          </cell>
          <cell r="CA77">
            <v>36.700000000000003</v>
          </cell>
          <cell r="CB77">
            <v>44.2</v>
          </cell>
          <cell r="CC77">
            <v>13.900000000000002</v>
          </cell>
          <cell r="CD77">
            <v>1.9</v>
          </cell>
          <cell r="CE77">
            <v>0</v>
          </cell>
          <cell r="CF77">
            <v>0</v>
          </cell>
          <cell r="CG77">
            <v>0</v>
          </cell>
          <cell r="CH77">
            <v>0.2</v>
          </cell>
          <cell r="CI77">
            <v>11.4</v>
          </cell>
          <cell r="CJ77">
            <v>88.5</v>
          </cell>
          <cell r="CK77">
            <v>84</v>
          </cell>
          <cell r="CL77">
            <v>75.2</v>
          </cell>
          <cell r="CM77">
            <v>76.2</v>
          </cell>
          <cell r="CN77">
            <v>48</v>
          </cell>
          <cell r="CO77">
            <v>5.2</v>
          </cell>
          <cell r="CP77">
            <v>32.800000000000004</v>
          </cell>
          <cell r="CQ77">
            <v>77.2</v>
          </cell>
          <cell r="CR77">
            <v>11.4</v>
          </cell>
          <cell r="CS77">
            <v>28.799999999999997</v>
          </cell>
          <cell r="CT77">
            <v>16.8</v>
          </cell>
          <cell r="CU77">
            <v>11.1</v>
          </cell>
          <cell r="CV77">
            <v>43.3</v>
          </cell>
          <cell r="CW77">
            <v>11.3</v>
          </cell>
          <cell r="CX77">
            <v>4.5</v>
          </cell>
          <cell r="CY77">
            <v>9.6</v>
          </cell>
          <cell r="CZ77">
            <v>29.599999999999998</v>
          </cell>
          <cell r="DA77">
            <v>21.5</v>
          </cell>
          <cell r="DB77">
            <v>23.5</v>
          </cell>
          <cell r="DC77">
            <v>9.7000000000000011</v>
          </cell>
          <cell r="DD77">
            <v>50.8</v>
          </cell>
          <cell r="DE77">
            <v>5</v>
          </cell>
          <cell r="DF77">
            <v>27.200000000000003</v>
          </cell>
          <cell r="DG77">
            <v>33.900000000000006</v>
          </cell>
          <cell r="DH77">
            <v>16.900000000000002</v>
          </cell>
          <cell r="DI77">
            <v>1.7000000000000002</v>
          </cell>
          <cell r="DJ77">
            <v>26</v>
          </cell>
          <cell r="DK77">
            <v>16.3</v>
          </cell>
          <cell r="DL77" t="str">
            <v>nd</v>
          </cell>
          <cell r="DM77">
            <v>0</v>
          </cell>
          <cell r="DN77" t="str">
            <v>nd</v>
          </cell>
          <cell r="DO77">
            <v>0</v>
          </cell>
          <cell r="DP77">
            <v>0</v>
          </cell>
          <cell r="DQ77">
            <v>0.70000000000000007</v>
          </cell>
          <cell r="DR77">
            <v>0.70000000000000007</v>
          </cell>
          <cell r="DS77">
            <v>0.70000000000000007</v>
          </cell>
          <cell r="DT77">
            <v>5.4</v>
          </cell>
          <cell r="DU77">
            <v>3.6999999999999997</v>
          </cell>
          <cell r="DV77">
            <v>0.8</v>
          </cell>
          <cell r="DW77">
            <v>9.9</v>
          </cell>
          <cell r="DX77">
            <v>7.0000000000000009</v>
          </cell>
          <cell r="DY77">
            <v>17.5</v>
          </cell>
          <cell r="DZ77">
            <v>9.4</v>
          </cell>
          <cell r="EA77">
            <v>2.4</v>
          </cell>
          <cell r="EB77">
            <v>0.89999999999999991</v>
          </cell>
          <cell r="EC77">
            <v>8.3000000000000007</v>
          </cell>
          <cell r="ED77">
            <v>5.4</v>
          </cell>
          <cell r="EE77">
            <v>4.1000000000000005</v>
          </cell>
          <cell r="EF77">
            <v>7.5</v>
          </cell>
          <cell r="EG77">
            <v>6.7</v>
          </cell>
          <cell r="EH77">
            <v>5.0999999999999996</v>
          </cell>
          <cell r="EI77">
            <v>0.89999999999999991</v>
          </cell>
          <cell r="EJ77">
            <v>0.6</v>
          </cell>
          <cell r="EK77">
            <v>0.5</v>
          </cell>
          <cell r="EL77">
            <v>0.6</v>
          </cell>
          <cell r="EM77">
            <v>0.2</v>
          </cell>
          <cell r="EN77">
            <v>0.5</v>
          </cell>
          <cell r="EO77">
            <v>0</v>
          </cell>
          <cell r="EP77">
            <v>0</v>
          </cell>
          <cell r="EQ77" t="str">
            <v>nd</v>
          </cell>
          <cell r="ER77" t="str">
            <v>nd</v>
          </cell>
          <cell r="ES77">
            <v>0</v>
          </cell>
          <cell r="ET77">
            <v>7.3</v>
          </cell>
          <cell r="EU77">
            <v>1.2</v>
          </cell>
          <cell r="EV77">
            <v>1.4000000000000001</v>
          </cell>
          <cell r="EW77">
            <v>0.70000000000000007</v>
          </cell>
          <cell r="EX77">
            <v>0.70000000000000007</v>
          </cell>
          <cell r="EY77">
            <v>0.89999999999999991</v>
          </cell>
          <cell r="EZ77">
            <v>3.6999999999999997</v>
          </cell>
          <cell r="FA77">
            <v>9.1999999999999993</v>
          </cell>
          <cell r="FB77">
            <v>9.1</v>
          </cell>
          <cell r="FC77">
            <v>14.799999999999999</v>
          </cell>
          <cell r="FD77">
            <v>8.7999999999999989</v>
          </cell>
          <cell r="FE77">
            <v>1.2</v>
          </cell>
          <cell r="FF77">
            <v>10.4</v>
          </cell>
          <cell r="FG77">
            <v>7.9</v>
          </cell>
          <cell r="FH77">
            <v>5.6000000000000005</v>
          </cell>
          <cell r="FI77">
            <v>4.8</v>
          </cell>
          <cell r="FJ77">
            <v>6.9</v>
          </cell>
          <cell r="FK77">
            <v>1.7999999999999998</v>
          </cell>
          <cell r="FL77">
            <v>0.4</v>
          </cell>
          <cell r="FM77">
            <v>0.4</v>
          </cell>
          <cell r="FN77">
            <v>0.70000000000000007</v>
          </cell>
          <cell r="FO77">
            <v>0.4</v>
          </cell>
          <cell r="FP77">
            <v>1.0999999999999999</v>
          </cell>
          <cell r="FQ77">
            <v>0.4</v>
          </cell>
          <cell r="FR77" t="str">
            <v>nd</v>
          </cell>
          <cell r="FS77">
            <v>0</v>
          </cell>
          <cell r="FT77">
            <v>0</v>
          </cell>
          <cell r="FU77">
            <v>0</v>
          </cell>
          <cell r="FV77">
            <v>0.3</v>
          </cell>
          <cell r="FW77">
            <v>0.3</v>
          </cell>
          <cell r="FX77">
            <v>0.5</v>
          </cell>
          <cell r="FY77">
            <v>0.3</v>
          </cell>
          <cell r="FZ77">
            <v>1.6</v>
          </cell>
          <cell r="GA77">
            <v>6.4</v>
          </cell>
          <cell r="GB77">
            <v>3.1</v>
          </cell>
          <cell r="GC77" t="str">
            <v>nd</v>
          </cell>
          <cell r="GD77">
            <v>0.4</v>
          </cell>
          <cell r="GE77">
            <v>1.0999999999999999</v>
          </cell>
          <cell r="GF77">
            <v>6.1</v>
          </cell>
          <cell r="GG77">
            <v>7.6</v>
          </cell>
          <cell r="GH77">
            <v>32.300000000000004</v>
          </cell>
          <cell r="GI77">
            <v>0</v>
          </cell>
          <cell r="GJ77">
            <v>0</v>
          </cell>
          <cell r="GK77" t="str">
            <v>nd</v>
          </cell>
          <cell r="GL77">
            <v>0.5</v>
          </cell>
          <cell r="GM77">
            <v>4.2</v>
          </cell>
          <cell r="GN77">
            <v>31.3</v>
          </cell>
          <cell r="GO77">
            <v>0</v>
          </cell>
          <cell r="GP77">
            <v>0</v>
          </cell>
          <cell r="GQ77">
            <v>0</v>
          </cell>
          <cell r="GR77">
            <v>0.4</v>
          </cell>
          <cell r="GS77">
            <v>0.89999999999999991</v>
          </cell>
          <cell r="GT77">
            <v>2.1</v>
          </cell>
          <cell r="GU77">
            <v>0</v>
          </cell>
          <cell r="GV77" t="str">
            <v>nd</v>
          </cell>
          <cell r="GW77">
            <v>0</v>
          </cell>
          <cell r="GX77">
            <v>0</v>
          </cell>
          <cell r="GY77" t="str">
            <v>nd</v>
          </cell>
          <cell r="GZ77">
            <v>0</v>
          </cell>
          <cell r="HA77">
            <v>0</v>
          </cell>
          <cell r="HB77">
            <v>0</v>
          </cell>
          <cell r="HC77" t="str">
            <v>nd</v>
          </cell>
          <cell r="HD77">
            <v>9.8000000000000007</v>
          </cell>
          <cell r="HE77">
            <v>2.2999999999999998</v>
          </cell>
          <cell r="HF77">
            <v>0</v>
          </cell>
          <cell r="HG77">
            <v>0</v>
          </cell>
          <cell r="HH77">
            <v>0</v>
          </cell>
          <cell r="HI77">
            <v>3.3000000000000003</v>
          </cell>
          <cell r="HJ77">
            <v>37.200000000000003</v>
          </cell>
          <cell r="HK77">
            <v>7.1999999999999993</v>
          </cell>
          <cell r="HL77">
            <v>0</v>
          </cell>
          <cell r="HM77">
            <v>0</v>
          </cell>
          <cell r="HN77">
            <v>0</v>
          </cell>
          <cell r="HO77">
            <v>1.2</v>
          </cell>
          <cell r="HP77">
            <v>24.8</v>
          </cell>
          <cell r="HQ77">
            <v>10.7</v>
          </cell>
          <cell r="HR77">
            <v>0</v>
          </cell>
          <cell r="HS77">
            <v>0</v>
          </cell>
          <cell r="HT77">
            <v>0</v>
          </cell>
          <cell r="HU77">
            <v>0</v>
          </cell>
          <cell r="HV77">
            <v>2.4</v>
          </cell>
          <cell r="HW77">
            <v>0.89999999999999991</v>
          </cell>
          <cell r="HX77">
            <v>0</v>
          </cell>
          <cell r="HY77">
            <v>0</v>
          </cell>
          <cell r="HZ77" t="str">
            <v>nd</v>
          </cell>
          <cell r="IA77">
            <v>0</v>
          </cell>
          <cell r="IB77">
            <v>0</v>
          </cell>
          <cell r="IC77" t="str">
            <v>nd</v>
          </cell>
          <cell r="ID77">
            <v>0.2</v>
          </cell>
          <cell r="IE77">
            <v>1.5</v>
          </cell>
          <cell r="IF77">
            <v>8.1</v>
          </cell>
          <cell r="IG77">
            <v>2</v>
          </cell>
          <cell r="IH77">
            <v>0.3</v>
          </cell>
          <cell r="II77" t="str">
            <v>nd</v>
          </cell>
          <cell r="IJ77">
            <v>0.6</v>
          </cell>
          <cell r="IK77">
            <v>21.2</v>
          </cell>
          <cell r="IL77">
            <v>18.5</v>
          </cell>
          <cell r="IM77">
            <v>6.5</v>
          </cell>
          <cell r="IN77">
            <v>0.6</v>
          </cell>
          <cell r="IO77">
            <v>0.2</v>
          </cell>
          <cell r="IP77">
            <v>2.1</v>
          </cell>
          <cell r="IQ77">
            <v>13.3</v>
          </cell>
          <cell r="IR77">
            <v>15.7</v>
          </cell>
          <cell r="IS77">
            <v>4.5999999999999996</v>
          </cell>
          <cell r="IT77">
            <v>0.89999999999999991</v>
          </cell>
          <cell r="IU77">
            <v>0</v>
          </cell>
          <cell r="IV77" t="str">
            <v>nd</v>
          </cell>
          <cell r="IW77">
            <v>0.6</v>
          </cell>
          <cell r="IX77">
            <v>1.9</v>
          </cell>
          <cell r="IY77">
            <v>0.70000000000000007</v>
          </cell>
          <cell r="IZ77" t="str">
            <v>nd</v>
          </cell>
          <cell r="JA77">
            <v>0</v>
          </cell>
          <cell r="JB77">
            <v>0</v>
          </cell>
          <cell r="JC77">
            <v>0</v>
          </cell>
          <cell r="JD77">
            <v>0</v>
          </cell>
          <cell r="JE77">
            <v>0.3</v>
          </cell>
          <cell r="JF77">
            <v>0</v>
          </cell>
          <cell r="JG77">
            <v>0</v>
          </cell>
          <cell r="JH77">
            <v>0</v>
          </cell>
          <cell r="JI77">
            <v>0</v>
          </cell>
          <cell r="JJ77">
            <v>0</v>
          </cell>
          <cell r="JK77">
            <v>12.4</v>
          </cell>
          <cell r="JL77">
            <v>0</v>
          </cell>
          <cell r="JM77">
            <v>0</v>
          </cell>
          <cell r="JN77">
            <v>0</v>
          </cell>
          <cell r="JO77">
            <v>0</v>
          </cell>
          <cell r="JP77" t="str">
            <v>nd</v>
          </cell>
          <cell r="JQ77">
            <v>35.6</v>
          </cell>
          <cell r="JR77">
            <v>0</v>
          </cell>
          <cell r="JS77">
            <v>0</v>
          </cell>
          <cell r="JT77">
            <v>0</v>
          </cell>
          <cell r="JU77" t="str">
            <v>nd</v>
          </cell>
          <cell r="JV77" t="str">
            <v>nd</v>
          </cell>
          <cell r="JW77">
            <v>36.799999999999997</v>
          </cell>
          <cell r="JX77">
            <v>0</v>
          </cell>
          <cell r="JY77">
            <v>0</v>
          </cell>
          <cell r="JZ77">
            <v>0</v>
          </cell>
          <cell r="KA77" t="str">
            <v>nd</v>
          </cell>
          <cell r="KB77">
            <v>0</v>
          </cell>
          <cell r="KC77">
            <v>3.4000000000000004</v>
          </cell>
          <cell r="KD77">
            <v>33.800000000000004</v>
          </cell>
          <cell r="KE77">
            <v>36.1</v>
          </cell>
          <cell r="KF77">
            <v>3.3000000000000003</v>
          </cell>
          <cell r="KG77">
            <v>3.8</v>
          </cell>
          <cell r="KH77">
            <v>22.400000000000002</v>
          </cell>
          <cell r="KI77">
            <v>0.6</v>
          </cell>
          <cell r="KJ77">
            <v>33.1</v>
          </cell>
          <cell r="KK77">
            <v>35.6</v>
          </cell>
          <cell r="KL77">
            <v>3.6999999999999997</v>
          </cell>
          <cell r="KM77">
            <v>4</v>
          </cell>
          <cell r="KN77">
            <v>23</v>
          </cell>
          <cell r="KO77">
            <v>0.6</v>
          </cell>
        </row>
        <row r="78">
          <cell r="A78" t="str">
            <v>1JZ</v>
          </cell>
          <cell r="B78" t="str">
            <v>78</v>
          </cell>
          <cell r="C78" t="str">
            <v>NAF 17</v>
          </cell>
          <cell r="D78" t="str">
            <v>JZ</v>
          </cell>
          <cell r="E78" t="str">
            <v>1</v>
          </cell>
          <cell r="F78">
            <v>0</v>
          </cell>
          <cell r="G78">
            <v>13.900000000000002</v>
          </cell>
          <cell r="H78">
            <v>28.9</v>
          </cell>
          <cell r="I78">
            <v>50.6</v>
          </cell>
          <cell r="J78">
            <v>6.6000000000000005</v>
          </cell>
          <cell r="K78">
            <v>81.399999999999991</v>
          </cell>
          <cell r="L78">
            <v>13.600000000000001</v>
          </cell>
          <cell r="M78" t="str">
            <v>nd</v>
          </cell>
          <cell r="N78" t="str">
            <v>nd</v>
          </cell>
          <cell r="O78">
            <v>29.2</v>
          </cell>
          <cell r="P78">
            <v>18.399999999999999</v>
          </cell>
          <cell r="Q78">
            <v>3.8</v>
          </cell>
          <cell r="R78">
            <v>8.9</v>
          </cell>
          <cell r="S78">
            <v>8.9</v>
          </cell>
          <cell r="T78">
            <v>46.5</v>
          </cell>
          <cell r="U78">
            <v>8.2000000000000011</v>
          </cell>
          <cell r="V78">
            <v>24.2</v>
          </cell>
          <cell r="W78">
            <v>14.6</v>
          </cell>
          <cell r="X78">
            <v>81.699999999999989</v>
          </cell>
          <cell r="Y78">
            <v>3.6999999999999997</v>
          </cell>
          <cell r="Z78" t="str">
            <v>nd</v>
          </cell>
          <cell r="AA78" t="str">
            <v>nd</v>
          </cell>
          <cell r="AB78">
            <v>19.2</v>
          </cell>
          <cell r="AC78">
            <v>54.800000000000004</v>
          </cell>
          <cell r="AD78">
            <v>50.7</v>
          </cell>
          <cell r="AE78">
            <v>36.799999999999997</v>
          </cell>
          <cell r="AF78">
            <v>22.2</v>
          </cell>
          <cell r="AG78" t="str">
            <v>nd</v>
          </cell>
          <cell r="AH78">
            <v>0</v>
          </cell>
          <cell r="AI78">
            <v>27.400000000000002</v>
          </cell>
          <cell r="AJ78">
            <v>63.1</v>
          </cell>
          <cell r="AK78">
            <v>3.5999999999999996</v>
          </cell>
          <cell r="AL78">
            <v>33.300000000000004</v>
          </cell>
          <cell r="AM78">
            <v>27.200000000000003</v>
          </cell>
          <cell r="AN78">
            <v>72.8</v>
          </cell>
          <cell r="AO78">
            <v>15.4</v>
          </cell>
          <cell r="AP78">
            <v>84.6</v>
          </cell>
          <cell r="AQ78">
            <v>71.399999999999991</v>
          </cell>
          <cell r="AR78">
            <v>0</v>
          </cell>
          <cell r="AS78">
            <v>9.1999999999999993</v>
          </cell>
          <cell r="AT78">
            <v>11</v>
          </cell>
          <cell r="AU78">
            <v>8.4</v>
          </cell>
          <cell r="AV78">
            <v>10</v>
          </cell>
          <cell r="AW78" t="str">
            <v>nd</v>
          </cell>
          <cell r="AX78" t="str">
            <v>nd</v>
          </cell>
          <cell r="AY78">
            <v>75.3</v>
          </cell>
          <cell r="AZ78" t="str">
            <v>nd</v>
          </cell>
          <cell r="BA78">
            <v>32.6</v>
          </cell>
          <cell r="BB78">
            <v>12.8</v>
          </cell>
          <cell r="BC78">
            <v>9.8000000000000007</v>
          </cell>
          <cell r="BD78">
            <v>17.100000000000001</v>
          </cell>
          <cell r="BE78">
            <v>13.600000000000001</v>
          </cell>
          <cell r="BF78">
            <v>14.099999999999998</v>
          </cell>
          <cell r="BG78">
            <v>17.5</v>
          </cell>
          <cell r="BH78">
            <v>14.099999999999998</v>
          </cell>
          <cell r="BI78">
            <v>15</v>
          </cell>
          <cell r="BJ78">
            <v>13.100000000000001</v>
          </cell>
          <cell r="BK78">
            <v>18.099999999999998</v>
          </cell>
          <cell r="BL78">
            <v>22.2</v>
          </cell>
          <cell r="BM78">
            <v>4.5</v>
          </cell>
          <cell r="BN78">
            <v>0</v>
          </cell>
          <cell r="BO78">
            <v>3</v>
          </cell>
          <cell r="BP78">
            <v>5.6000000000000005</v>
          </cell>
          <cell r="BQ78">
            <v>7.0000000000000009</v>
          </cell>
          <cell r="BR78">
            <v>80</v>
          </cell>
          <cell r="BS78">
            <v>0</v>
          </cell>
          <cell r="BT78">
            <v>0</v>
          </cell>
          <cell r="BU78">
            <v>0</v>
          </cell>
          <cell r="BV78" t="str">
            <v>nd</v>
          </cell>
          <cell r="BW78">
            <v>26.3</v>
          </cell>
          <cell r="BX78">
            <v>71.7</v>
          </cell>
          <cell r="BY78">
            <v>1.9</v>
          </cell>
          <cell r="BZ78">
            <v>6.9</v>
          </cell>
          <cell r="CA78">
            <v>15.299999999999999</v>
          </cell>
          <cell r="CB78">
            <v>44</v>
          </cell>
          <cell r="CC78">
            <v>24.9</v>
          </cell>
          <cell r="CD78">
            <v>7.0000000000000009</v>
          </cell>
          <cell r="CE78">
            <v>0</v>
          </cell>
          <cell r="CF78">
            <v>0</v>
          </cell>
          <cell r="CG78">
            <v>0</v>
          </cell>
          <cell r="CH78" t="str">
            <v>nd</v>
          </cell>
          <cell r="CI78" t="str">
            <v>nd</v>
          </cell>
          <cell r="CJ78">
            <v>97.3</v>
          </cell>
          <cell r="CK78">
            <v>50</v>
          </cell>
          <cell r="CL78">
            <v>55.400000000000006</v>
          </cell>
          <cell r="CM78">
            <v>49.5</v>
          </cell>
          <cell r="CN78">
            <v>17.7</v>
          </cell>
          <cell r="CO78">
            <v>2.1999999999999997</v>
          </cell>
          <cell r="CP78">
            <v>28.499999999999996</v>
          </cell>
          <cell r="CQ78">
            <v>47.9</v>
          </cell>
          <cell r="CR78">
            <v>11.1</v>
          </cell>
          <cell r="CS78">
            <v>36.799999999999997</v>
          </cell>
          <cell r="CT78">
            <v>26.400000000000002</v>
          </cell>
          <cell r="CU78">
            <v>7.9</v>
          </cell>
          <cell r="CV78">
            <v>28.799999999999997</v>
          </cell>
          <cell r="CW78">
            <v>20.5</v>
          </cell>
          <cell r="CX78">
            <v>4.5</v>
          </cell>
          <cell r="CY78">
            <v>15.6</v>
          </cell>
          <cell r="CZ78">
            <v>10.199999999999999</v>
          </cell>
          <cell r="DA78">
            <v>23.9</v>
          </cell>
          <cell r="DB78">
            <v>25.3</v>
          </cell>
          <cell r="DC78">
            <v>15.7</v>
          </cell>
          <cell r="DD78">
            <v>52.300000000000004</v>
          </cell>
          <cell r="DE78">
            <v>3.4000000000000004</v>
          </cell>
          <cell r="DF78">
            <v>20.7</v>
          </cell>
          <cell r="DG78">
            <v>10.7</v>
          </cell>
          <cell r="DH78">
            <v>0</v>
          </cell>
          <cell r="DI78">
            <v>4.8</v>
          </cell>
          <cell r="DJ78">
            <v>12.3</v>
          </cell>
          <cell r="DK78">
            <v>22</v>
          </cell>
          <cell r="DL78">
            <v>0</v>
          </cell>
          <cell r="DM78">
            <v>0</v>
          </cell>
          <cell r="DN78">
            <v>0</v>
          </cell>
          <cell r="DO78">
            <v>0</v>
          </cell>
          <cell r="DP78">
            <v>0</v>
          </cell>
          <cell r="DQ78">
            <v>6.4</v>
          </cell>
          <cell r="DR78">
            <v>2.6</v>
          </cell>
          <cell r="DS78">
            <v>0</v>
          </cell>
          <cell r="DT78" t="str">
            <v>nd</v>
          </cell>
          <cell r="DU78" t="str">
            <v>nd</v>
          </cell>
          <cell r="DV78">
            <v>1.7999999999999998</v>
          </cell>
          <cell r="DW78">
            <v>9.8000000000000007</v>
          </cell>
          <cell r="DX78">
            <v>2.9000000000000004</v>
          </cell>
          <cell r="DY78">
            <v>4.9000000000000004</v>
          </cell>
          <cell r="DZ78">
            <v>8.9</v>
          </cell>
          <cell r="EA78">
            <v>3.9</v>
          </cell>
          <cell r="EB78" t="str">
            <v>nd</v>
          </cell>
          <cell r="EC78">
            <v>12</v>
          </cell>
          <cell r="ED78">
            <v>6.2</v>
          </cell>
          <cell r="EE78">
            <v>3.9</v>
          </cell>
          <cell r="EF78">
            <v>5.5</v>
          </cell>
          <cell r="EG78">
            <v>8.3000000000000007</v>
          </cell>
          <cell r="EH78">
            <v>11.3</v>
          </cell>
          <cell r="EI78">
            <v>4.3999999999999995</v>
          </cell>
          <cell r="EJ78" t="str">
            <v>nd</v>
          </cell>
          <cell r="EK78" t="str">
            <v>nd</v>
          </cell>
          <cell r="EL78" t="str">
            <v>nd</v>
          </cell>
          <cell r="EM78" t="str">
            <v>nd</v>
          </cell>
          <cell r="EN78">
            <v>0</v>
          </cell>
          <cell r="EO78">
            <v>0</v>
          </cell>
          <cell r="EP78">
            <v>0</v>
          </cell>
          <cell r="EQ78">
            <v>0</v>
          </cell>
          <cell r="ER78">
            <v>0</v>
          </cell>
          <cell r="ES78">
            <v>0</v>
          </cell>
          <cell r="ET78">
            <v>2.1999999999999997</v>
          </cell>
          <cell r="EU78" t="str">
            <v>nd</v>
          </cell>
          <cell r="EV78">
            <v>3.5000000000000004</v>
          </cell>
          <cell r="EW78">
            <v>0</v>
          </cell>
          <cell r="EX78" t="str">
            <v>nd</v>
          </cell>
          <cell r="EY78">
            <v>5.5</v>
          </cell>
          <cell r="EZ78">
            <v>3</v>
          </cell>
          <cell r="FA78">
            <v>6.5</v>
          </cell>
          <cell r="FB78">
            <v>2.7</v>
          </cell>
          <cell r="FC78">
            <v>5.8999999999999995</v>
          </cell>
          <cell r="FD78">
            <v>7.3999999999999995</v>
          </cell>
          <cell r="FE78">
            <v>4.5</v>
          </cell>
          <cell r="FF78">
            <v>12.4</v>
          </cell>
          <cell r="FG78">
            <v>6.6000000000000005</v>
          </cell>
          <cell r="FH78">
            <v>8</v>
          </cell>
          <cell r="FI78">
            <v>6.6000000000000005</v>
          </cell>
          <cell r="FJ78">
            <v>6.6000000000000005</v>
          </cell>
          <cell r="FK78">
            <v>9.3000000000000007</v>
          </cell>
          <cell r="FL78">
            <v>0</v>
          </cell>
          <cell r="FM78">
            <v>0</v>
          </cell>
          <cell r="FN78" t="str">
            <v>nd</v>
          </cell>
          <cell r="FO78" t="str">
            <v>nd</v>
          </cell>
          <cell r="FP78" t="str">
            <v>nd</v>
          </cell>
          <cell r="FQ78">
            <v>2.9000000000000004</v>
          </cell>
          <cell r="FR78">
            <v>0</v>
          </cell>
          <cell r="FS78">
            <v>0</v>
          </cell>
          <cell r="FT78">
            <v>0</v>
          </cell>
          <cell r="FU78">
            <v>0</v>
          </cell>
          <cell r="FV78">
            <v>0</v>
          </cell>
          <cell r="FW78">
            <v>2.9000000000000004</v>
          </cell>
          <cell r="FX78">
            <v>0</v>
          </cell>
          <cell r="FY78" t="str">
            <v>nd</v>
          </cell>
          <cell r="FZ78" t="str">
            <v>nd</v>
          </cell>
          <cell r="GA78" t="str">
            <v>nd</v>
          </cell>
          <cell r="GB78">
            <v>6.1</v>
          </cell>
          <cell r="GC78" t="str">
            <v>nd</v>
          </cell>
          <cell r="GD78">
            <v>0</v>
          </cell>
          <cell r="GE78" t="str">
            <v>nd</v>
          </cell>
          <cell r="GF78">
            <v>3.5999999999999996</v>
          </cell>
          <cell r="GG78">
            <v>3.6999999999999997</v>
          </cell>
          <cell r="GH78">
            <v>20.200000000000003</v>
          </cell>
          <cell r="GI78">
            <v>0</v>
          </cell>
          <cell r="GJ78">
            <v>0</v>
          </cell>
          <cell r="GK78">
            <v>0</v>
          </cell>
          <cell r="GL78" t="str">
            <v>nd</v>
          </cell>
          <cell r="GM78" t="str">
            <v>nd</v>
          </cell>
          <cell r="GN78">
            <v>47.9</v>
          </cell>
          <cell r="GO78">
            <v>0</v>
          </cell>
          <cell r="GP78">
            <v>0</v>
          </cell>
          <cell r="GQ78">
            <v>0</v>
          </cell>
          <cell r="GR78">
            <v>0</v>
          </cell>
          <cell r="GS78" t="str">
            <v>nd</v>
          </cell>
          <cell r="GT78">
            <v>5.8000000000000007</v>
          </cell>
          <cell r="GU78">
            <v>0</v>
          </cell>
          <cell r="GV78">
            <v>0</v>
          </cell>
          <cell r="GW78">
            <v>0</v>
          </cell>
          <cell r="GX78">
            <v>0</v>
          </cell>
          <cell r="GY78">
            <v>0</v>
          </cell>
          <cell r="GZ78">
            <v>0</v>
          </cell>
          <cell r="HA78">
            <v>0</v>
          </cell>
          <cell r="HB78">
            <v>0</v>
          </cell>
          <cell r="HC78" t="str">
            <v>nd</v>
          </cell>
          <cell r="HD78">
            <v>3.2</v>
          </cell>
          <cell r="HE78">
            <v>8.1</v>
          </cell>
          <cell r="HF78">
            <v>0</v>
          </cell>
          <cell r="HG78">
            <v>0</v>
          </cell>
          <cell r="HH78">
            <v>0</v>
          </cell>
          <cell r="HI78">
            <v>0</v>
          </cell>
          <cell r="HJ78">
            <v>8.7999999999999989</v>
          </cell>
          <cell r="HK78">
            <v>21</v>
          </cell>
          <cell r="HL78">
            <v>0</v>
          </cell>
          <cell r="HM78">
            <v>0</v>
          </cell>
          <cell r="HN78">
            <v>0</v>
          </cell>
          <cell r="HO78" t="str">
            <v>nd</v>
          </cell>
          <cell r="HP78">
            <v>12.9</v>
          </cell>
          <cell r="HQ78">
            <v>37.700000000000003</v>
          </cell>
          <cell r="HR78">
            <v>0</v>
          </cell>
          <cell r="HS78">
            <v>0</v>
          </cell>
          <cell r="HT78">
            <v>0</v>
          </cell>
          <cell r="HU78">
            <v>0</v>
          </cell>
          <cell r="HV78" t="str">
            <v>nd</v>
          </cell>
          <cell r="HW78">
            <v>4.9000000000000004</v>
          </cell>
          <cell r="HX78">
            <v>0</v>
          </cell>
          <cell r="HY78">
            <v>0</v>
          </cell>
          <cell r="HZ78">
            <v>0</v>
          </cell>
          <cell r="IA78">
            <v>0</v>
          </cell>
          <cell r="IB78">
            <v>0</v>
          </cell>
          <cell r="IC78" t="str">
            <v>nd</v>
          </cell>
          <cell r="ID78" t="str">
            <v>nd</v>
          </cell>
          <cell r="IE78">
            <v>3.1</v>
          </cell>
          <cell r="IF78">
            <v>3.4000000000000004</v>
          </cell>
          <cell r="IG78">
            <v>3.5999999999999996</v>
          </cell>
          <cell r="IH78" t="str">
            <v>nd</v>
          </cell>
          <cell r="II78" t="str">
            <v>nd</v>
          </cell>
          <cell r="IJ78" t="str">
            <v>nd</v>
          </cell>
          <cell r="IK78">
            <v>4.3</v>
          </cell>
          <cell r="IL78">
            <v>16.400000000000002</v>
          </cell>
          <cell r="IM78">
            <v>3.3000000000000003</v>
          </cell>
          <cell r="IN78">
            <v>2.5</v>
          </cell>
          <cell r="IO78" t="str">
            <v>nd</v>
          </cell>
          <cell r="IP78">
            <v>2.1999999999999997</v>
          </cell>
          <cell r="IQ78">
            <v>7.9</v>
          </cell>
          <cell r="IR78">
            <v>20.100000000000001</v>
          </cell>
          <cell r="IS78">
            <v>14.899999999999999</v>
          </cell>
          <cell r="IT78">
            <v>3.3000000000000003</v>
          </cell>
          <cell r="IU78">
            <v>0</v>
          </cell>
          <cell r="IV78">
            <v>0</v>
          </cell>
          <cell r="IW78">
            <v>0</v>
          </cell>
          <cell r="IX78">
            <v>4.1000000000000005</v>
          </cell>
          <cell r="IY78">
            <v>3.1</v>
          </cell>
          <cell r="IZ78">
            <v>0</v>
          </cell>
          <cell r="JA78">
            <v>0</v>
          </cell>
          <cell r="JB78">
            <v>0</v>
          </cell>
          <cell r="JC78">
            <v>0</v>
          </cell>
          <cell r="JD78">
            <v>0</v>
          </cell>
          <cell r="JE78">
            <v>0</v>
          </cell>
          <cell r="JF78">
            <v>0</v>
          </cell>
          <cell r="JG78">
            <v>0</v>
          </cell>
          <cell r="JH78">
            <v>0</v>
          </cell>
          <cell r="JI78">
            <v>0</v>
          </cell>
          <cell r="JJ78">
            <v>0</v>
          </cell>
          <cell r="JK78">
            <v>11.700000000000001</v>
          </cell>
          <cell r="JL78">
            <v>0</v>
          </cell>
          <cell r="JM78">
            <v>0</v>
          </cell>
          <cell r="JN78">
            <v>0</v>
          </cell>
          <cell r="JO78">
            <v>0</v>
          </cell>
          <cell r="JP78">
            <v>0</v>
          </cell>
          <cell r="JQ78">
            <v>30.2</v>
          </cell>
          <cell r="JR78">
            <v>0</v>
          </cell>
          <cell r="JS78">
            <v>0</v>
          </cell>
          <cell r="JT78">
            <v>0</v>
          </cell>
          <cell r="JU78" t="str">
            <v>nd</v>
          </cell>
          <cell r="JV78" t="str">
            <v>nd</v>
          </cell>
          <cell r="JW78">
            <v>48.9</v>
          </cell>
          <cell r="JX78">
            <v>0</v>
          </cell>
          <cell r="JY78">
            <v>0</v>
          </cell>
          <cell r="JZ78">
            <v>0</v>
          </cell>
          <cell r="KA78" t="str">
            <v>nd</v>
          </cell>
          <cell r="KB78">
            <v>0</v>
          </cell>
          <cell r="KC78">
            <v>6.6000000000000005</v>
          </cell>
          <cell r="KD78">
            <v>39.4</v>
          </cell>
          <cell r="KE78">
            <v>32.6</v>
          </cell>
          <cell r="KF78">
            <v>4</v>
          </cell>
          <cell r="KG78">
            <v>1.7000000000000002</v>
          </cell>
          <cell r="KH78">
            <v>22</v>
          </cell>
          <cell r="KI78">
            <v>0.3</v>
          </cell>
          <cell r="KJ78">
            <v>38.700000000000003</v>
          </cell>
          <cell r="KK78">
            <v>31</v>
          </cell>
          <cell r="KL78">
            <v>3.9</v>
          </cell>
          <cell r="KM78">
            <v>1.7999999999999998</v>
          </cell>
          <cell r="KN78">
            <v>24.3</v>
          </cell>
          <cell r="KO78">
            <v>0.4</v>
          </cell>
        </row>
        <row r="79">
          <cell r="A79" t="str">
            <v>2JZ</v>
          </cell>
          <cell r="B79" t="str">
            <v>79</v>
          </cell>
          <cell r="C79" t="str">
            <v>NAF 17</v>
          </cell>
          <cell r="D79" t="str">
            <v>JZ</v>
          </cell>
          <cell r="E79" t="str">
            <v>2</v>
          </cell>
          <cell r="F79" t="str">
            <v>nd</v>
          </cell>
          <cell r="G79">
            <v>8.9</v>
          </cell>
          <cell r="H79">
            <v>34.799999999999997</v>
          </cell>
          <cell r="I79">
            <v>49.9</v>
          </cell>
          <cell r="J79">
            <v>5.3</v>
          </cell>
          <cell r="K79">
            <v>79.900000000000006</v>
          </cell>
          <cell r="L79">
            <v>13.900000000000002</v>
          </cell>
          <cell r="M79">
            <v>5.3</v>
          </cell>
          <cell r="N79" t="str">
            <v>nd</v>
          </cell>
          <cell r="O79">
            <v>29.7</v>
          </cell>
          <cell r="P79">
            <v>21.8</v>
          </cell>
          <cell r="Q79">
            <v>3.5000000000000004</v>
          </cell>
          <cell r="R79">
            <v>4.3999999999999995</v>
          </cell>
          <cell r="S79" t="str">
            <v>nd</v>
          </cell>
          <cell r="T79">
            <v>48.8</v>
          </cell>
          <cell r="U79">
            <v>10.5</v>
          </cell>
          <cell r="V79">
            <v>17.2</v>
          </cell>
          <cell r="W79">
            <v>14.899999999999999</v>
          </cell>
          <cell r="X79">
            <v>78</v>
          </cell>
          <cell r="Y79">
            <v>7.1</v>
          </cell>
          <cell r="Z79">
            <v>19.5</v>
          </cell>
          <cell r="AA79">
            <v>22.1</v>
          </cell>
          <cell r="AB79">
            <v>20.8</v>
          </cell>
          <cell r="AC79">
            <v>51.7</v>
          </cell>
          <cell r="AD79" t="str">
            <v>nd</v>
          </cell>
          <cell r="AE79">
            <v>33.800000000000004</v>
          </cell>
          <cell r="AF79">
            <v>17.599999999999998</v>
          </cell>
          <cell r="AG79" t="str">
            <v>nd</v>
          </cell>
          <cell r="AH79">
            <v>0</v>
          </cell>
          <cell r="AI79">
            <v>36.5</v>
          </cell>
          <cell r="AJ79">
            <v>66</v>
          </cell>
          <cell r="AK79">
            <v>10.199999999999999</v>
          </cell>
          <cell r="AL79">
            <v>23.799999999999997</v>
          </cell>
          <cell r="AM79">
            <v>35.099999999999994</v>
          </cell>
          <cell r="AN79">
            <v>64.900000000000006</v>
          </cell>
          <cell r="AO79">
            <v>15.5</v>
          </cell>
          <cell r="AP79">
            <v>84.5</v>
          </cell>
          <cell r="AQ79">
            <v>77.600000000000009</v>
          </cell>
          <cell r="AR79" t="str">
            <v>nd</v>
          </cell>
          <cell r="AS79" t="str">
            <v>nd</v>
          </cell>
          <cell r="AT79">
            <v>5.0999999999999996</v>
          </cell>
          <cell r="AU79">
            <v>9.9</v>
          </cell>
          <cell r="AV79">
            <v>5.0999999999999996</v>
          </cell>
          <cell r="AW79" t="str">
            <v>nd</v>
          </cell>
          <cell r="AX79" t="str">
            <v>nd</v>
          </cell>
          <cell r="AY79">
            <v>75.900000000000006</v>
          </cell>
          <cell r="AZ79" t="str">
            <v>nd</v>
          </cell>
          <cell r="BA79">
            <v>26.3</v>
          </cell>
          <cell r="BB79">
            <v>18.399999999999999</v>
          </cell>
          <cell r="BC79">
            <v>13.8</v>
          </cell>
          <cell r="BD79">
            <v>20.100000000000001</v>
          </cell>
          <cell r="BE79">
            <v>7.3999999999999995</v>
          </cell>
          <cell r="BF79">
            <v>14.000000000000002</v>
          </cell>
          <cell r="BG79">
            <v>23.3</v>
          </cell>
          <cell r="BH79">
            <v>17.7</v>
          </cell>
          <cell r="BI79">
            <v>17</v>
          </cell>
          <cell r="BJ79">
            <v>10.9</v>
          </cell>
          <cell r="BK79">
            <v>21.099999999999998</v>
          </cell>
          <cell r="BL79">
            <v>10.100000000000001</v>
          </cell>
          <cell r="BM79">
            <v>0</v>
          </cell>
          <cell r="BN79" t="str">
            <v>nd</v>
          </cell>
          <cell r="BO79" t="str">
            <v>nd</v>
          </cell>
          <cell r="BP79" t="str">
            <v>nd</v>
          </cell>
          <cell r="BQ79">
            <v>20.5</v>
          </cell>
          <cell r="BR79">
            <v>73.599999999999994</v>
          </cell>
          <cell r="BS79">
            <v>0</v>
          </cell>
          <cell r="BT79">
            <v>0</v>
          </cell>
          <cell r="BU79">
            <v>0</v>
          </cell>
          <cell r="BV79">
            <v>0</v>
          </cell>
          <cell r="BW79">
            <v>49.1</v>
          </cell>
          <cell r="BX79">
            <v>50.9</v>
          </cell>
          <cell r="BY79" t="str">
            <v>nd</v>
          </cell>
          <cell r="BZ79">
            <v>1.9</v>
          </cell>
          <cell r="CA79">
            <v>29.799999999999997</v>
          </cell>
          <cell r="CB79">
            <v>45.1</v>
          </cell>
          <cell r="CC79">
            <v>19.7</v>
          </cell>
          <cell r="CD79">
            <v>2.9000000000000004</v>
          </cell>
          <cell r="CE79">
            <v>0</v>
          </cell>
          <cell r="CF79">
            <v>0</v>
          </cell>
          <cell r="CG79">
            <v>0</v>
          </cell>
          <cell r="CH79" t="str">
            <v>nd</v>
          </cell>
          <cell r="CI79">
            <v>0</v>
          </cell>
          <cell r="CJ79">
            <v>99.7</v>
          </cell>
          <cell r="CK79">
            <v>62.4</v>
          </cell>
          <cell r="CL79">
            <v>62.5</v>
          </cell>
          <cell r="CM79">
            <v>59</v>
          </cell>
          <cell r="CN79">
            <v>20.3</v>
          </cell>
          <cell r="CO79">
            <v>3.3000000000000003</v>
          </cell>
          <cell r="CP79">
            <v>23.9</v>
          </cell>
          <cell r="CQ79">
            <v>54</v>
          </cell>
          <cell r="CR79">
            <v>8.7999999999999989</v>
          </cell>
          <cell r="CS79">
            <v>43</v>
          </cell>
          <cell r="CT79">
            <v>26.900000000000002</v>
          </cell>
          <cell r="CU79">
            <v>5.6000000000000005</v>
          </cell>
          <cell r="CV79">
            <v>24.4</v>
          </cell>
          <cell r="CW79">
            <v>11.1</v>
          </cell>
          <cell r="CX79">
            <v>6.4</v>
          </cell>
          <cell r="CY79">
            <v>14.899999999999999</v>
          </cell>
          <cell r="CZ79">
            <v>19</v>
          </cell>
          <cell r="DA79">
            <v>17.7</v>
          </cell>
          <cell r="DB79">
            <v>30.9</v>
          </cell>
          <cell r="DC79">
            <v>14.099999999999998</v>
          </cell>
          <cell r="DD79">
            <v>58.9</v>
          </cell>
          <cell r="DE79">
            <v>3.9</v>
          </cell>
          <cell r="DF79">
            <v>17.399999999999999</v>
          </cell>
          <cell r="DG79">
            <v>12.7</v>
          </cell>
          <cell r="DH79">
            <v>4.1000000000000005</v>
          </cell>
          <cell r="DI79">
            <v>2.8000000000000003</v>
          </cell>
          <cell r="DJ79">
            <v>11.4</v>
          </cell>
          <cell r="DK79">
            <v>16.5</v>
          </cell>
          <cell r="DL79">
            <v>0</v>
          </cell>
          <cell r="DM79">
            <v>0</v>
          </cell>
          <cell r="DN79" t="str">
            <v>nd</v>
          </cell>
          <cell r="DO79">
            <v>0</v>
          </cell>
          <cell r="DP79">
            <v>0</v>
          </cell>
          <cell r="DQ79">
            <v>1.7999999999999998</v>
          </cell>
          <cell r="DR79" t="str">
            <v>nd</v>
          </cell>
          <cell r="DS79" t="str">
            <v>nd</v>
          </cell>
          <cell r="DT79">
            <v>3.1</v>
          </cell>
          <cell r="DU79" t="str">
            <v>nd</v>
          </cell>
          <cell r="DV79" t="str">
            <v>nd</v>
          </cell>
          <cell r="DW79">
            <v>7.5</v>
          </cell>
          <cell r="DX79">
            <v>8.5</v>
          </cell>
          <cell r="DY79">
            <v>4.3</v>
          </cell>
          <cell r="DZ79">
            <v>7.1</v>
          </cell>
          <cell r="EA79">
            <v>4.3999999999999995</v>
          </cell>
          <cell r="EB79">
            <v>3</v>
          </cell>
          <cell r="EC79">
            <v>15.299999999999999</v>
          </cell>
          <cell r="ED79">
            <v>7.5</v>
          </cell>
          <cell r="EE79">
            <v>6.9</v>
          </cell>
          <cell r="EF79">
            <v>7.1999999999999993</v>
          </cell>
          <cell r="EG79">
            <v>2.7</v>
          </cell>
          <cell r="EH79">
            <v>7.8</v>
          </cell>
          <cell r="EI79">
            <v>1.6</v>
          </cell>
          <cell r="EJ79" t="str">
            <v>nd</v>
          </cell>
          <cell r="EK79">
            <v>0</v>
          </cell>
          <cell r="EL79">
            <v>2.7</v>
          </cell>
          <cell r="EM79">
            <v>0</v>
          </cell>
          <cell r="EN79" t="str">
            <v>nd</v>
          </cell>
          <cell r="EO79">
            <v>0</v>
          </cell>
          <cell r="EP79">
            <v>0</v>
          </cell>
          <cell r="EQ79" t="str">
            <v>nd</v>
          </cell>
          <cell r="ER79">
            <v>0</v>
          </cell>
          <cell r="ES79">
            <v>0</v>
          </cell>
          <cell r="ET79">
            <v>2.7</v>
          </cell>
          <cell r="EU79" t="str">
            <v>nd</v>
          </cell>
          <cell r="EV79">
            <v>0</v>
          </cell>
          <cell r="EW79" t="str">
            <v>nd</v>
          </cell>
          <cell r="EX79" t="str">
            <v>nd</v>
          </cell>
          <cell r="EY79">
            <v>4.1000000000000005</v>
          </cell>
          <cell r="EZ79">
            <v>7.3</v>
          </cell>
          <cell r="FA79">
            <v>10.199999999999999</v>
          </cell>
          <cell r="FB79">
            <v>6.5</v>
          </cell>
          <cell r="FC79" t="str">
            <v>nd</v>
          </cell>
          <cell r="FD79">
            <v>5.8999999999999995</v>
          </cell>
          <cell r="FE79" t="str">
            <v>nd</v>
          </cell>
          <cell r="FF79">
            <v>13.3</v>
          </cell>
          <cell r="FG79">
            <v>6.7</v>
          </cell>
          <cell r="FH79">
            <v>7.9</v>
          </cell>
          <cell r="FI79">
            <v>5</v>
          </cell>
          <cell r="FJ79">
            <v>12</v>
          </cell>
          <cell r="FK79">
            <v>4.2</v>
          </cell>
          <cell r="FL79">
            <v>0</v>
          </cell>
          <cell r="FM79" t="str">
            <v>nd</v>
          </cell>
          <cell r="FN79" t="str">
            <v>nd</v>
          </cell>
          <cell r="FO79" t="str">
            <v>nd</v>
          </cell>
          <cell r="FP79" t="str">
            <v>nd</v>
          </cell>
          <cell r="FQ79" t="str">
            <v>nd</v>
          </cell>
          <cell r="FR79">
            <v>0</v>
          </cell>
          <cell r="FS79">
            <v>0</v>
          </cell>
          <cell r="FT79">
            <v>0</v>
          </cell>
          <cell r="FU79">
            <v>0</v>
          </cell>
          <cell r="FV79" t="str">
            <v>nd</v>
          </cell>
          <cell r="FW79">
            <v>0</v>
          </cell>
          <cell r="FX79" t="str">
            <v>nd</v>
          </cell>
          <cell r="FY79">
            <v>0</v>
          </cell>
          <cell r="FZ79" t="str">
            <v>nd</v>
          </cell>
          <cell r="GA79">
            <v>6.4</v>
          </cell>
          <cell r="GB79">
            <v>2.9000000000000004</v>
          </cell>
          <cell r="GC79">
            <v>0</v>
          </cell>
          <cell r="GD79">
            <v>0</v>
          </cell>
          <cell r="GE79" t="str">
            <v>nd</v>
          </cell>
          <cell r="GF79" t="str">
            <v>nd</v>
          </cell>
          <cell r="GG79">
            <v>6</v>
          </cell>
          <cell r="GH79">
            <v>25.2</v>
          </cell>
          <cell r="GI79">
            <v>0</v>
          </cell>
          <cell r="GJ79">
            <v>0</v>
          </cell>
          <cell r="GK79" t="str">
            <v>nd</v>
          </cell>
          <cell r="GL79">
            <v>0</v>
          </cell>
          <cell r="GM79">
            <v>4.9000000000000004</v>
          </cell>
          <cell r="GN79">
            <v>40</v>
          </cell>
          <cell r="GO79">
            <v>0</v>
          </cell>
          <cell r="GP79">
            <v>0</v>
          </cell>
          <cell r="GQ79">
            <v>0</v>
          </cell>
          <cell r="GR79">
            <v>0</v>
          </cell>
          <cell r="GS79">
            <v>3.3000000000000003</v>
          </cell>
          <cell r="GT79">
            <v>4.3</v>
          </cell>
          <cell r="GU79">
            <v>0</v>
          </cell>
          <cell r="GV79">
            <v>0</v>
          </cell>
          <cell r="GW79">
            <v>0</v>
          </cell>
          <cell r="GX79">
            <v>0</v>
          </cell>
          <cell r="GY79" t="str">
            <v>nd</v>
          </cell>
          <cell r="GZ79">
            <v>0</v>
          </cell>
          <cell r="HA79">
            <v>0</v>
          </cell>
          <cell r="HB79">
            <v>0</v>
          </cell>
          <cell r="HC79">
            <v>0</v>
          </cell>
          <cell r="HD79">
            <v>3.5999999999999996</v>
          </cell>
          <cell r="HE79">
            <v>6.8000000000000007</v>
          </cell>
          <cell r="HF79">
            <v>0</v>
          </cell>
          <cell r="HG79">
            <v>0</v>
          </cell>
          <cell r="HH79">
            <v>0</v>
          </cell>
          <cell r="HI79">
            <v>0</v>
          </cell>
          <cell r="HJ79">
            <v>16.7</v>
          </cell>
          <cell r="HK79">
            <v>17.899999999999999</v>
          </cell>
          <cell r="HL79">
            <v>0</v>
          </cell>
          <cell r="HM79">
            <v>0</v>
          </cell>
          <cell r="HN79">
            <v>0</v>
          </cell>
          <cell r="HO79">
            <v>0</v>
          </cell>
          <cell r="HP79">
            <v>22.2</v>
          </cell>
          <cell r="HQ79">
            <v>24.099999999999998</v>
          </cell>
          <cell r="HR79">
            <v>0</v>
          </cell>
          <cell r="HS79">
            <v>0</v>
          </cell>
          <cell r="HT79">
            <v>0</v>
          </cell>
          <cell r="HU79">
            <v>0</v>
          </cell>
          <cell r="HV79">
            <v>6.6000000000000005</v>
          </cell>
          <cell r="HW79" t="str">
            <v>nd</v>
          </cell>
          <cell r="HX79">
            <v>0</v>
          </cell>
          <cell r="HY79">
            <v>0</v>
          </cell>
          <cell r="HZ79" t="str">
            <v>nd</v>
          </cell>
          <cell r="IA79">
            <v>0</v>
          </cell>
          <cell r="IB79">
            <v>0</v>
          </cell>
          <cell r="IC79">
            <v>0</v>
          </cell>
          <cell r="ID79" t="str">
            <v>nd</v>
          </cell>
          <cell r="IE79" t="str">
            <v>nd</v>
          </cell>
          <cell r="IF79">
            <v>4.2</v>
          </cell>
          <cell r="IG79" t="str">
            <v>nd</v>
          </cell>
          <cell r="IH79">
            <v>1.7999999999999998</v>
          </cell>
          <cell r="II79">
            <v>0</v>
          </cell>
          <cell r="IJ79">
            <v>0</v>
          </cell>
          <cell r="IK79">
            <v>13.5</v>
          </cell>
          <cell r="IL79">
            <v>13</v>
          </cell>
          <cell r="IM79">
            <v>8</v>
          </cell>
          <cell r="IN79">
            <v>0</v>
          </cell>
          <cell r="IO79" t="str">
            <v>nd</v>
          </cell>
          <cell r="IP79" t="str">
            <v>nd</v>
          </cell>
          <cell r="IQ79">
            <v>11.200000000000001</v>
          </cell>
          <cell r="IR79">
            <v>24.5</v>
          </cell>
          <cell r="IS79">
            <v>9.1999999999999993</v>
          </cell>
          <cell r="IT79">
            <v>1</v>
          </cell>
          <cell r="IU79">
            <v>0</v>
          </cell>
          <cell r="IV79">
            <v>0</v>
          </cell>
          <cell r="IW79" t="str">
            <v>nd</v>
          </cell>
          <cell r="IX79">
            <v>3.5000000000000004</v>
          </cell>
          <cell r="IY79">
            <v>2.2999999999999998</v>
          </cell>
          <cell r="IZ79">
            <v>0</v>
          </cell>
          <cell r="JA79">
            <v>0</v>
          </cell>
          <cell r="JB79">
            <v>0</v>
          </cell>
          <cell r="JC79">
            <v>0</v>
          </cell>
          <cell r="JD79">
            <v>0</v>
          </cell>
          <cell r="JE79" t="str">
            <v>nd</v>
          </cell>
          <cell r="JF79">
            <v>0</v>
          </cell>
          <cell r="JG79">
            <v>0</v>
          </cell>
          <cell r="JH79">
            <v>0</v>
          </cell>
          <cell r="JI79">
            <v>0</v>
          </cell>
          <cell r="JJ79">
            <v>0</v>
          </cell>
          <cell r="JK79">
            <v>10.5</v>
          </cell>
          <cell r="JL79">
            <v>0</v>
          </cell>
          <cell r="JM79">
            <v>0</v>
          </cell>
          <cell r="JN79">
            <v>0</v>
          </cell>
          <cell r="JO79">
            <v>0</v>
          </cell>
          <cell r="JP79">
            <v>0</v>
          </cell>
          <cell r="JQ79">
            <v>33.900000000000006</v>
          </cell>
          <cell r="JR79">
            <v>0</v>
          </cell>
          <cell r="JS79">
            <v>0</v>
          </cell>
          <cell r="JT79">
            <v>0</v>
          </cell>
          <cell r="JU79" t="str">
            <v>nd</v>
          </cell>
          <cell r="JV79">
            <v>0</v>
          </cell>
          <cell r="JW79">
            <v>46.5</v>
          </cell>
          <cell r="JX79">
            <v>0</v>
          </cell>
          <cell r="JY79">
            <v>0</v>
          </cell>
          <cell r="JZ79">
            <v>0</v>
          </cell>
          <cell r="KA79">
            <v>0</v>
          </cell>
          <cell r="KB79">
            <v>0</v>
          </cell>
          <cell r="KC79">
            <v>7.5</v>
          </cell>
          <cell r="KD79">
            <v>37.6</v>
          </cell>
          <cell r="KE79">
            <v>36.6</v>
          </cell>
          <cell r="KF79">
            <v>3</v>
          </cell>
          <cell r="KG79">
            <v>2</v>
          </cell>
          <cell r="KH79">
            <v>20.7</v>
          </cell>
          <cell r="KI79">
            <v>0.1</v>
          </cell>
          <cell r="KJ79">
            <v>37.4</v>
          </cell>
          <cell r="KK79">
            <v>35.4</v>
          </cell>
          <cell r="KL79">
            <v>2.9000000000000004</v>
          </cell>
          <cell r="KM79">
            <v>1.9</v>
          </cell>
          <cell r="KN79">
            <v>22.3</v>
          </cell>
          <cell r="KO79">
            <v>0.1</v>
          </cell>
        </row>
        <row r="80">
          <cell r="A80" t="str">
            <v>3JZ</v>
          </cell>
          <cell r="B80" t="str">
            <v>80</v>
          </cell>
          <cell r="C80" t="str">
            <v>NAF 17</v>
          </cell>
          <cell r="D80" t="str">
            <v>JZ</v>
          </cell>
          <cell r="E80" t="str">
            <v>3</v>
          </cell>
          <cell r="F80">
            <v>3.2</v>
          </cell>
          <cell r="G80">
            <v>7.5</v>
          </cell>
          <cell r="H80">
            <v>37.4</v>
          </cell>
          <cell r="I80">
            <v>45.9</v>
          </cell>
          <cell r="J80">
            <v>6</v>
          </cell>
          <cell r="K80">
            <v>83.899999999999991</v>
          </cell>
          <cell r="L80">
            <v>9.7000000000000011</v>
          </cell>
          <cell r="M80" t="str">
            <v>nd</v>
          </cell>
          <cell r="N80">
            <v>4.3</v>
          </cell>
          <cell r="O80">
            <v>32.9</v>
          </cell>
          <cell r="P80">
            <v>25.2</v>
          </cell>
          <cell r="Q80">
            <v>3.4000000000000004</v>
          </cell>
          <cell r="R80">
            <v>7.3999999999999995</v>
          </cell>
          <cell r="S80" t="str">
            <v>nd</v>
          </cell>
          <cell r="T80">
            <v>48.4</v>
          </cell>
          <cell r="U80" t="str">
            <v>nd</v>
          </cell>
          <cell r="V80">
            <v>28.999999999999996</v>
          </cell>
          <cell r="W80">
            <v>19.600000000000001</v>
          </cell>
          <cell r="X80">
            <v>73.400000000000006</v>
          </cell>
          <cell r="Y80">
            <v>7.1</v>
          </cell>
          <cell r="Z80">
            <v>11.700000000000001</v>
          </cell>
          <cell r="AA80">
            <v>11.700000000000001</v>
          </cell>
          <cell r="AB80">
            <v>31.6</v>
          </cell>
          <cell r="AC80">
            <v>57.099999999999994</v>
          </cell>
          <cell r="AD80">
            <v>38.299999999999997</v>
          </cell>
          <cell r="AE80">
            <v>21.3</v>
          </cell>
          <cell r="AF80">
            <v>40.799999999999997</v>
          </cell>
          <cell r="AG80">
            <v>0</v>
          </cell>
          <cell r="AH80">
            <v>0</v>
          </cell>
          <cell r="AI80">
            <v>37.9</v>
          </cell>
          <cell r="AJ80">
            <v>60.4</v>
          </cell>
          <cell r="AK80">
            <v>7.1</v>
          </cell>
          <cell r="AL80">
            <v>32.5</v>
          </cell>
          <cell r="AM80">
            <v>50.8</v>
          </cell>
          <cell r="AN80">
            <v>49.2</v>
          </cell>
          <cell r="AO80">
            <v>9.3000000000000007</v>
          </cell>
          <cell r="AP80">
            <v>90.7</v>
          </cell>
          <cell r="AQ80">
            <v>69.399999999999991</v>
          </cell>
          <cell r="AR80">
            <v>9</v>
          </cell>
          <cell r="AS80">
            <v>2.8000000000000003</v>
          </cell>
          <cell r="AT80">
            <v>8.3000000000000007</v>
          </cell>
          <cell r="AU80">
            <v>10.6</v>
          </cell>
          <cell r="AV80">
            <v>27.200000000000003</v>
          </cell>
          <cell r="AW80">
            <v>7.1</v>
          </cell>
          <cell r="AX80" t="str">
            <v>nd</v>
          </cell>
          <cell r="AY80">
            <v>58.199999999999996</v>
          </cell>
          <cell r="AZ80">
            <v>5.8999999999999995</v>
          </cell>
          <cell r="BA80">
            <v>25.8</v>
          </cell>
          <cell r="BB80">
            <v>9.6</v>
          </cell>
          <cell r="BC80">
            <v>10.5</v>
          </cell>
          <cell r="BD80">
            <v>18.899999999999999</v>
          </cell>
          <cell r="BE80">
            <v>27.6</v>
          </cell>
          <cell r="BF80">
            <v>7.5</v>
          </cell>
          <cell r="BG80">
            <v>31.2</v>
          </cell>
          <cell r="BH80">
            <v>14.299999999999999</v>
          </cell>
          <cell r="BI80">
            <v>19.8</v>
          </cell>
          <cell r="BJ80">
            <v>10.9</v>
          </cell>
          <cell r="BK80">
            <v>15.4</v>
          </cell>
          <cell r="BL80">
            <v>8.4</v>
          </cell>
          <cell r="BM80" t="str">
            <v>nd</v>
          </cell>
          <cell r="BN80">
            <v>0</v>
          </cell>
          <cell r="BO80">
            <v>5.8000000000000007</v>
          </cell>
          <cell r="BP80">
            <v>10</v>
          </cell>
          <cell r="BQ80">
            <v>20.9</v>
          </cell>
          <cell r="BR80">
            <v>61.6</v>
          </cell>
          <cell r="BS80">
            <v>0</v>
          </cell>
          <cell r="BT80">
            <v>0</v>
          </cell>
          <cell r="BU80">
            <v>0</v>
          </cell>
          <cell r="BV80">
            <v>2.5</v>
          </cell>
          <cell r="BW80">
            <v>54.2</v>
          </cell>
          <cell r="BX80">
            <v>43.3</v>
          </cell>
          <cell r="BY80" t="str">
            <v>nd</v>
          </cell>
          <cell r="BZ80">
            <v>5</v>
          </cell>
          <cell r="CA80">
            <v>26.200000000000003</v>
          </cell>
          <cell r="CB80">
            <v>49.5</v>
          </cell>
          <cell r="CC80">
            <v>16.600000000000001</v>
          </cell>
          <cell r="CD80">
            <v>2.1999999999999997</v>
          </cell>
          <cell r="CE80">
            <v>0</v>
          </cell>
          <cell r="CF80">
            <v>0</v>
          </cell>
          <cell r="CG80">
            <v>0</v>
          </cell>
          <cell r="CH80">
            <v>0</v>
          </cell>
          <cell r="CI80">
            <v>0</v>
          </cell>
          <cell r="CJ80">
            <v>100</v>
          </cell>
          <cell r="CK80">
            <v>69.8</v>
          </cell>
          <cell r="CL80">
            <v>70.7</v>
          </cell>
          <cell r="CM80">
            <v>66.3</v>
          </cell>
          <cell r="CN80">
            <v>25.8</v>
          </cell>
          <cell r="CO80" t="str">
            <v>nd</v>
          </cell>
          <cell r="CP80">
            <v>30.2</v>
          </cell>
          <cell r="CQ80">
            <v>69</v>
          </cell>
          <cell r="CR80">
            <v>12.5</v>
          </cell>
          <cell r="CS80">
            <v>49</v>
          </cell>
          <cell r="CT80">
            <v>9.6</v>
          </cell>
          <cell r="CU80">
            <v>3.4000000000000004</v>
          </cell>
          <cell r="CV80">
            <v>38</v>
          </cell>
          <cell r="CW80">
            <v>21.099999999999998</v>
          </cell>
          <cell r="CX80">
            <v>3.5999999999999996</v>
          </cell>
          <cell r="CY80">
            <v>15.4</v>
          </cell>
          <cell r="CZ80">
            <v>13.700000000000001</v>
          </cell>
          <cell r="DA80">
            <v>20.9</v>
          </cell>
          <cell r="DB80">
            <v>25.3</v>
          </cell>
          <cell r="DC80">
            <v>21.8</v>
          </cell>
          <cell r="DD80">
            <v>50.5</v>
          </cell>
          <cell r="DE80">
            <v>12.7</v>
          </cell>
          <cell r="DF80">
            <v>18.8</v>
          </cell>
          <cell r="DG80">
            <v>23.799999999999997</v>
          </cell>
          <cell r="DH80">
            <v>3.5999999999999996</v>
          </cell>
          <cell r="DI80">
            <v>2.1</v>
          </cell>
          <cell r="DJ80">
            <v>17.100000000000001</v>
          </cell>
          <cell r="DK80">
            <v>18</v>
          </cell>
          <cell r="DL80" t="str">
            <v>nd</v>
          </cell>
          <cell r="DM80">
            <v>0</v>
          </cell>
          <cell r="DN80">
            <v>0</v>
          </cell>
          <cell r="DO80">
            <v>0</v>
          </cell>
          <cell r="DP80">
            <v>0</v>
          </cell>
          <cell r="DQ80" t="str">
            <v>nd</v>
          </cell>
          <cell r="DR80" t="str">
            <v>nd</v>
          </cell>
          <cell r="DS80">
            <v>0</v>
          </cell>
          <cell r="DT80" t="str">
            <v>nd</v>
          </cell>
          <cell r="DU80" t="str">
            <v>nd</v>
          </cell>
          <cell r="DV80">
            <v>1.9</v>
          </cell>
          <cell r="DW80">
            <v>6.4</v>
          </cell>
          <cell r="DX80">
            <v>2.6</v>
          </cell>
          <cell r="DY80">
            <v>6.2</v>
          </cell>
          <cell r="DZ80">
            <v>8.1</v>
          </cell>
          <cell r="EA80">
            <v>13.8</v>
          </cell>
          <cell r="EB80" t="str">
            <v>nd</v>
          </cell>
          <cell r="EC80">
            <v>14.099999999999998</v>
          </cell>
          <cell r="ED80">
            <v>5.4</v>
          </cell>
          <cell r="EE80">
            <v>3.6999999999999997</v>
          </cell>
          <cell r="EF80">
            <v>9.4</v>
          </cell>
          <cell r="EG80">
            <v>8.6999999999999993</v>
          </cell>
          <cell r="EH80">
            <v>3.9</v>
          </cell>
          <cell r="EI80">
            <v>2.2999999999999998</v>
          </cell>
          <cell r="EJ80" t="str">
            <v>nd</v>
          </cell>
          <cell r="EK80" t="str">
            <v>nd</v>
          </cell>
          <cell r="EL80">
            <v>0</v>
          </cell>
          <cell r="EM80" t="str">
            <v>nd</v>
          </cell>
          <cell r="EN80" t="str">
            <v>nd</v>
          </cell>
          <cell r="EO80">
            <v>0</v>
          </cell>
          <cell r="EP80">
            <v>0</v>
          </cell>
          <cell r="EQ80">
            <v>0</v>
          </cell>
          <cell r="ER80" t="str">
            <v>nd</v>
          </cell>
          <cell r="ES80">
            <v>0</v>
          </cell>
          <cell r="ET80">
            <v>2.1999999999999997</v>
          </cell>
          <cell r="EU80">
            <v>0</v>
          </cell>
          <cell r="EV80">
            <v>0</v>
          </cell>
          <cell r="EW80" t="str">
            <v>nd</v>
          </cell>
          <cell r="EX80">
            <v>5</v>
          </cell>
          <cell r="EY80" t="str">
            <v>nd</v>
          </cell>
          <cell r="EZ80">
            <v>14.499999999999998</v>
          </cell>
          <cell r="FA80">
            <v>4.3</v>
          </cell>
          <cell r="FB80">
            <v>10</v>
          </cell>
          <cell r="FC80">
            <v>5</v>
          </cell>
          <cell r="FD80">
            <v>3.5999999999999996</v>
          </cell>
          <cell r="FE80">
            <v>1.5</v>
          </cell>
          <cell r="FF80">
            <v>11.5</v>
          </cell>
          <cell r="FG80">
            <v>10</v>
          </cell>
          <cell r="FH80">
            <v>9.1</v>
          </cell>
          <cell r="FI80">
            <v>4</v>
          </cell>
          <cell r="FJ80">
            <v>5.6000000000000005</v>
          </cell>
          <cell r="FK80">
            <v>5.7</v>
          </cell>
          <cell r="FL80">
            <v>3</v>
          </cell>
          <cell r="FM80">
            <v>0</v>
          </cell>
          <cell r="FN80" t="str">
            <v>nd</v>
          </cell>
          <cell r="FO80" t="str">
            <v>nd</v>
          </cell>
          <cell r="FP80" t="str">
            <v>nd</v>
          </cell>
          <cell r="FQ80" t="str">
            <v>nd</v>
          </cell>
          <cell r="FR80" t="str">
            <v>nd</v>
          </cell>
          <cell r="FS80">
            <v>0</v>
          </cell>
          <cell r="FT80">
            <v>0</v>
          </cell>
          <cell r="FU80">
            <v>0</v>
          </cell>
          <cell r="FV80" t="str">
            <v>nd</v>
          </cell>
          <cell r="FW80">
            <v>0</v>
          </cell>
          <cell r="FX80">
            <v>0</v>
          </cell>
          <cell r="FY80" t="str">
            <v>nd</v>
          </cell>
          <cell r="FZ80">
            <v>0</v>
          </cell>
          <cell r="GA80">
            <v>5.2</v>
          </cell>
          <cell r="GB80">
            <v>1.3</v>
          </cell>
          <cell r="GC80">
            <v>0</v>
          </cell>
          <cell r="GD80">
            <v>0</v>
          </cell>
          <cell r="GE80">
            <v>4.7</v>
          </cell>
          <cell r="GF80">
            <v>8.5</v>
          </cell>
          <cell r="GG80">
            <v>8.9</v>
          </cell>
          <cell r="GH80">
            <v>17.2</v>
          </cell>
          <cell r="GI80">
            <v>0</v>
          </cell>
          <cell r="GJ80">
            <v>0</v>
          </cell>
          <cell r="GK80">
            <v>0</v>
          </cell>
          <cell r="GL80" t="str">
            <v>nd</v>
          </cell>
          <cell r="GM80">
            <v>6.7</v>
          </cell>
          <cell r="GN80">
            <v>36.4</v>
          </cell>
          <cell r="GO80">
            <v>0</v>
          </cell>
          <cell r="GP80">
            <v>0</v>
          </cell>
          <cell r="GQ80">
            <v>0</v>
          </cell>
          <cell r="GR80" t="str">
            <v>nd</v>
          </cell>
          <cell r="GS80" t="str">
            <v>nd</v>
          </cell>
          <cell r="GT80">
            <v>5.2</v>
          </cell>
          <cell r="GU80">
            <v>0</v>
          </cell>
          <cell r="GV80" t="str">
            <v>nd</v>
          </cell>
          <cell r="GW80">
            <v>0</v>
          </cell>
          <cell r="GX80">
            <v>0</v>
          </cell>
          <cell r="GY80" t="str">
            <v>nd</v>
          </cell>
          <cell r="GZ80">
            <v>0</v>
          </cell>
          <cell r="HA80">
            <v>0</v>
          </cell>
          <cell r="HB80">
            <v>0</v>
          </cell>
          <cell r="HC80">
            <v>0</v>
          </cell>
          <cell r="HD80">
            <v>1.9</v>
          </cell>
          <cell r="HE80">
            <v>5.8999999999999995</v>
          </cell>
          <cell r="HF80">
            <v>0</v>
          </cell>
          <cell r="HG80">
            <v>0</v>
          </cell>
          <cell r="HH80">
            <v>0</v>
          </cell>
          <cell r="HI80" t="str">
            <v>nd</v>
          </cell>
          <cell r="HJ80">
            <v>21.7</v>
          </cell>
          <cell r="HK80">
            <v>15.299999999999999</v>
          </cell>
          <cell r="HL80">
            <v>0</v>
          </cell>
          <cell r="HM80">
            <v>0</v>
          </cell>
          <cell r="HN80">
            <v>0</v>
          </cell>
          <cell r="HO80" t="str">
            <v>nd</v>
          </cell>
          <cell r="HP80">
            <v>25.3</v>
          </cell>
          <cell r="HQ80">
            <v>19.8</v>
          </cell>
          <cell r="HR80">
            <v>0</v>
          </cell>
          <cell r="HS80">
            <v>0</v>
          </cell>
          <cell r="HT80">
            <v>0</v>
          </cell>
          <cell r="HU80">
            <v>0</v>
          </cell>
          <cell r="HV80">
            <v>4.5</v>
          </cell>
          <cell r="HW80" t="str">
            <v>nd</v>
          </cell>
          <cell r="HX80">
            <v>0</v>
          </cell>
          <cell r="HY80">
            <v>0</v>
          </cell>
          <cell r="HZ80" t="str">
            <v>nd</v>
          </cell>
          <cell r="IA80">
            <v>0</v>
          </cell>
          <cell r="IB80">
            <v>0</v>
          </cell>
          <cell r="IC80">
            <v>0</v>
          </cell>
          <cell r="ID80" t="str">
            <v>nd</v>
          </cell>
          <cell r="IE80">
            <v>2.4</v>
          </cell>
          <cell r="IF80">
            <v>4.7</v>
          </cell>
          <cell r="IG80" t="str">
            <v>nd</v>
          </cell>
          <cell r="IH80">
            <v>0</v>
          </cell>
          <cell r="II80" t="str">
            <v>nd</v>
          </cell>
          <cell r="IJ80">
            <v>0</v>
          </cell>
          <cell r="IK80">
            <v>11.4</v>
          </cell>
          <cell r="IL80">
            <v>17.7</v>
          </cell>
          <cell r="IM80">
            <v>8.4</v>
          </cell>
          <cell r="IN80" t="str">
            <v>nd</v>
          </cell>
          <cell r="IO80" t="str">
            <v>nd</v>
          </cell>
          <cell r="IP80">
            <v>3.9</v>
          </cell>
          <cell r="IQ80">
            <v>10.100000000000001</v>
          </cell>
          <cell r="IR80">
            <v>23.9</v>
          </cell>
          <cell r="IS80">
            <v>6.5</v>
          </cell>
          <cell r="IT80">
            <v>0.70000000000000007</v>
          </cell>
          <cell r="IU80">
            <v>0</v>
          </cell>
          <cell r="IV80">
            <v>0</v>
          </cell>
          <cell r="IW80" t="str">
            <v>nd</v>
          </cell>
          <cell r="IX80">
            <v>3.2</v>
          </cell>
          <cell r="IY80" t="str">
            <v>nd</v>
          </cell>
          <cell r="IZ80" t="str">
            <v>nd</v>
          </cell>
          <cell r="JA80">
            <v>0</v>
          </cell>
          <cell r="JB80">
            <v>0</v>
          </cell>
          <cell r="JC80">
            <v>0</v>
          </cell>
          <cell r="JD80">
            <v>0</v>
          </cell>
          <cell r="JE80" t="str">
            <v>nd</v>
          </cell>
          <cell r="JF80">
            <v>0</v>
          </cell>
          <cell r="JG80">
            <v>0</v>
          </cell>
          <cell r="JH80">
            <v>0</v>
          </cell>
          <cell r="JI80">
            <v>0</v>
          </cell>
          <cell r="JJ80">
            <v>0</v>
          </cell>
          <cell r="JK80">
            <v>7.1</v>
          </cell>
          <cell r="JL80">
            <v>0</v>
          </cell>
          <cell r="JM80">
            <v>0</v>
          </cell>
          <cell r="JN80">
            <v>0</v>
          </cell>
          <cell r="JO80">
            <v>0</v>
          </cell>
          <cell r="JP80">
            <v>0</v>
          </cell>
          <cell r="JQ80">
            <v>39</v>
          </cell>
          <cell r="JR80">
            <v>0</v>
          </cell>
          <cell r="JS80">
            <v>0</v>
          </cell>
          <cell r="JT80">
            <v>0</v>
          </cell>
          <cell r="JU80">
            <v>0</v>
          </cell>
          <cell r="JV80">
            <v>0</v>
          </cell>
          <cell r="JW80">
            <v>46.800000000000004</v>
          </cell>
          <cell r="JX80">
            <v>0</v>
          </cell>
          <cell r="JY80">
            <v>0</v>
          </cell>
          <cell r="JZ80">
            <v>0</v>
          </cell>
          <cell r="KA80">
            <v>0</v>
          </cell>
          <cell r="KB80">
            <v>0</v>
          </cell>
          <cell r="KC80">
            <v>5.6000000000000005</v>
          </cell>
          <cell r="KD80">
            <v>31.3</v>
          </cell>
          <cell r="KE80">
            <v>39.6</v>
          </cell>
          <cell r="KF80">
            <v>5.7</v>
          </cell>
          <cell r="KG80">
            <v>2.6</v>
          </cell>
          <cell r="KH80">
            <v>20.9</v>
          </cell>
          <cell r="KI80">
            <v>0</v>
          </cell>
          <cell r="KJ80">
            <v>31.1</v>
          </cell>
          <cell r="KK80">
            <v>37.799999999999997</v>
          </cell>
          <cell r="KL80">
            <v>5.8999999999999995</v>
          </cell>
          <cell r="KM80">
            <v>2.6</v>
          </cell>
          <cell r="KN80">
            <v>22.6</v>
          </cell>
          <cell r="KO80">
            <v>0</v>
          </cell>
        </row>
        <row r="81">
          <cell r="A81" t="str">
            <v>4JZ</v>
          </cell>
          <cell r="B81" t="str">
            <v>81</v>
          </cell>
          <cell r="C81" t="str">
            <v>NAF 17</v>
          </cell>
          <cell r="D81" t="str">
            <v>JZ</v>
          </cell>
          <cell r="E81" t="str">
            <v>4</v>
          </cell>
          <cell r="F81">
            <v>0</v>
          </cell>
          <cell r="G81">
            <v>7.1</v>
          </cell>
          <cell r="H81">
            <v>33.200000000000003</v>
          </cell>
          <cell r="I81">
            <v>54.1</v>
          </cell>
          <cell r="J81">
            <v>5.5</v>
          </cell>
          <cell r="K81">
            <v>87</v>
          </cell>
          <cell r="L81">
            <v>4.3</v>
          </cell>
          <cell r="M81">
            <v>5.5</v>
          </cell>
          <cell r="N81" t="str">
            <v>nd</v>
          </cell>
          <cell r="O81">
            <v>38.299999999999997</v>
          </cell>
          <cell r="P81">
            <v>32.300000000000004</v>
          </cell>
          <cell r="Q81">
            <v>7.1</v>
          </cell>
          <cell r="R81">
            <v>6.5</v>
          </cell>
          <cell r="S81" t="str">
            <v>nd</v>
          </cell>
          <cell r="T81">
            <v>43.7</v>
          </cell>
          <cell r="U81">
            <v>4.2</v>
          </cell>
          <cell r="V81">
            <v>21.6</v>
          </cell>
          <cell r="W81">
            <v>16.600000000000001</v>
          </cell>
          <cell r="X81">
            <v>76.2</v>
          </cell>
          <cell r="Y81">
            <v>7.1999999999999993</v>
          </cell>
          <cell r="Z81">
            <v>12.7</v>
          </cell>
          <cell r="AA81" t="str">
            <v>nd</v>
          </cell>
          <cell r="AB81">
            <v>41</v>
          </cell>
          <cell r="AC81">
            <v>55.400000000000006</v>
          </cell>
          <cell r="AD81">
            <v>31.900000000000002</v>
          </cell>
          <cell r="AE81">
            <v>35.9</v>
          </cell>
          <cell r="AF81">
            <v>22.900000000000002</v>
          </cell>
          <cell r="AG81" t="str">
            <v>nd</v>
          </cell>
          <cell r="AH81">
            <v>0</v>
          </cell>
          <cell r="AI81">
            <v>30.5</v>
          </cell>
          <cell r="AJ81">
            <v>59.3</v>
          </cell>
          <cell r="AK81">
            <v>11.700000000000001</v>
          </cell>
          <cell r="AL81">
            <v>28.999999999999996</v>
          </cell>
          <cell r="AM81">
            <v>43.9</v>
          </cell>
          <cell r="AN81">
            <v>56.100000000000009</v>
          </cell>
          <cell r="AO81">
            <v>25.6</v>
          </cell>
          <cell r="AP81">
            <v>74.400000000000006</v>
          </cell>
          <cell r="AQ81">
            <v>76.400000000000006</v>
          </cell>
          <cell r="AR81">
            <v>8</v>
          </cell>
          <cell r="AS81" t="str">
            <v>nd</v>
          </cell>
          <cell r="AT81">
            <v>13</v>
          </cell>
          <cell r="AU81" t="str">
            <v>nd</v>
          </cell>
          <cell r="AV81">
            <v>25.2</v>
          </cell>
          <cell r="AW81" t="str">
            <v>nd</v>
          </cell>
          <cell r="AX81">
            <v>6.7</v>
          </cell>
          <cell r="AY81">
            <v>56.899999999999991</v>
          </cell>
          <cell r="AZ81">
            <v>10.100000000000001</v>
          </cell>
          <cell r="BA81">
            <v>15.1</v>
          </cell>
          <cell r="BB81">
            <v>21.7</v>
          </cell>
          <cell r="BC81">
            <v>23</v>
          </cell>
          <cell r="BD81">
            <v>18.7</v>
          </cell>
          <cell r="BE81">
            <v>7.9</v>
          </cell>
          <cell r="BF81">
            <v>13.5</v>
          </cell>
          <cell r="BG81">
            <v>16.7</v>
          </cell>
          <cell r="BH81">
            <v>20.9</v>
          </cell>
          <cell r="BI81">
            <v>30.9</v>
          </cell>
          <cell r="BJ81">
            <v>16.600000000000001</v>
          </cell>
          <cell r="BK81">
            <v>12</v>
          </cell>
          <cell r="BL81">
            <v>2.9000000000000004</v>
          </cell>
          <cell r="BM81" t="str">
            <v>nd</v>
          </cell>
          <cell r="BN81">
            <v>0</v>
          </cell>
          <cell r="BO81">
            <v>3.1</v>
          </cell>
          <cell r="BP81">
            <v>12.1</v>
          </cell>
          <cell r="BQ81">
            <v>21.6</v>
          </cell>
          <cell r="BR81">
            <v>62.5</v>
          </cell>
          <cell r="BS81">
            <v>0</v>
          </cell>
          <cell r="BT81">
            <v>0</v>
          </cell>
          <cell r="BU81">
            <v>0</v>
          </cell>
          <cell r="BV81">
            <v>3.5000000000000004</v>
          </cell>
          <cell r="BW81">
            <v>66.3</v>
          </cell>
          <cell r="BX81">
            <v>30.3</v>
          </cell>
          <cell r="BY81" t="str">
            <v>nd</v>
          </cell>
          <cell r="BZ81">
            <v>4.1000000000000005</v>
          </cell>
          <cell r="CA81">
            <v>31.900000000000002</v>
          </cell>
          <cell r="CB81">
            <v>45.5</v>
          </cell>
          <cell r="CC81">
            <v>11.799999999999999</v>
          </cell>
          <cell r="CD81">
            <v>6.1</v>
          </cell>
          <cell r="CE81">
            <v>0</v>
          </cell>
          <cell r="CF81">
            <v>0</v>
          </cell>
          <cell r="CG81">
            <v>0</v>
          </cell>
          <cell r="CH81">
            <v>0</v>
          </cell>
          <cell r="CI81">
            <v>0</v>
          </cell>
          <cell r="CJ81">
            <v>100</v>
          </cell>
          <cell r="CK81">
            <v>74.3</v>
          </cell>
          <cell r="CL81">
            <v>70.199999999999989</v>
          </cell>
          <cell r="CM81">
            <v>74</v>
          </cell>
          <cell r="CN81">
            <v>37.4</v>
          </cell>
          <cell r="CO81">
            <v>4</v>
          </cell>
          <cell r="CP81">
            <v>32.6</v>
          </cell>
          <cell r="CQ81">
            <v>70.099999999999994</v>
          </cell>
          <cell r="CR81">
            <v>8.7999999999999989</v>
          </cell>
          <cell r="CS81">
            <v>41.5</v>
          </cell>
          <cell r="CT81">
            <v>17.399999999999999</v>
          </cell>
          <cell r="CU81">
            <v>6.5</v>
          </cell>
          <cell r="CV81">
            <v>34.599999999999994</v>
          </cell>
          <cell r="CW81">
            <v>20.399999999999999</v>
          </cell>
          <cell r="CX81">
            <v>4.1000000000000005</v>
          </cell>
          <cell r="CY81">
            <v>10.9</v>
          </cell>
          <cell r="CZ81">
            <v>20.5</v>
          </cell>
          <cell r="DA81">
            <v>14.899999999999999</v>
          </cell>
          <cell r="DB81">
            <v>29.299999999999997</v>
          </cell>
          <cell r="DC81">
            <v>8.1</v>
          </cell>
          <cell r="DD81">
            <v>51.1</v>
          </cell>
          <cell r="DE81">
            <v>11.3</v>
          </cell>
          <cell r="DF81">
            <v>41</v>
          </cell>
          <cell r="DG81">
            <v>25.1</v>
          </cell>
          <cell r="DH81">
            <v>9.6</v>
          </cell>
          <cell r="DI81">
            <v>2.4</v>
          </cell>
          <cell r="DJ81">
            <v>26.6</v>
          </cell>
          <cell r="DK81">
            <v>10.4</v>
          </cell>
          <cell r="DL81">
            <v>0</v>
          </cell>
          <cell r="DM81">
            <v>0</v>
          </cell>
          <cell r="DN81">
            <v>0</v>
          </cell>
          <cell r="DO81">
            <v>0</v>
          </cell>
          <cell r="DP81">
            <v>0</v>
          </cell>
          <cell r="DQ81">
            <v>0</v>
          </cell>
          <cell r="DR81" t="str">
            <v>nd</v>
          </cell>
          <cell r="DS81" t="str">
            <v>nd</v>
          </cell>
          <cell r="DT81">
            <v>2</v>
          </cell>
          <cell r="DU81" t="str">
            <v>nd</v>
          </cell>
          <cell r="DV81" t="str">
            <v>nd</v>
          </cell>
          <cell r="DW81">
            <v>5.2</v>
          </cell>
          <cell r="DX81">
            <v>11.700000000000001</v>
          </cell>
          <cell r="DY81">
            <v>7.9</v>
          </cell>
          <cell r="DZ81">
            <v>5.8000000000000007</v>
          </cell>
          <cell r="EA81" t="str">
            <v>nd</v>
          </cell>
          <cell r="EB81" t="str">
            <v>nd</v>
          </cell>
          <cell r="EC81">
            <v>8.4</v>
          </cell>
          <cell r="ED81">
            <v>8.3000000000000007</v>
          </cell>
          <cell r="EE81">
            <v>12.6</v>
          </cell>
          <cell r="EF81">
            <v>9.4</v>
          </cell>
          <cell r="EG81">
            <v>5.4</v>
          </cell>
          <cell r="EH81">
            <v>9.8000000000000007</v>
          </cell>
          <cell r="EI81" t="str">
            <v>nd</v>
          </cell>
          <cell r="EJ81">
            <v>0</v>
          </cell>
          <cell r="EK81">
            <v>2</v>
          </cell>
          <cell r="EL81" t="str">
            <v>nd</v>
          </cell>
          <cell r="EM81">
            <v>0</v>
          </cell>
          <cell r="EN81" t="str">
            <v>nd</v>
          </cell>
          <cell r="EO81">
            <v>0</v>
          </cell>
          <cell r="EP81">
            <v>0</v>
          </cell>
          <cell r="EQ81">
            <v>0</v>
          </cell>
          <cell r="ER81">
            <v>0</v>
          </cell>
          <cell r="ES81">
            <v>0</v>
          </cell>
          <cell r="ET81">
            <v>2.1</v>
          </cell>
          <cell r="EU81" t="str">
            <v>nd</v>
          </cell>
          <cell r="EV81">
            <v>2.1</v>
          </cell>
          <cell r="EW81">
            <v>2.1</v>
          </cell>
          <cell r="EX81">
            <v>0</v>
          </cell>
          <cell r="EY81">
            <v>0</v>
          </cell>
          <cell r="EZ81">
            <v>1.3</v>
          </cell>
          <cell r="FA81">
            <v>5.5</v>
          </cell>
          <cell r="FB81">
            <v>10.9</v>
          </cell>
          <cell r="FC81">
            <v>8.5</v>
          </cell>
          <cell r="FD81">
            <v>4.3</v>
          </cell>
          <cell r="FE81" t="str">
            <v>nd</v>
          </cell>
          <cell r="FF81">
            <v>12.6</v>
          </cell>
          <cell r="FG81">
            <v>11.899999999999999</v>
          </cell>
          <cell r="FH81">
            <v>16.5</v>
          </cell>
          <cell r="FI81">
            <v>5.8999999999999995</v>
          </cell>
          <cell r="FJ81">
            <v>6.8000000000000007</v>
          </cell>
          <cell r="FK81" t="str">
            <v>nd</v>
          </cell>
          <cell r="FL81" t="str">
            <v>nd</v>
          </cell>
          <cell r="FM81">
            <v>2.8000000000000003</v>
          </cell>
          <cell r="FN81" t="str">
            <v>nd</v>
          </cell>
          <cell r="FO81">
            <v>0</v>
          </cell>
          <cell r="FP81" t="str">
            <v>nd</v>
          </cell>
          <cell r="FQ81">
            <v>0</v>
          </cell>
          <cell r="FR81">
            <v>0</v>
          </cell>
          <cell r="FS81">
            <v>0</v>
          </cell>
          <cell r="FT81">
            <v>0</v>
          </cell>
          <cell r="FU81">
            <v>0</v>
          </cell>
          <cell r="FV81">
            <v>0</v>
          </cell>
          <cell r="FW81" t="str">
            <v>nd</v>
          </cell>
          <cell r="FX81">
            <v>0</v>
          </cell>
          <cell r="FY81">
            <v>0</v>
          </cell>
          <cell r="FZ81">
            <v>2.5</v>
          </cell>
          <cell r="GA81">
            <v>3.4000000000000004</v>
          </cell>
          <cell r="GB81" t="str">
            <v>nd</v>
          </cell>
          <cell r="GC81">
            <v>0</v>
          </cell>
          <cell r="GD81">
            <v>0</v>
          </cell>
          <cell r="GE81">
            <v>2.6</v>
          </cell>
          <cell r="GF81">
            <v>5.4</v>
          </cell>
          <cell r="GG81">
            <v>10.100000000000001</v>
          </cell>
          <cell r="GH81">
            <v>15.4</v>
          </cell>
          <cell r="GI81">
            <v>0</v>
          </cell>
          <cell r="GJ81">
            <v>0</v>
          </cell>
          <cell r="GK81" t="str">
            <v>nd</v>
          </cell>
          <cell r="GL81">
            <v>3.5000000000000004</v>
          </cell>
          <cell r="GM81">
            <v>5.7</v>
          </cell>
          <cell r="GN81">
            <v>43.3</v>
          </cell>
          <cell r="GO81">
            <v>0</v>
          </cell>
          <cell r="GP81">
            <v>0</v>
          </cell>
          <cell r="GQ81">
            <v>0</v>
          </cell>
          <cell r="GR81" t="str">
            <v>nd</v>
          </cell>
          <cell r="GS81">
            <v>2.2999999999999998</v>
          </cell>
          <cell r="GT81">
            <v>3.2</v>
          </cell>
          <cell r="GU81">
            <v>0</v>
          </cell>
          <cell r="GV81">
            <v>0</v>
          </cell>
          <cell r="GW81">
            <v>0</v>
          </cell>
          <cell r="GX81">
            <v>0</v>
          </cell>
          <cell r="GY81">
            <v>0</v>
          </cell>
          <cell r="GZ81">
            <v>0</v>
          </cell>
          <cell r="HA81">
            <v>0</v>
          </cell>
          <cell r="HB81">
            <v>0</v>
          </cell>
          <cell r="HC81">
            <v>0</v>
          </cell>
          <cell r="HD81">
            <v>4.5999999999999996</v>
          </cell>
          <cell r="HE81">
            <v>2.8000000000000003</v>
          </cell>
          <cell r="HF81">
            <v>0</v>
          </cell>
          <cell r="HG81">
            <v>0</v>
          </cell>
          <cell r="HH81">
            <v>0</v>
          </cell>
          <cell r="HI81" t="str">
            <v>nd</v>
          </cell>
          <cell r="HJ81">
            <v>23</v>
          </cell>
          <cell r="HK81">
            <v>9.5</v>
          </cell>
          <cell r="HL81">
            <v>0</v>
          </cell>
          <cell r="HM81">
            <v>0</v>
          </cell>
          <cell r="HN81">
            <v>0</v>
          </cell>
          <cell r="HO81">
            <v>1.6</v>
          </cell>
          <cell r="HP81">
            <v>34.799999999999997</v>
          </cell>
          <cell r="HQ81">
            <v>15.6</v>
          </cell>
          <cell r="HR81">
            <v>0</v>
          </cell>
          <cell r="HS81">
            <v>0</v>
          </cell>
          <cell r="HT81">
            <v>0</v>
          </cell>
          <cell r="HU81">
            <v>0</v>
          </cell>
          <cell r="HV81">
            <v>3.9</v>
          </cell>
          <cell r="HW81">
            <v>2.4</v>
          </cell>
          <cell r="HX81">
            <v>0</v>
          </cell>
          <cell r="HY81">
            <v>0</v>
          </cell>
          <cell r="HZ81">
            <v>0</v>
          </cell>
          <cell r="IA81">
            <v>0</v>
          </cell>
          <cell r="IB81">
            <v>0</v>
          </cell>
          <cell r="IC81">
            <v>0</v>
          </cell>
          <cell r="ID81">
            <v>0</v>
          </cell>
          <cell r="IE81">
            <v>2.6</v>
          </cell>
          <cell r="IF81">
            <v>2.2999999999999998</v>
          </cell>
          <cell r="IG81">
            <v>2.1999999999999997</v>
          </cell>
          <cell r="IH81">
            <v>0</v>
          </cell>
          <cell r="II81">
            <v>0</v>
          </cell>
          <cell r="IJ81">
            <v>0</v>
          </cell>
          <cell r="IK81">
            <v>7.8</v>
          </cell>
          <cell r="IL81">
            <v>18.600000000000001</v>
          </cell>
          <cell r="IM81">
            <v>5.0999999999999996</v>
          </cell>
          <cell r="IN81" t="str">
            <v>nd</v>
          </cell>
          <cell r="IO81" t="str">
            <v>nd</v>
          </cell>
          <cell r="IP81">
            <v>4.1000000000000005</v>
          </cell>
          <cell r="IQ81">
            <v>21.5</v>
          </cell>
          <cell r="IR81">
            <v>20.100000000000001</v>
          </cell>
          <cell r="IS81">
            <v>3.6999999999999997</v>
          </cell>
          <cell r="IT81">
            <v>3.4000000000000004</v>
          </cell>
          <cell r="IU81">
            <v>0</v>
          </cell>
          <cell r="IV81">
            <v>0</v>
          </cell>
          <cell r="IW81">
            <v>0</v>
          </cell>
          <cell r="IX81">
            <v>4.5999999999999996</v>
          </cell>
          <cell r="IY81" t="str">
            <v>nd</v>
          </cell>
          <cell r="IZ81" t="str">
            <v>nd</v>
          </cell>
          <cell r="JA81">
            <v>0</v>
          </cell>
          <cell r="JB81">
            <v>0</v>
          </cell>
          <cell r="JC81">
            <v>0</v>
          </cell>
          <cell r="JD81">
            <v>0</v>
          </cell>
          <cell r="JE81">
            <v>0</v>
          </cell>
          <cell r="JF81">
            <v>0</v>
          </cell>
          <cell r="JG81">
            <v>0</v>
          </cell>
          <cell r="JH81">
            <v>0</v>
          </cell>
          <cell r="JI81">
            <v>0</v>
          </cell>
          <cell r="JJ81">
            <v>0</v>
          </cell>
          <cell r="JK81">
            <v>7.1999999999999993</v>
          </cell>
          <cell r="JL81">
            <v>0</v>
          </cell>
          <cell r="JM81">
            <v>0</v>
          </cell>
          <cell r="JN81">
            <v>0</v>
          </cell>
          <cell r="JO81">
            <v>0</v>
          </cell>
          <cell r="JP81">
            <v>0</v>
          </cell>
          <cell r="JQ81">
            <v>33.800000000000004</v>
          </cell>
          <cell r="JR81">
            <v>0</v>
          </cell>
          <cell r="JS81">
            <v>0</v>
          </cell>
          <cell r="JT81">
            <v>0</v>
          </cell>
          <cell r="JU81">
            <v>0</v>
          </cell>
          <cell r="JV81">
            <v>0</v>
          </cell>
          <cell r="JW81">
            <v>53.6</v>
          </cell>
          <cell r="JX81">
            <v>0</v>
          </cell>
          <cell r="JY81">
            <v>0</v>
          </cell>
          <cell r="JZ81">
            <v>0</v>
          </cell>
          <cell r="KA81">
            <v>0</v>
          </cell>
          <cell r="KB81">
            <v>0</v>
          </cell>
          <cell r="KC81">
            <v>5.4</v>
          </cell>
          <cell r="KD81">
            <v>34.300000000000004</v>
          </cell>
          <cell r="KE81">
            <v>37.200000000000003</v>
          </cell>
          <cell r="KF81">
            <v>4.1000000000000005</v>
          </cell>
          <cell r="KG81">
            <v>3.2</v>
          </cell>
          <cell r="KH81">
            <v>21.3</v>
          </cell>
          <cell r="KI81">
            <v>0</v>
          </cell>
          <cell r="KJ81">
            <v>33.300000000000004</v>
          </cell>
          <cell r="KK81">
            <v>35.9</v>
          </cell>
          <cell r="KL81">
            <v>4.5999999999999996</v>
          </cell>
          <cell r="KM81">
            <v>3.4000000000000004</v>
          </cell>
          <cell r="KN81">
            <v>22.900000000000002</v>
          </cell>
          <cell r="KO81">
            <v>0</v>
          </cell>
        </row>
        <row r="82">
          <cell r="A82" t="str">
            <v>5JZ</v>
          </cell>
          <cell r="B82" t="str">
            <v>82</v>
          </cell>
          <cell r="C82" t="str">
            <v>NAF 17</v>
          </cell>
          <cell r="D82" t="str">
            <v>JZ</v>
          </cell>
          <cell r="E82" t="str">
            <v>5</v>
          </cell>
          <cell r="F82">
            <v>0</v>
          </cell>
          <cell r="G82">
            <v>6.9</v>
          </cell>
          <cell r="H82">
            <v>38.299999999999997</v>
          </cell>
          <cell r="I82">
            <v>48.9</v>
          </cell>
          <cell r="J82">
            <v>5.8999999999999995</v>
          </cell>
          <cell r="K82">
            <v>71.2</v>
          </cell>
          <cell r="L82">
            <v>12.4</v>
          </cell>
          <cell r="M82">
            <v>10</v>
          </cell>
          <cell r="N82">
            <v>6.4</v>
          </cell>
          <cell r="O82">
            <v>31.4</v>
          </cell>
          <cell r="P82">
            <v>28.1</v>
          </cell>
          <cell r="Q82">
            <v>7.7</v>
          </cell>
          <cell r="R82">
            <v>5</v>
          </cell>
          <cell r="S82" t="str">
            <v>nd</v>
          </cell>
          <cell r="T82">
            <v>47.8</v>
          </cell>
          <cell r="U82" t="str">
            <v>nd</v>
          </cell>
          <cell r="V82">
            <v>33.300000000000004</v>
          </cell>
          <cell r="W82">
            <v>30.9</v>
          </cell>
          <cell r="X82">
            <v>64.099999999999994</v>
          </cell>
          <cell r="Y82">
            <v>5</v>
          </cell>
          <cell r="Z82">
            <v>0</v>
          </cell>
          <cell r="AA82">
            <v>37.200000000000003</v>
          </cell>
          <cell r="AB82">
            <v>16.8</v>
          </cell>
          <cell r="AC82">
            <v>64.7</v>
          </cell>
          <cell r="AD82">
            <v>21</v>
          </cell>
          <cell r="AE82">
            <v>52.900000000000006</v>
          </cell>
          <cell r="AF82" t="str">
            <v>nd</v>
          </cell>
          <cell r="AG82">
            <v>21.5</v>
          </cell>
          <cell r="AH82">
            <v>0</v>
          </cell>
          <cell r="AI82">
            <v>0</v>
          </cell>
          <cell r="AJ82">
            <v>74.400000000000006</v>
          </cell>
          <cell r="AK82" t="str">
            <v>nd</v>
          </cell>
          <cell r="AL82">
            <v>24</v>
          </cell>
          <cell r="AM82">
            <v>39.4</v>
          </cell>
          <cell r="AN82">
            <v>60.6</v>
          </cell>
          <cell r="AO82">
            <v>44</v>
          </cell>
          <cell r="AP82">
            <v>56.000000000000007</v>
          </cell>
          <cell r="AQ82">
            <v>61</v>
          </cell>
          <cell r="AR82">
            <v>17.899999999999999</v>
          </cell>
          <cell r="AS82">
            <v>0</v>
          </cell>
          <cell r="AT82">
            <v>15.8</v>
          </cell>
          <cell r="AU82" t="str">
            <v>nd</v>
          </cell>
          <cell r="AV82">
            <v>28.799999999999997</v>
          </cell>
          <cell r="AW82">
            <v>14.299999999999999</v>
          </cell>
          <cell r="AX82">
            <v>14.799999999999999</v>
          </cell>
          <cell r="AY82">
            <v>13.8</v>
          </cell>
          <cell r="AZ82">
            <v>28.299999999999997</v>
          </cell>
          <cell r="BA82">
            <v>15.4</v>
          </cell>
          <cell r="BB82">
            <v>23.599999999999998</v>
          </cell>
          <cell r="BC82">
            <v>8.6</v>
          </cell>
          <cell r="BD82">
            <v>20.399999999999999</v>
          </cell>
          <cell r="BE82">
            <v>18.7</v>
          </cell>
          <cell r="BF82">
            <v>13.3</v>
          </cell>
          <cell r="BG82">
            <v>21.4</v>
          </cell>
          <cell r="BH82">
            <v>18.399999999999999</v>
          </cell>
          <cell r="BI82">
            <v>25.2</v>
          </cell>
          <cell r="BJ82">
            <v>21.9</v>
          </cell>
          <cell r="BK82">
            <v>11.700000000000001</v>
          </cell>
          <cell r="BL82" t="str">
            <v>nd</v>
          </cell>
          <cell r="BM82">
            <v>0</v>
          </cell>
          <cell r="BN82" t="str">
            <v>nd</v>
          </cell>
          <cell r="BO82" t="str">
            <v>nd</v>
          </cell>
          <cell r="BP82">
            <v>13.3</v>
          </cell>
          <cell r="BQ82">
            <v>16.600000000000001</v>
          </cell>
          <cell r="BR82">
            <v>66.2</v>
          </cell>
          <cell r="BS82">
            <v>0</v>
          </cell>
          <cell r="BT82">
            <v>0</v>
          </cell>
          <cell r="BU82">
            <v>0</v>
          </cell>
          <cell r="BV82">
            <v>13.4</v>
          </cell>
          <cell r="BW82">
            <v>79.3</v>
          </cell>
          <cell r="BX82">
            <v>7.3</v>
          </cell>
          <cell r="BY82">
            <v>0</v>
          </cell>
          <cell r="BZ82" t="str">
            <v>nd</v>
          </cell>
          <cell r="CA82">
            <v>35</v>
          </cell>
          <cell r="CB82">
            <v>50.6</v>
          </cell>
          <cell r="CC82">
            <v>11.5</v>
          </cell>
          <cell r="CD82" t="str">
            <v>nd</v>
          </cell>
          <cell r="CE82">
            <v>0</v>
          </cell>
          <cell r="CF82">
            <v>0</v>
          </cell>
          <cell r="CG82">
            <v>0</v>
          </cell>
          <cell r="CH82">
            <v>0</v>
          </cell>
          <cell r="CI82" t="str">
            <v>nd</v>
          </cell>
          <cell r="CJ82">
            <v>97.6</v>
          </cell>
          <cell r="CK82">
            <v>94</v>
          </cell>
          <cell r="CL82">
            <v>74.400000000000006</v>
          </cell>
          <cell r="CM82">
            <v>70.8</v>
          </cell>
          <cell r="CN82">
            <v>47.8</v>
          </cell>
          <cell r="CO82">
            <v>6.2</v>
          </cell>
          <cell r="CP82">
            <v>40.1</v>
          </cell>
          <cell r="CQ82">
            <v>80</v>
          </cell>
          <cell r="CR82">
            <v>9.8000000000000007</v>
          </cell>
          <cell r="CS82">
            <v>36.299999999999997</v>
          </cell>
          <cell r="CT82">
            <v>31.8</v>
          </cell>
          <cell r="CU82" t="str">
            <v>nd</v>
          </cell>
          <cell r="CV82">
            <v>28.599999999999998</v>
          </cell>
          <cell r="CW82">
            <v>11</v>
          </cell>
          <cell r="CX82">
            <v>6</v>
          </cell>
          <cell r="CY82">
            <v>18.3</v>
          </cell>
          <cell r="CZ82">
            <v>10.199999999999999</v>
          </cell>
          <cell r="DA82">
            <v>32.800000000000004</v>
          </cell>
          <cell r="DB82">
            <v>21.6</v>
          </cell>
          <cell r="DC82">
            <v>9.7000000000000011</v>
          </cell>
          <cell r="DD82">
            <v>47.3</v>
          </cell>
          <cell r="DE82">
            <v>4.8</v>
          </cell>
          <cell r="DF82">
            <v>33.1</v>
          </cell>
          <cell r="DG82">
            <v>27.200000000000003</v>
          </cell>
          <cell r="DH82">
            <v>10</v>
          </cell>
          <cell r="DI82">
            <v>4.7</v>
          </cell>
          <cell r="DJ82">
            <v>23</v>
          </cell>
          <cell r="DK82">
            <v>22.6</v>
          </cell>
          <cell r="DL82">
            <v>0</v>
          </cell>
          <cell r="DM82">
            <v>0</v>
          </cell>
          <cell r="DN82">
            <v>0</v>
          </cell>
          <cell r="DO82">
            <v>0</v>
          </cell>
          <cell r="DP82">
            <v>0</v>
          </cell>
          <cell r="DQ82">
            <v>0</v>
          </cell>
          <cell r="DR82">
            <v>0</v>
          </cell>
          <cell r="DS82" t="str">
            <v>nd</v>
          </cell>
          <cell r="DT82" t="str">
            <v>nd</v>
          </cell>
          <cell r="DU82" t="str">
            <v>nd</v>
          </cell>
          <cell r="DV82">
            <v>0</v>
          </cell>
          <cell r="DW82">
            <v>6.3</v>
          </cell>
          <cell r="DX82">
            <v>13.700000000000001</v>
          </cell>
          <cell r="DY82">
            <v>6.3</v>
          </cell>
          <cell r="DZ82">
            <v>10.9</v>
          </cell>
          <cell r="EA82">
            <v>0</v>
          </cell>
          <cell r="EB82" t="str">
            <v>nd</v>
          </cell>
          <cell r="EC82">
            <v>9.1</v>
          </cell>
          <cell r="ED82">
            <v>6.7</v>
          </cell>
          <cell r="EE82" t="str">
            <v>nd</v>
          </cell>
          <cell r="EF82">
            <v>7.7</v>
          </cell>
          <cell r="EG82">
            <v>16.2</v>
          </cell>
          <cell r="EH82">
            <v>8</v>
          </cell>
          <cell r="EI82">
            <v>0</v>
          </cell>
          <cell r="EJ82" t="str">
            <v>nd</v>
          </cell>
          <cell r="EK82">
            <v>0</v>
          </cell>
          <cell r="EL82">
            <v>0</v>
          </cell>
          <cell r="EM82">
            <v>0</v>
          </cell>
          <cell r="EN82" t="str">
            <v>nd</v>
          </cell>
          <cell r="EO82">
            <v>0</v>
          </cell>
          <cell r="EP82">
            <v>0</v>
          </cell>
          <cell r="EQ82">
            <v>0</v>
          </cell>
          <cell r="ER82">
            <v>0</v>
          </cell>
          <cell r="ES82">
            <v>0</v>
          </cell>
          <cell r="ET82" t="str">
            <v>nd</v>
          </cell>
          <cell r="EU82">
            <v>0</v>
          </cell>
          <cell r="EV82" t="str">
            <v>nd</v>
          </cell>
          <cell r="EW82" t="str">
            <v>nd</v>
          </cell>
          <cell r="EX82">
            <v>0</v>
          </cell>
          <cell r="EY82">
            <v>0</v>
          </cell>
          <cell r="EZ82" t="str">
            <v>nd</v>
          </cell>
          <cell r="FA82">
            <v>12.2</v>
          </cell>
          <cell r="FB82">
            <v>12.8</v>
          </cell>
          <cell r="FC82">
            <v>9.3000000000000007</v>
          </cell>
          <cell r="FD82" t="str">
            <v>nd</v>
          </cell>
          <cell r="FE82">
            <v>0</v>
          </cell>
          <cell r="FF82">
            <v>17.100000000000001</v>
          </cell>
          <cell r="FG82">
            <v>6.2</v>
          </cell>
          <cell r="FH82">
            <v>6.9</v>
          </cell>
          <cell r="FI82">
            <v>10.5</v>
          </cell>
          <cell r="FJ82">
            <v>6.6000000000000005</v>
          </cell>
          <cell r="FK82" t="str">
            <v>nd</v>
          </cell>
          <cell r="FL82">
            <v>0</v>
          </cell>
          <cell r="FM82">
            <v>0</v>
          </cell>
          <cell r="FN82" t="str">
            <v>nd</v>
          </cell>
          <cell r="FO82">
            <v>0</v>
          </cell>
          <cell r="FP82" t="str">
            <v>nd</v>
          </cell>
          <cell r="FQ82">
            <v>0</v>
          </cell>
          <cell r="FR82">
            <v>0</v>
          </cell>
          <cell r="FS82">
            <v>0</v>
          </cell>
          <cell r="FT82">
            <v>0</v>
          </cell>
          <cell r="FU82">
            <v>0</v>
          </cell>
          <cell r="FV82">
            <v>0</v>
          </cell>
          <cell r="FW82">
            <v>0</v>
          </cell>
          <cell r="FX82" t="str">
            <v>nd</v>
          </cell>
          <cell r="FY82" t="str">
            <v>nd</v>
          </cell>
          <cell r="FZ82">
            <v>0</v>
          </cell>
          <cell r="GA82" t="str">
            <v>nd</v>
          </cell>
          <cell r="GB82">
            <v>0</v>
          </cell>
          <cell r="GC82">
            <v>0</v>
          </cell>
          <cell r="GD82">
            <v>0</v>
          </cell>
          <cell r="GE82">
            <v>0</v>
          </cell>
          <cell r="GF82">
            <v>10.100000000000001</v>
          </cell>
          <cell r="GG82">
            <v>7.6</v>
          </cell>
          <cell r="GH82">
            <v>21.3</v>
          </cell>
          <cell r="GI82">
            <v>0</v>
          </cell>
          <cell r="GJ82">
            <v>0</v>
          </cell>
          <cell r="GK82">
            <v>0</v>
          </cell>
          <cell r="GL82">
            <v>0</v>
          </cell>
          <cell r="GM82">
            <v>6.1</v>
          </cell>
          <cell r="GN82">
            <v>42.1</v>
          </cell>
          <cell r="GO82">
            <v>0</v>
          </cell>
          <cell r="GP82">
            <v>0</v>
          </cell>
          <cell r="GQ82">
            <v>0</v>
          </cell>
          <cell r="GR82" t="str">
            <v>nd</v>
          </cell>
          <cell r="GS82">
            <v>0</v>
          </cell>
          <cell r="GT82" t="str">
            <v>nd</v>
          </cell>
          <cell r="GU82">
            <v>0</v>
          </cell>
          <cell r="GV82">
            <v>0</v>
          </cell>
          <cell r="GW82">
            <v>0</v>
          </cell>
          <cell r="GX82">
            <v>0</v>
          </cell>
          <cell r="GY82">
            <v>0</v>
          </cell>
          <cell r="GZ82">
            <v>0</v>
          </cell>
          <cell r="HA82">
            <v>0</v>
          </cell>
          <cell r="HB82">
            <v>0</v>
          </cell>
          <cell r="HC82">
            <v>0</v>
          </cell>
          <cell r="HD82">
            <v>5.6000000000000005</v>
          </cell>
          <cell r="HE82">
            <v>0</v>
          </cell>
          <cell r="HF82">
            <v>0</v>
          </cell>
          <cell r="HG82">
            <v>0</v>
          </cell>
          <cell r="HH82">
            <v>0</v>
          </cell>
          <cell r="HI82">
            <v>12.8</v>
          </cell>
          <cell r="HJ82">
            <v>25.1</v>
          </cell>
          <cell r="HK82" t="str">
            <v>nd</v>
          </cell>
          <cell r="HL82">
            <v>0</v>
          </cell>
          <cell r="HM82">
            <v>0</v>
          </cell>
          <cell r="HN82">
            <v>0</v>
          </cell>
          <cell r="HO82">
            <v>0</v>
          </cell>
          <cell r="HP82">
            <v>43.2</v>
          </cell>
          <cell r="HQ82">
            <v>5.5</v>
          </cell>
          <cell r="HR82">
            <v>0</v>
          </cell>
          <cell r="HS82">
            <v>0</v>
          </cell>
          <cell r="HT82">
            <v>0</v>
          </cell>
          <cell r="HU82">
            <v>0</v>
          </cell>
          <cell r="HV82">
            <v>6</v>
          </cell>
          <cell r="HW82">
            <v>0</v>
          </cell>
          <cell r="HX82">
            <v>0</v>
          </cell>
          <cell r="HY82">
            <v>0</v>
          </cell>
          <cell r="HZ82">
            <v>0</v>
          </cell>
          <cell r="IA82">
            <v>0</v>
          </cell>
          <cell r="IB82">
            <v>0</v>
          </cell>
          <cell r="IC82">
            <v>0</v>
          </cell>
          <cell r="ID82">
            <v>0</v>
          </cell>
          <cell r="IE82">
            <v>0</v>
          </cell>
          <cell r="IF82" t="str">
            <v>nd</v>
          </cell>
          <cell r="IG82" t="str">
            <v>nd</v>
          </cell>
          <cell r="IH82">
            <v>0</v>
          </cell>
          <cell r="II82">
            <v>0</v>
          </cell>
          <cell r="IJ82" t="str">
            <v>nd</v>
          </cell>
          <cell r="IK82">
            <v>11.5</v>
          </cell>
          <cell r="IL82">
            <v>26.3</v>
          </cell>
          <cell r="IM82">
            <v>0</v>
          </cell>
          <cell r="IN82">
            <v>0</v>
          </cell>
          <cell r="IO82">
            <v>0</v>
          </cell>
          <cell r="IP82" t="str">
            <v>nd</v>
          </cell>
          <cell r="IQ82">
            <v>20.399999999999999</v>
          </cell>
          <cell r="IR82">
            <v>17.899999999999999</v>
          </cell>
          <cell r="IS82">
            <v>8.1</v>
          </cell>
          <cell r="IT82" t="str">
            <v>nd</v>
          </cell>
          <cell r="IU82">
            <v>0</v>
          </cell>
          <cell r="IV82">
            <v>0</v>
          </cell>
          <cell r="IW82" t="str">
            <v>nd</v>
          </cell>
          <cell r="IX82" t="str">
            <v>nd</v>
          </cell>
          <cell r="IY82">
            <v>0</v>
          </cell>
          <cell r="IZ82">
            <v>0</v>
          </cell>
          <cell r="JA82">
            <v>0</v>
          </cell>
          <cell r="JB82">
            <v>0</v>
          </cell>
          <cell r="JC82">
            <v>0</v>
          </cell>
          <cell r="JD82">
            <v>0</v>
          </cell>
          <cell r="JE82">
            <v>0</v>
          </cell>
          <cell r="JF82">
            <v>0</v>
          </cell>
          <cell r="JG82">
            <v>0</v>
          </cell>
          <cell r="JH82">
            <v>0</v>
          </cell>
          <cell r="JI82">
            <v>0</v>
          </cell>
          <cell r="JJ82">
            <v>0</v>
          </cell>
          <cell r="JK82">
            <v>5.6000000000000005</v>
          </cell>
          <cell r="JL82">
            <v>0</v>
          </cell>
          <cell r="JM82">
            <v>0</v>
          </cell>
          <cell r="JN82">
            <v>0</v>
          </cell>
          <cell r="JO82">
            <v>0</v>
          </cell>
          <cell r="JP82" t="str">
            <v>nd</v>
          </cell>
          <cell r="JQ82">
            <v>37.5</v>
          </cell>
          <cell r="JR82">
            <v>0</v>
          </cell>
          <cell r="JS82">
            <v>0</v>
          </cell>
          <cell r="JT82">
            <v>0</v>
          </cell>
          <cell r="JU82">
            <v>0</v>
          </cell>
          <cell r="JV82">
            <v>0</v>
          </cell>
          <cell r="JW82">
            <v>48.5</v>
          </cell>
          <cell r="JX82">
            <v>0</v>
          </cell>
          <cell r="JY82">
            <v>0</v>
          </cell>
          <cell r="JZ82">
            <v>0</v>
          </cell>
          <cell r="KA82">
            <v>0</v>
          </cell>
          <cell r="KB82">
            <v>0</v>
          </cell>
          <cell r="KC82">
            <v>6</v>
          </cell>
          <cell r="KD82">
            <v>28.1</v>
          </cell>
          <cell r="KE82">
            <v>38.200000000000003</v>
          </cell>
          <cell r="KF82">
            <v>4.5</v>
          </cell>
          <cell r="KG82">
            <v>5.8999999999999995</v>
          </cell>
          <cell r="KH82">
            <v>23.200000000000003</v>
          </cell>
          <cell r="KI82">
            <v>0.1</v>
          </cell>
          <cell r="KJ82">
            <v>27.6</v>
          </cell>
          <cell r="KK82">
            <v>37.1</v>
          </cell>
          <cell r="KL82">
            <v>4.8</v>
          </cell>
          <cell r="KM82">
            <v>6.4</v>
          </cell>
          <cell r="KN82">
            <v>24.099999999999998</v>
          </cell>
          <cell r="KO82">
            <v>0.1</v>
          </cell>
        </row>
        <row r="83">
          <cell r="A83" t="str">
            <v>6JZ</v>
          </cell>
          <cell r="B83" t="str">
            <v>83</v>
          </cell>
          <cell r="C83" t="str">
            <v>NAF 17</v>
          </cell>
          <cell r="D83" t="str">
            <v>JZ</v>
          </cell>
          <cell r="E83" t="str">
            <v>6</v>
          </cell>
          <cell r="F83">
            <v>0</v>
          </cell>
          <cell r="G83">
            <v>14.6</v>
          </cell>
          <cell r="H83">
            <v>59.599999999999994</v>
          </cell>
          <cell r="I83">
            <v>25.2</v>
          </cell>
          <cell r="J83">
            <v>0.5</v>
          </cell>
          <cell r="K83">
            <v>94.5</v>
          </cell>
          <cell r="L83">
            <v>3</v>
          </cell>
          <cell r="M83" t="str">
            <v>nd</v>
          </cell>
          <cell r="N83">
            <v>2.2999999999999998</v>
          </cell>
          <cell r="O83">
            <v>36.1</v>
          </cell>
          <cell r="P83">
            <v>44.800000000000004</v>
          </cell>
          <cell r="Q83" t="str">
            <v>nd</v>
          </cell>
          <cell r="R83">
            <v>0</v>
          </cell>
          <cell r="S83" t="str">
            <v>nd</v>
          </cell>
          <cell r="T83">
            <v>46</v>
          </cell>
          <cell r="U83">
            <v>2.1</v>
          </cell>
          <cell r="V83">
            <v>27.3</v>
          </cell>
          <cell r="W83">
            <v>23.9</v>
          </cell>
          <cell r="X83">
            <v>74.5</v>
          </cell>
          <cell r="Y83">
            <v>1.6</v>
          </cell>
          <cell r="Z83">
            <v>21.3</v>
          </cell>
          <cell r="AA83">
            <v>54</v>
          </cell>
          <cell r="AB83">
            <v>26.400000000000002</v>
          </cell>
          <cell r="AC83">
            <v>75.7</v>
          </cell>
          <cell r="AD83">
            <v>10</v>
          </cell>
          <cell r="AE83">
            <v>29.599999999999998</v>
          </cell>
          <cell r="AF83">
            <v>30.3</v>
          </cell>
          <cell r="AG83">
            <v>0</v>
          </cell>
          <cell r="AH83">
            <v>0</v>
          </cell>
          <cell r="AI83">
            <v>40.1</v>
          </cell>
          <cell r="AJ83">
            <v>57.9</v>
          </cell>
          <cell r="AK83" t="str">
            <v>nd</v>
          </cell>
          <cell r="AL83">
            <v>34.9</v>
          </cell>
          <cell r="AM83">
            <v>34.799999999999997</v>
          </cell>
          <cell r="AN83">
            <v>65.2</v>
          </cell>
          <cell r="AO83">
            <v>52.1</v>
          </cell>
          <cell r="AP83">
            <v>47.9</v>
          </cell>
          <cell r="AQ83">
            <v>70.7</v>
          </cell>
          <cell r="AR83">
            <v>17.2</v>
          </cell>
          <cell r="AS83" t="str">
            <v>nd</v>
          </cell>
          <cell r="AT83">
            <v>7.8</v>
          </cell>
          <cell r="AU83">
            <v>2.6</v>
          </cell>
          <cell r="AV83">
            <v>47.9</v>
          </cell>
          <cell r="AW83" t="str">
            <v>nd</v>
          </cell>
          <cell r="AX83">
            <v>3.6999999999999997</v>
          </cell>
          <cell r="AY83">
            <v>30.099999999999998</v>
          </cell>
          <cell r="AZ83">
            <v>18.099999999999998</v>
          </cell>
          <cell r="BA83">
            <v>17.599999999999998</v>
          </cell>
          <cell r="BB83">
            <v>10.100000000000001</v>
          </cell>
          <cell r="BC83">
            <v>31.900000000000002</v>
          </cell>
          <cell r="BD83">
            <v>26.400000000000002</v>
          </cell>
          <cell r="BE83">
            <v>11.799999999999999</v>
          </cell>
          <cell r="BF83">
            <v>2.1</v>
          </cell>
          <cell r="BG83">
            <v>21.4</v>
          </cell>
          <cell r="BH83">
            <v>20</v>
          </cell>
          <cell r="BI83">
            <v>11.899999999999999</v>
          </cell>
          <cell r="BJ83">
            <v>27</v>
          </cell>
          <cell r="BK83">
            <v>19.2</v>
          </cell>
          <cell r="BL83">
            <v>0.5</v>
          </cell>
          <cell r="BM83">
            <v>0</v>
          </cell>
          <cell r="BN83">
            <v>1.0999999999999999</v>
          </cell>
          <cell r="BO83">
            <v>0</v>
          </cell>
          <cell r="BP83">
            <v>8.9</v>
          </cell>
          <cell r="BQ83">
            <v>20.100000000000001</v>
          </cell>
          <cell r="BR83">
            <v>70</v>
          </cell>
          <cell r="BS83">
            <v>0</v>
          </cell>
          <cell r="BT83">
            <v>0</v>
          </cell>
          <cell r="BU83">
            <v>0</v>
          </cell>
          <cell r="BV83">
            <v>5</v>
          </cell>
          <cell r="BW83">
            <v>91.600000000000009</v>
          </cell>
          <cell r="BX83">
            <v>3.4000000000000004</v>
          </cell>
          <cell r="BY83">
            <v>0</v>
          </cell>
          <cell r="BZ83">
            <v>2.1</v>
          </cell>
          <cell r="CA83">
            <v>44.800000000000004</v>
          </cell>
          <cell r="CB83">
            <v>41.6</v>
          </cell>
          <cell r="CC83">
            <v>11.3</v>
          </cell>
          <cell r="CD83" t="str">
            <v>nd</v>
          </cell>
          <cell r="CE83">
            <v>0</v>
          </cell>
          <cell r="CF83">
            <v>0</v>
          </cell>
          <cell r="CG83">
            <v>0</v>
          </cell>
          <cell r="CH83">
            <v>0</v>
          </cell>
          <cell r="CI83" t="str">
            <v>nd</v>
          </cell>
          <cell r="CJ83">
            <v>78</v>
          </cell>
          <cell r="CK83">
            <v>97</v>
          </cell>
          <cell r="CL83">
            <v>83.3</v>
          </cell>
          <cell r="CM83">
            <v>87.5</v>
          </cell>
          <cell r="CN83">
            <v>65.600000000000009</v>
          </cell>
          <cell r="CO83">
            <v>7.0000000000000009</v>
          </cell>
          <cell r="CP83">
            <v>34.799999999999997</v>
          </cell>
          <cell r="CQ83">
            <v>89.7</v>
          </cell>
          <cell r="CR83">
            <v>12.8</v>
          </cell>
          <cell r="CS83">
            <v>16.2</v>
          </cell>
          <cell r="CT83">
            <v>11.5</v>
          </cell>
          <cell r="CU83">
            <v>16.7</v>
          </cell>
          <cell r="CV83">
            <v>55.600000000000009</v>
          </cell>
          <cell r="CW83">
            <v>6.2</v>
          </cell>
          <cell r="CX83">
            <v>4</v>
          </cell>
          <cell r="CY83">
            <v>4.5999999999999996</v>
          </cell>
          <cell r="CZ83">
            <v>43.5</v>
          </cell>
          <cell r="DA83">
            <v>21.7</v>
          </cell>
          <cell r="DB83">
            <v>20.100000000000001</v>
          </cell>
          <cell r="DC83">
            <v>5.8999999999999995</v>
          </cell>
          <cell r="DD83">
            <v>49.1</v>
          </cell>
          <cell r="DE83">
            <v>2.6</v>
          </cell>
          <cell r="DF83">
            <v>27.700000000000003</v>
          </cell>
          <cell r="DG83">
            <v>47.5</v>
          </cell>
          <cell r="DH83">
            <v>27.900000000000002</v>
          </cell>
          <cell r="DI83" t="str">
            <v>nd</v>
          </cell>
          <cell r="DJ83">
            <v>33.4</v>
          </cell>
          <cell r="DK83">
            <v>15.5</v>
          </cell>
          <cell r="DL83">
            <v>0</v>
          </cell>
          <cell r="DM83">
            <v>0</v>
          </cell>
          <cell r="DN83">
            <v>0</v>
          </cell>
          <cell r="DO83">
            <v>0</v>
          </cell>
          <cell r="DP83">
            <v>0</v>
          </cell>
          <cell r="DQ83">
            <v>0</v>
          </cell>
          <cell r="DR83" t="str">
            <v>nd</v>
          </cell>
          <cell r="DS83" t="str">
            <v>nd</v>
          </cell>
          <cell r="DT83" t="str">
            <v>nd</v>
          </cell>
          <cell r="DU83">
            <v>5.7</v>
          </cell>
          <cell r="DV83">
            <v>0</v>
          </cell>
          <cell r="DW83">
            <v>12.9</v>
          </cell>
          <cell r="DX83">
            <v>5.8000000000000007</v>
          </cell>
          <cell r="DY83">
            <v>28.799999999999997</v>
          </cell>
          <cell r="DZ83">
            <v>10.9</v>
          </cell>
          <cell r="EA83" t="str">
            <v>nd</v>
          </cell>
          <cell r="EB83">
            <v>0</v>
          </cell>
          <cell r="EC83">
            <v>4.7</v>
          </cell>
          <cell r="ED83">
            <v>3.9</v>
          </cell>
          <cell r="EE83">
            <v>2.1</v>
          </cell>
          <cell r="EF83">
            <v>6.9</v>
          </cell>
          <cell r="EG83">
            <v>5.7</v>
          </cell>
          <cell r="EH83">
            <v>2.1</v>
          </cell>
          <cell r="EI83">
            <v>0</v>
          </cell>
          <cell r="EJ83" t="str">
            <v>nd</v>
          </cell>
          <cell r="EK83" t="str">
            <v>nd</v>
          </cell>
          <cell r="EL83">
            <v>0</v>
          </cell>
          <cell r="EM83">
            <v>0</v>
          </cell>
          <cell r="EN83">
            <v>0</v>
          </cell>
          <cell r="EO83">
            <v>0</v>
          </cell>
          <cell r="EP83">
            <v>0</v>
          </cell>
          <cell r="EQ83">
            <v>0</v>
          </cell>
          <cell r="ER83">
            <v>0</v>
          </cell>
          <cell r="ES83">
            <v>0</v>
          </cell>
          <cell r="ET83" t="str">
            <v>nd</v>
          </cell>
          <cell r="EU83" t="str">
            <v>nd</v>
          </cell>
          <cell r="EV83">
            <v>1.3</v>
          </cell>
          <cell r="EW83">
            <v>0</v>
          </cell>
          <cell r="EX83">
            <v>0</v>
          </cell>
          <cell r="EY83">
            <v>0</v>
          </cell>
          <cell r="EZ83" t="str">
            <v>nd</v>
          </cell>
          <cell r="FA83">
            <v>10.6</v>
          </cell>
          <cell r="FB83">
            <v>9.5</v>
          </cell>
          <cell r="FC83">
            <v>23.400000000000002</v>
          </cell>
          <cell r="FD83">
            <v>12.8</v>
          </cell>
          <cell r="FE83">
            <v>0.5</v>
          </cell>
          <cell r="FF83">
            <v>7.3999999999999995</v>
          </cell>
          <cell r="FG83">
            <v>7.3999999999999995</v>
          </cell>
          <cell r="FH83">
            <v>1.2</v>
          </cell>
          <cell r="FI83">
            <v>3.5000000000000004</v>
          </cell>
          <cell r="FJ83">
            <v>6</v>
          </cell>
          <cell r="FK83">
            <v>0</v>
          </cell>
          <cell r="FL83">
            <v>0</v>
          </cell>
          <cell r="FM83">
            <v>0</v>
          </cell>
          <cell r="FN83">
            <v>0</v>
          </cell>
          <cell r="FO83" t="str">
            <v>nd</v>
          </cell>
          <cell r="FP83" t="str">
            <v>nd</v>
          </cell>
          <cell r="FQ83" t="str">
            <v>nd</v>
          </cell>
          <cell r="FR83">
            <v>0</v>
          </cell>
          <cell r="FS83">
            <v>0</v>
          </cell>
          <cell r="FT83">
            <v>0</v>
          </cell>
          <cell r="FU83">
            <v>0</v>
          </cell>
          <cell r="FV83">
            <v>0</v>
          </cell>
          <cell r="FW83">
            <v>0</v>
          </cell>
          <cell r="FX83" t="str">
            <v>nd</v>
          </cell>
          <cell r="FY83">
            <v>0</v>
          </cell>
          <cell r="FZ83">
            <v>2.2999999999999998</v>
          </cell>
          <cell r="GA83" t="str">
            <v>nd</v>
          </cell>
          <cell r="GB83">
            <v>4.3</v>
          </cell>
          <cell r="GC83">
            <v>0</v>
          </cell>
          <cell r="GD83">
            <v>0.8</v>
          </cell>
          <cell r="GE83">
            <v>0</v>
          </cell>
          <cell r="GF83">
            <v>6.6000000000000005</v>
          </cell>
          <cell r="GG83">
            <v>7.7</v>
          </cell>
          <cell r="GH83">
            <v>44.5</v>
          </cell>
          <cell r="GI83">
            <v>0</v>
          </cell>
          <cell r="GJ83">
            <v>0</v>
          </cell>
          <cell r="GK83">
            <v>0</v>
          </cell>
          <cell r="GL83">
            <v>0</v>
          </cell>
          <cell r="GM83">
            <v>3.3000000000000003</v>
          </cell>
          <cell r="GN83">
            <v>21.099999999999998</v>
          </cell>
          <cell r="GO83">
            <v>0</v>
          </cell>
          <cell r="GP83">
            <v>0</v>
          </cell>
          <cell r="GQ83">
            <v>0</v>
          </cell>
          <cell r="GR83">
            <v>0</v>
          </cell>
          <cell r="GS83" t="str">
            <v>nd</v>
          </cell>
          <cell r="GT83" t="str">
            <v>nd</v>
          </cell>
          <cell r="GU83">
            <v>0</v>
          </cell>
          <cell r="GV83">
            <v>0</v>
          </cell>
          <cell r="GW83">
            <v>0</v>
          </cell>
          <cell r="GX83">
            <v>0</v>
          </cell>
          <cell r="GY83">
            <v>0</v>
          </cell>
          <cell r="GZ83">
            <v>0</v>
          </cell>
          <cell r="HA83">
            <v>0</v>
          </cell>
          <cell r="HB83">
            <v>0</v>
          </cell>
          <cell r="HC83">
            <v>0</v>
          </cell>
          <cell r="HD83">
            <v>15.6</v>
          </cell>
          <cell r="HE83">
            <v>0</v>
          </cell>
          <cell r="HF83">
            <v>0</v>
          </cell>
          <cell r="HG83">
            <v>0</v>
          </cell>
          <cell r="HH83">
            <v>0</v>
          </cell>
          <cell r="HI83">
            <v>3.4000000000000004</v>
          </cell>
          <cell r="HJ83">
            <v>54.500000000000007</v>
          </cell>
          <cell r="HK83">
            <v>1.6</v>
          </cell>
          <cell r="HL83">
            <v>0</v>
          </cell>
          <cell r="HM83">
            <v>0</v>
          </cell>
          <cell r="HN83">
            <v>0</v>
          </cell>
          <cell r="HO83">
            <v>1.6</v>
          </cell>
          <cell r="HP83">
            <v>21.4</v>
          </cell>
          <cell r="HQ83">
            <v>1.7000000000000002</v>
          </cell>
          <cell r="HR83">
            <v>0</v>
          </cell>
          <cell r="HS83">
            <v>0</v>
          </cell>
          <cell r="HT83">
            <v>0</v>
          </cell>
          <cell r="HU83">
            <v>0</v>
          </cell>
          <cell r="HV83" t="str">
            <v>nd</v>
          </cell>
          <cell r="HW83" t="str">
            <v>nd</v>
          </cell>
          <cell r="HX83">
            <v>0</v>
          </cell>
          <cell r="HY83">
            <v>0</v>
          </cell>
          <cell r="HZ83">
            <v>0</v>
          </cell>
          <cell r="IA83">
            <v>0</v>
          </cell>
          <cell r="IB83">
            <v>0</v>
          </cell>
          <cell r="IC83">
            <v>0</v>
          </cell>
          <cell r="ID83">
            <v>0</v>
          </cell>
          <cell r="IE83" t="str">
            <v>nd</v>
          </cell>
          <cell r="IF83">
            <v>12.6</v>
          </cell>
          <cell r="IG83">
            <v>2.2999999999999998</v>
          </cell>
          <cell r="IH83">
            <v>0</v>
          </cell>
          <cell r="II83">
            <v>0</v>
          </cell>
          <cell r="IJ83">
            <v>0.6</v>
          </cell>
          <cell r="IK83">
            <v>32</v>
          </cell>
          <cell r="IL83">
            <v>18.8</v>
          </cell>
          <cell r="IM83">
            <v>7.8</v>
          </cell>
          <cell r="IN83" t="str">
            <v>nd</v>
          </cell>
          <cell r="IO83">
            <v>0</v>
          </cell>
          <cell r="IP83">
            <v>1.5</v>
          </cell>
          <cell r="IQ83">
            <v>11.899999999999999</v>
          </cell>
          <cell r="IR83">
            <v>10</v>
          </cell>
          <cell r="IS83">
            <v>1.3</v>
          </cell>
          <cell r="IT83">
            <v>0</v>
          </cell>
          <cell r="IU83">
            <v>0</v>
          </cell>
          <cell r="IV83" t="str">
            <v>nd</v>
          </cell>
          <cell r="IW83" t="str">
            <v>nd</v>
          </cell>
          <cell r="IX83" t="str">
            <v>nd</v>
          </cell>
          <cell r="IY83">
            <v>0</v>
          </cell>
          <cell r="IZ83">
            <v>0</v>
          </cell>
          <cell r="JA83">
            <v>0</v>
          </cell>
          <cell r="JB83">
            <v>0</v>
          </cell>
          <cell r="JC83">
            <v>0</v>
          </cell>
          <cell r="JD83">
            <v>0</v>
          </cell>
          <cell r="JE83">
            <v>0</v>
          </cell>
          <cell r="JF83">
            <v>0</v>
          </cell>
          <cell r="JG83">
            <v>0</v>
          </cell>
          <cell r="JH83">
            <v>0</v>
          </cell>
          <cell r="JI83">
            <v>0</v>
          </cell>
          <cell r="JJ83">
            <v>0</v>
          </cell>
          <cell r="JK83">
            <v>16.400000000000002</v>
          </cell>
          <cell r="JL83">
            <v>0</v>
          </cell>
          <cell r="JM83">
            <v>0</v>
          </cell>
          <cell r="JN83">
            <v>0</v>
          </cell>
          <cell r="JO83">
            <v>0</v>
          </cell>
          <cell r="JP83" t="str">
            <v>nd</v>
          </cell>
          <cell r="JQ83">
            <v>36.299999999999997</v>
          </cell>
          <cell r="JR83">
            <v>0</v>
          </cell>
          <cell r="JS83">
            <v>0</v>
          </cell>
          <cell r="JT83">
            <v>0</v>
          </cell>
          <cell r="JU83">
            <v>0</v>
          </cell>
          <cell r="JV83">
            <v>0</v>
          </cell>
          <cell r="JW83">
            <v>24.9</v>
          </cell>
          <cell r="JX83">
            <v>0</v>
          </cell>
          <cell r="JY83">
            <v>0</v>
          </cell>
          <cell r="JZ83">
            <v>0</v>
          </cell>
          <cell r="KA83">
            <v>0</v>
          </cell>
          <cell r="KB83">
            <v>0</v>
          </cell>
          <cell r="KC83">
            <v>0.6</v>
          </cell>
          <cell r="KD83">
            <v>33.5</v>
          </cell>
          <cell r="KE83">
            <v>35.199999999999996</v>
          </cell>
          <cell r="KF83">
            <v>2.5</v>
          </cell>
          <cell r="KG83">
            <v>4.5999999999999996</v>
          </cell>
          <cell r="KH83">
            <v>23.200000000000003</v>
          </cell>
          <cell r="KI83">
            <v>1</v>
          </cell>
          <cell r="KJ83">
            <v>32.5</v>
          </cell>
          <cell r="KK83">
            <v>35.6</v>
          </cell>
          <cell r="KL83">
            <v>3</v>
          </cell>
          <cell r="KM83">
            <v>4.8</v>
          </cell>
          <cell r="KN83">
            <v>22.900000000000002</v>
          </cell>
          <cell r="KO83">
            <v>1.0999999999999999</v>
          </cell>
        </row>
        <row r="84">
          <cell r="A84" t="str">
            <v>EnsKZ</v>
          </cell>
          <cell r="B84" t="str">
            <v>84</v>
          </cell>
          <cell r="C84" t="str">
            <v>NAF 17</v>
          </cell>
          <cell r="D84" t="str">
            <v>KZ</v>
          </cell>
          <cell r="E84" t="str">
            <v/>
          </cell>
          <cell r="F84">
            <v>0.1</v>
          </cell>
          <cell r="G84">
            <v>4.7</v>
          </cell>
          <cell r="H84">
            <v>34.300000000000004</v>
          </cell>
          <cell r="I84">
            <v>50.9</v>
          </cell>
          <cell r="J84">
            <v>10</v>
          </cell>
          <cell r="K84">
            <v>91.7</v>
          </cell>
          <cell r="L84">
            <v>1.9</v>
          </cell>
          <cell r="M84">
            <v>0.8</v>
          </cell>
          <cell r="N84">
            <v>5.5</v>
          </cell>
          <cell r="O84">
            <v>5.6000000000000005</v>
          </cell>
          <cell r="P84">
            <v>43.1</v>
          </cell>
          <cell r="Q84">
            <v>2.1</v>
          </cell>
          <cell r="R84">
            <v>3.2</v>
          </cell>
          <cell r="S84">
            <v>6.7</v>
          </cell>
          <cell r="T84">
            <v>27.1</v>
          </cell>
          <cell r="U84">
            <v>0.6</v>
          </cell>
          <cell r="V84">
            <v>35.199999999999996</v>
          </cell>
          <cell r="W84">
            <v>11.799999999999999</v>
          </cell>
          <cell r="X84">
            <v>85.6</v>
          </cell>
          <cell r="Y84">
            <v>2.6</v>
          </cell>
          <cell r="Z84">
            <v>5.8999999999999995</v>
          </cell>
          <cell r="AA84">
            <v>55.900000000000006</v>
          </cell>
          <cell r="AB84">
            <v>9.3000000000000007</v>
          </cell>
          <cell r="AC84">
            <v>75.400000000000006</v>
          </cell>
          <cell r="AD84">
            <v>2.5</v>
          </cell>
          <cell r="AE84">
            <v>21</v>
          </cell>
          <cell r="AF84">
            <v>19.400000000000002</v>
          </cell>
          <cell r="AG84">
            <v>38.700000000000003</v>
          </cell>
          <cell r="AH84">
            <v>0</v>
          </cell>
          <cell r="AI84">
            <v>21</v>
          </cell>
          <cell r="AJ84">
            <v>81.2</v>
          </cell>
          <cell r="AK84">
            <v>1</v>
          </cell>
          <cell r="AL84">
            <v>17.8</v>
          </cell>
          <cell r="AM84">
            <v>14.2</v>
          </cell>
          <cell r="AN84">
            <v>85.8</v>
          </cell>
          <cell r="AO84">
            <v>81.899999999999991</v>
          </cell>
          <cell r="AP84">
            <v>18.099999999999998</v>
          </cell>
          <cell r="AQ84">
            <v>12.7</v>
          </cell>
          <cell r="AR84">
            <v>3.5000000000000004</v>
          </cell>
          <cell r="AS84" t="str">
            <v>nd</v>
          </cell>
          <cell r="AT84">
            <v>76.8</v>
          </cell>
          <cell r="AU84">
            <v>4.9000000000000004</v>
          </cell>
          <cell r="AV84">
            <v>2.1999999999999997</v>
          </cell>
          <cell r="AW84">
            <v>2.1999999999999997</v>
          </cell>
          <cell r="AX84" t="str">
            <v>nd</v>
          </cell>
          <cell r="AY84">
            <v>91.100000000000009</v>
          </cell>
          <cell r="AZ84">
            <v>2.1999999999999997</v>
          </cell>
          <cell r="BA84">
            <v>33.800000000000004</v>
          </cell>
          <cell r="BB84">
            <v>17.2</v>
          </cell>
          <cell r="BC84">
            <v>25.2</v>
          </cell>
          <cell r="BD84">
            <v>17.399999999999999</v>
          </cell>
          <cell r="BE84">
            <v>3.4000000000000004</v>
          </cell>
          <cell r="BF84">
            <v>3.1</v>
          </cell>
          <cell r="BG84">
            <v>5.5</v>
          </cell>
          <cell r="BH84">
            <v>14.499999999999998</v>
          </cell>
          <cell r="BI84">
            <v>26.3</v>
          </cell>
          <cell r="BJ84">
            <v>13.600000000000001</v>
          </cell>
          <cell r="BK84">
            <v>30.3</v>
          </cell>
          <cell r="BL84">
            <v>9.8000000000000007</v>
          </cell>
          <cell r="BM84" t="str">
            <v>nd</v>
          </cell>
          <cell r="BN84" t="str">
            <v>nd</v>
          </cell>
          <cell r="BO84" t="str">
            <v>nd</v>
          </cell>
          <cell r="BP84">
            <v>0.2</v>
          </cell>
          <cell r="BQ84">
            <v>12.7</v>
          </cell>
          <cell r="BR84">
            <v>86</v>
          </cell>
          <cell r="BS84" t="str">
            <v>nd</v>
          </cell>
          <cell r="BT84">
            <v>0</v>
          </cell>
          <cell r="BU84">
            <v>0</v>
          </cell>
          <cell r="BV84">
            <v>11</v>
          </cell>
          <cell r="BW84">
            <v>80</v>
          </cell>
          <cell r="BX84">
            <v>8.7999999999999989</v>
          </cell>
          <cell r="BY84">
            <v>0.1</v>
          </cell>
          <cell r="BZ84">
            <v>1.9</v>
          </cell>
          <cell r="CA84">
            <v>39</v>
          </cell>
          <cell r="CB84">
            <v>47.599999999999994</v>
          </cell>
          <cell r="CC84">
            <v>8.7999999999999989</v>
          </cell>
          <cell r="CD84">
            <v>2.6</v>
          </cell>
          <cell r="CE84">
            <v>0</v>
          </cell>
          <cell r="CF84">
            <v>0</v>
          </cell>
          <cell r="CG84">
            <v>0</v>
          </cell>
          <cell r="CH84">
            <v>0.2</v>
          </cell>
          <cell r="CI84">
            <v>1</v>
          </cell>
          <cell r="CJ84">
            <v>98.8</v>
          </cell>
          <cell r="CK84">
            <v>89.5</v>
          </cell>
          <cell r="CL84">
            <v>52.5</v>
          </cell>
          <cell r="CM84">
            <v>89.2</v>
          </cell>
          <cell r="CN84">
            <v>46.2</v>
          </cell>
          <cell r="CO84">
            <v>4.5999999999999996</v>
          </cell>
          <cell r="CP84">
            <v>33.900000000000006</v>
          </cell>
          <cell r="CQ84">
            <v>82.899999999999991</v>
          </cell>
          <cell r="CR84">
            <v>11.899999999999999</v>
          </cell>
          <cell r="CS84">
            <v>32.200000000000003</v>
          </cell>
          <cell r="CT84">
            <v>30.9</v>
          </cell>
          <cell r="CU84">
            <v>3.6999999999999997</v>
          </cell>
          <cell r="CV84">
            <v>33.200000000000003</v>
          </cell>
          <cell r="CW84">
            <v>19.5</v>
          </cell>
          <cell r="CX84">
            <v>5.0999999999999996</v>
          </cell>
          <cell r="CY84">
            <v>11.799999999999999</v>
          </cell>
          <cell r="CZ84">
            <v>17.2</v>
          </cell>
          <cell r="DA84">
            <v>12.7</v>
          </cell>
          <cell r="DB84">
            <v>33.6</v>
          </cell>
          <cell r="DC84">
            <v>16.600000000000001</v>
          </cell>
          <cell r="DD84">
            <v>33.700000000000003</v>
          </cell>
          <cell r="DE84">
            <v>10</v>
          </cell>
          <cell r="DF84">
            <v>25.2</v>
          </cell>
          <cell r="DG84">
            <v>14.000000000000002</v>
          </cell>
          <cell r="DH84">
            <v>9.4</v>
          </cell>
          <cell r="DI84">
            <v>2.5</v>
          </cell>
          <cell r="DJ84">
            <v>24.5</v>
          </cell>
          <cell r="DK84">
            <v>19.400000000000002</v>
          </cell>
          <cell r="DL84" t="str">
            <v>nd</v>
          </cell>
          <cell r="DM84">
            <v>0</v>
          </cell>
          <cell r="DN84" t="str">
            <v>nd</v>
          </cell>
          <cell r="DO84">
            <v>0</v>
          </cell>
          <cell r="DP84">
            <v>0</v>
          </cell>
          <cell r="DQ84" t="str">
            <v>nd</v>
          </cell>
          <cell r="DR84" t="str">
            <v>nd</v>
          </cell>
          <cell r="DS84" t="str">
            <v>nd</v>
          </cell>
          <cell r="DT84">
            <v>4.5</v>
          </cell>
          <cell r="DU84">
            <v>0</v>
          </cell>
          <cell r="DV84" t="str">
            <v>nd</v>
          </cell>
          <cell r="DW84">
            <v>6.2</v>
          </cell>
          <cell r="DX84">
            <v>6.3</v>
          </cell>
          <cell r="DY84">
            <v>15.8</v>
          </cell>
          <cell r="DZ84">
            <v>5.0999999999999996</v>
          </cell>
          <cell r="EA84">
            <v>1.3</v>
          </cell>
          <cell r="EB84" t="str">
            <v>nd</v>
          </cell>
          <cell r="EC84">
            <v>22.7</v>
          </cell>
          <cell r="ED84">
            <v>8.7999999999999989</v>
          </cell>
          <cell r="EE84">
            <v>8.2000000000000011</v>
          </cell>
          <cell r="EF84">
            <v>5.8000000000000007</v>
          </cell>
          <cell r="EG84">
            <v>1.9</v>
          </cell>
          <cell r="EH84">
            <v>2.7</v>
          </cell>
          <cell r="EI84">
            <v>4.8</v>
          </cell>
          <cell r="EJ84">
            <v>2.1999999999999997</v>
          </cell>
          <cell r="EK84">
            <v>0.70000000000000007</v>
          </cell>
          <cell r="EL84" t="str">
            <v>nd</v>
          </cell>
          <cell r="EM84">
            <v>0.1</v>
          </cell>
          <cell r="EN84">
            <v>0.1</v>
          </cell>
          <cell r="EO84">
            <v>0</v>
          </cell>
          <cell r="EP84" t="str">
            <v>nd</v>
          </cell>
          <cell r="EQ84" t="str">
            <v>nd</v>
          </cell>
          <cell r="ER84">
            <v>0</v>
          </cell>
          <cell r="ES84">
            <v>0</v>
          </cell>
          <cell r="ET84">
            <v>0</v>
          </cell>
          <cell r="EU84">
            <v>0</v>
          </cell>
          <cell r="EV84">
            <v>4.5999999999999996</v>
          </cell>
          <cell r="EW84" t="str">
            <v>nd</v>
          </cell>
          <cell r="EX84">
            <v>0.3</v>
          </cell>
          <cell r="EY84" t="str">
            <v>nd</v>
          </cell>
          <cell r="EZ84">
            <v>1.7000000000000002</v>
          </cell>
          <cell r="FA84">
            <v>6.2</v>
          </cell>
          <cell r="FB84">
            <v>13</v>
          </cell>
          <cell r="FC84">
            <v>5.4</v>
          </cell>
          <cell r="FD84">
            <v>6.7</v>
          </cell>
          <cell r="FE84">
            <v>1.7999999999999998</v>
          </cell>
          <cell r="FF84">
            <v>3.5999999999999996</v>
          </cell>
          <cell r="FG84">
            <v>6.4</v>
          </cell>
          <cell r="FH84">
            <v>7.7</v>
          </cell>
          <cell r="FI84">
            <v>6.3</v>
          </cell>
          <cell r="FJ84">
            <v>19.5</v>
          </cell>
          <cell r="FK84">
            <v>6.5</v>
          </cell>
          <cell r="FL84">
            <v>0.2</v>
          </cell>
          <cell r="FM84">
            <v>2</v>
          </cell>
          <cell r="FN84">
            <v>1.2</v>
          </cell>
          <cell r="FO84">
            <v>1.9</v>
          </cell>
          <cell r="FP84">
            <v>3.5999999999999996</v>
          </cell>
          <cell r="FQ84">
            <v>1.2</v>
          </cell>
          <cell r="FR84">
            <v>0</v>
          </cell>
          <cell r="FS84">
            <v>0</v>
          </cell>
          <cell r="FT84">
            <v>0</v>
          </cell>
          <cell r="FU84">
            <v>0</v>
          </cell>
          <cell r="FV84" t="str">
            <v>nd</v>
          </cell>
          <cell r="FW84" t="str">
            <v>nd</v>
          </cell>
          <cell r="FX84" t="str">
            <v>nd</v>
          </cell>
          <cell r="FY84" t="str">
            <v>nd</v>
          </cell>
          <cell r="FZ84">
            <v>0</v>
          </cell>
          <cell r="GA84">
            <v>0.2</v>
          </cell>
          <cell r="GB84">
            <v>4.3999999999999995</v>
          </cell>
          <cell r="GC84">
            <v>0</v>
          </cell>
          <cell r="GD84" t="str">
            <v>nd</v>
          </cell>
          <cell r="GE84">
            <v>0</v>
          </cell>
          <cell r="GF84" t="str">
            <v>nd</v>
          </cell>
          <cell r="GG84">
            <v>6.7</v>
          </cell>
          <cell r="GH84">
            <v>27.800000000000004</v>
          </cell>
          <cell r="GI84" t="str">
            <v>nd</v>
          </cell>
          <cell r="GJ84">
            <v>0</v>
          </cell>
          <cell r="GK84">
            <v>0</v>
          </cell>
          <cell r="GL84" t="str">
            <v>nd</v>
          </cell>
          <cell r="GM84">
            <v>5.0999999999999996</v>
          </cell>
          <cell r="GN84">
            <v>44.3</v>
          </cell>
          <cell r="GO84">
            <v>0</v>
          </cell>
          <cell r="GP84">
            <v>0</v>
          </cell>
          <cell r="GQ84">
            <v>0</v>
          </cell>
          <cell r="GR84">
            <v>0</v>
          </cell>
          <cell r="GS84">
            <v>0.89999999999999991</v>
          </cell>
          <cell r="GT84">
            <v>9.3000000000000007</v>
          </cell>
          <cell r="GU84">
            <v>0</v>
          </cell>
          <cell r="GV84">
            <v>0</v>
          </cell>
          <cell r="GW84">
            <v>0</v>
          </cell>
          <cell r="GX84">
            <v>0</v>
          </cell>
          <cell r="GY84" t="str">
            <v>nd</v>
          </cell>
          <cell r="GZ84">
            <v>0</v>
          </cell>
          <cell r="HA84">
            <v>0</v>
          </cell>
          <cell r="HB84">
            <v>0</v>
          </cell>
          <cell r="HC84">
            <v>0</v>
          </cell>
          <cell r="HD84">
            <v>4.9000000000000004</v>
          </cell>
          <cell r="HE84">
            <v>0.1</v>
          </cell>
          <cell r="HF84">
            <v>0</v>
          </cell>
          <cell r="HG84">
            <v>0</v>
          </cell>
          <cell r="HH84">
            <v>0</v>
          </cell>
          <cell r="HI84">
            <v>9.3000000000000007</v>
          </cell>
          <cell r="HJ84">
            <v>23</v>
          </cell>
          <cell r="HK84">
            <v>2.2999999999999998</v>
          </cell>
          <cell r="HL84" t="str">
            <v>nd</v>
          </cell>
          <cell r="HM84">
            <v>0</v>
          </cell>
          <cell r="HN84">
            <v>0</v>
          </cell>
          <cell r="HO84">
            <v>1.7000000000000002</v>
          </cell>
          <cell r="HP84">
            <v>42.4</v>
          </cell>
          <cell r="HQ84">
            <v>5.8000000000000007</v>
          </cell>
          <cell r="HR84">
            <v>0</v>
          </cell>
          <cell r="HS84">
            <v>0</v>
          </cell>
          <cell r="HT84">
            <v>0</v>
          </cell>
          <cell r="HU84" t="str">
            <v>nd</v>
          </cell>
          <cell r="HV84">
            <v>9.5</v>
          </cell>
          <cell r="HW84">
            <v>0.4</v>
          </cell>
          <cell r="HX84">
            <v>0</v>
          </cell>
          <cell r="HY84">
            <v>0</v>
          </cell>
          <cell r="HZ84">
            <v>0</v>
          </cell>
          <cell r="IA84" t="str">
            <v>nd</v>
          </cell>
          <cell r="IB84">
            <v>0</v>
          </cell>
          <cell r="IC84">
            <v>0</v>
          </cell>
          <cell r="ID84">
            <v>0</v>
          </cell>
          <cell r="IE84">
            <v>4.5999999999999996</v>
          </cell>
          <cell r="IF84" t="str">
            <v>nd</v>
          </cell>
          <cell r="IG84">
            <v>0.3</v>
          </cell>
          <cell r="IH84" t="str">
            <v>nd</v>
          </cell>
          <cell r="II84" t="str">
            <v>nd</v>
          </cell>
          <cell r="IJ84">
            <v>1.4000000000000001</v>
          </cell>
          <cell r="IK84">
            <v>8.7999999999999989</v>
          </cell>
          <cell r="IL84">
            <v>23.200000000000003</v>
          </cell>
          <cell r="IM84">
            <v>1.2</v>
          </cell>
          <cell r="IN84">
            <v>0.2</v>
          </cell>
          <cell r="IO84" t="str">
            <v>nd</v>
          </cell>
          <cell r="IP84">
            <v>0.4</v>
          </cell>
          <cell r="IQ84">
            <v>21.4</v>
          </cell>
          <cell r="IR84">
            <v>19.3</v>
          </cell>
          <cell r="IS84">
            <v>6.6000000000000005</v>
          </cell>
          <cell r="IT84">
            <v>2.2999999999999998</v>
          </cell>
          <cell r="IU84">
            <v>0</v>
          </cell>
          <cell r="IV84">
            <v>0</v>
          </cell>
          <cell r="IW84">
            <v>3.5999999999999996</v>
          </cell>
          <cell r="IX84">
            <v>5.5</v>
          </cell>
          <cell r="IY84">
            <v>0.8</v>
          </cell>
          <cell r="IZ84" t="str">
            <v>nd</v>
          </cell>
          <cell r="JA84">
            <v>0</v>
          </cell>
          <cell r="JB84">
            <v>0</v>
          </cell>
          <cell r="JC84">
            <v>0</v>
          </cell>
          <cell r="JD84">
            <v>0</v>
          </cell>
          <cell r="JE84" t="str">
            <v>nd</v>
          </cell>
          <cell r="JF84">
            <v>0</v>
          </cell>
          <cell r="JG84">
            <v>0</v>
          </cell>
          <cell r="JH84">
            <v>0</v>
          </cell>
          <cell r="JI84">
            <v>0</v>
          </cell>
          <cell r="JJ84">
            <v>0</v>
          </cell>
          <cell r="JK84">
            <v>5</v>
          </cell>
          <cell r="JL84">
            <v>0</v>
          </cell>
          <cell r="JM84">
            <v>0</v>
          </cell>
          <cell r="JN84">
            <v>0</v>
          </cell>
          <cell r="JO84">
            <v>0</v>
          </cell>
          <cell r="JP84" t="str">
            <v>nd</v>
          </cell>
          <cell r="JQ84">
            <v>34.1</v>
          </cell>
          <cell r="JR84">
            <v>0</v>
          </cell>
          <cell r="JS84">
            <v>0</v>
          </cell>
          <cell r="JT84">
            <v>0</v>
          </cell>
          <cell r="JU84">
            <v>0.2</v>
          </cell>
          <cell r="JV84" t="str">
            <v>nd</v>
          </cell>
          <cell r="JW84">
            <v>49.5</v>
          </cell>
          <cell r="JX84">
            <v>0</v>
          </cell>
          <cell r="JY84">
            <v>0</v>
          </cell>
          <cell r="JZ84">
            <v>0</v>
          </cell>
          <cell r="KA84">
            <v>0</v>
          </cell>
          <cell r="KB84">
            <v>0</v>
          </cell>
          <cell r="KC84">
            <v>10.100000000000001</v>
          </cell>
          <cell r="KD84">
            <v>45.5</v>
          </cell>
          <cell r="KE84">
            <v>24.3</v>
          </cell>
          <cell r="KF84">
            <v>1.7000000000000002</v>
          </cell>
          <cell r="KG84">
            <v>5.6000000000000005</v>
          </cell>
          <cell r="KH84">
            <v>22.8</v>
          </cell>
          <cell r="KI84">
            <v>0.1</v>
          </cell>
          <cell r="KJ84">
            <v>44.9</v>
          </cell>
          <cell r="KK84">
            <v>22.900000000000002</v>
          </cell>
          <cell r="KL84">
            <v>1.7000000000000002</v>
          </cell>
          <cell r="KM84">
            <v>6.5</v>
          </cell>
          <cell r="KN84">
            <v>23.9</v>
          </cell>
          <cell r="KO84">
            <v>0.1</v>
          </cell>
        </row>
        <row r="85">
          <cell r="A85" t="str">
            <v>1KZ</v>
          </cell>
          <cell r="B85" t="str">
            <v>85</v>
          </cell>
          <cell r="C85" t="str">
            <v>NAF 17</v>
          </cell>
          <cell r="D85" t="str">
            <v>KZ</v>
          </cell>
          <cell r="E85" t="str">
            <v>1</v>
          </cell>
          <cell r="F85" t="str">
            <v>nd</v>
          </cell>
          <cell r="G85">
            <v>2.7</v>
          </cell>
          <cell r="H85">
            <v>17.2</v>
          </cell>
          <cell r="I85">
            <v>71.3</v>
          </cell>
          <cell r="J85">
            <v>7.6</v>
          </cell>
          <cell r="K85">
            <v>75.5</v>
          </cell>
          <cell r="L85">
            <v>14.899999999999999</v>
          </cell>
          <cell r="M85" t="str">
            <v>nd</v>
          </cell>
          <cell r="N85">
            <v>0</v>
          </cell>
          <cell r="O85">
            <v>18.5</v>
          </cell>
          <cell r="P85">
            <v>38.5</v>
          </cell>
          <cell r="Q85">
            <v>9.5</v>
          </cell>
          <cell r="R85">
            <v>2.1999999999999997</v>
          </cell>
          <cell r="S85">
            <v>3.5999999999999996</v>
          </cell>
          <cell r="T85">
            <v>24.5</v>
          </cell>
          <cell r="U85" t="str">
            <v>nd</v>
          </cell>
          <cell r="V85">
            <v>27.500000000000004</v>
          </cell>
          <cell r="W85">
            <v>11.700000000000001</v>
          </cell>
          <cell r="X85">
            <v>85.9</v>
          </cell>
          <cell r="Y85">
            <v>2.4</v>
          </cell>
          <cell r="Z85" t="str">
            <v>nd</v>
          </cell>
          <cell r="AA85">
            <v>0</v>
          </cell>
          <cell r="AB85">
            <v>32.5</v>
          </cell>
          <cell r="AC85">
            <v>59.8</v>
          </cell>
          <cell r="AD85">
            <v>17.899999999999999</v>
          </cell>
          <cell r="AE85">
            <v>18.3</v>
          </cell>
          <cell r="AF85" t="str">
            <v>nd</v>
          </cell>
          <cell r="AG85" t="str">
            <v>nd</v>
          </cell>
          <cell r="AH85">
            <v>0</v>
          </cell>
          <cell r="AI85">
            <v>60</v>
          </cell>
          <cell r="AJ85">
            <v>73.8</v>
          </cell>
          <cell r="AK85">
            <v>2.1</v>
          </cell>
          <cell r="AL85">
            <v>24.2</v>
          </cell>
          <cell r="AM85">
            <v>14.299999999999999</v>
          </cell>
          <cell r="AN85">
            <v>85.7</v>
          </cell>
          <cell r="AO85">
            <v>13.900000000000002</v>
          </cell>
          <cell r="AP85">
            <v>86.1</v>
          </cell>
          <cell r="AQ85">
            <v>71.3</v>
          </cell>
          <cell r="AR85" t="str">
            <v>nd</v>
          </cell>
          <cell r="AS85">
            <v>0</v>
          </cell>
          <cell r="AT85">
            <v>8.4</v>
          </cell>
          <cell r="AU85" t="str">
            <v>nd</v>
          </cell>
          <cell r="AV85" t="str">
            <v>nd</v>
          </cell>
          <cell r="AW85">
            <v>0</v>
          </cell>
          <cell r="AX85">
            <v>0</v>
          </cell>
          <cell r="AY85">
            <v>75.7</v>
          </cell>
          <cell r="AZ85" t="str">
            <v>nd</v>
          </cell>
          <cell r="BA85">
            <v>59.8</v>
          </cell>
          <cell r="BB85">
            <v>11</v>
          </cell>
          <cell r="BC85">
            <v>5</v>
          </cell>
          <cell r="BD85">
            <v>7.3999999999999995</v>
          </cell>
          <cell r="BE85">
            <v>6.5</v>
          </cell>
          <cell r="BF85">
            <v>10.299999999999999</v>
          </cell>
          <cell r="BG85">
            <v>6.2</v>
          </cell>
          <cell r="BH85">
            <v>9.7000000000000011</v>
          </cell>
          <cell r="BI85">
            <v>6.2</v>
          </cell>
          <cell r="BJ85">
            <v>9.7000000000000011</v>
          </cell>
          <cell r="BK85">
            <v>17</v>
          </cell>
          <cell r="BL85">
            <v>51.2</v>
          </cell>
          <cell r="BM85">
            <v>0</v>
          </cell>
          <cell r="BN85" t="str">
            <v>nd</v>
          </cell>
          <cell r="BO85" t="str">
            <v>nd</v>
          </cell>
          <cell r="BP85">
            <v>0</v>
          </cell>
          <cell r="BQ85">
            <v>9</v>
          </cell>
          <cell r="BR85">
            <v>88.9</v>
          </cell>
          <cell r="BS85">
            <v>0</v>
          </cell>
          <cell r="BT85">
            <v>0</v>
          </cell>
          <cell r="BU85">
            <v>0</v>
          </cell>
          <cell r="BV85">
            <v>5.5</v>
          </cell>
          <cell r="BW85">
            <v>21.5</v>
          </cell>
          <cell r="BX85">
            <v>73</v>
          </cell>
          <cell r="BY85">
            <v>2.9000000000000004</v>
          </cell>
          <cell r="BZ85" t="str">
            <v>nd</v>
          </cell>
          <cell r="CA85">
            <v>16.900000000000002</v>
          </cell>
          <cell r="CB85">
            <v>33.5</v>
          </cell>
          <cell r="CC85">
            <v>27.500000000000004</v>
          </cell>
          <cell r="CD85">
            <v>18.600000000000001</v>
          </cell>
          <cell r="CE85">
            <v>0</v>
          </cell>
          <cell r="CF85">
            <v>0</v>
          </cell>
          <cell r="CG85">
            <v>0</v>
          </cell>
          <cell r="CH85">
            <v>0</v>
          </cell>
          <cell r="CI85" t="str">
            <v>nd</v>
          </cell>
          <cell r="CJ85">
            <v>99.6</v>
          </cell>
          <cell r="CK85">
            <v>67.5</v>
          </cell>
          <cell r="CL85">
            <v>32.200000000000003</v>
          </cell>
          <cell r="CM85">
            <v>51.4</v>
          </cell>
          <cell r="CN85">
            <v>30.3</v>
          </cell>
          <cell r="CO85" t="str">
            <v>nd</v>
          </cell>
          <cell r="CP85">
            <v>17.399999999999999</v>
          </cell>
          <cell r="CQ85">
            <v>54.6</v>
          </cell>
          <cell r="CR85">
            <v>6.7</v>
          </cell>
          <cell r="CS85">
            <v>38.800000000000004</v>
          </cell>
          <cell r="CT85">
            <v>18.7</v>
          </cell>
          <cell r="CU85">
            <v>6.1</v>
          </cell>
          <cell r="CV85">
            <v>36.5</v>
          </cell>
          <cell r="CW85">
            <v>28.9</v>
          </cell>
          <cell r="CX85">
            <v>5</v>
          </cell>
          <cell r="CY85">
            <v>14.6</v>
          </cell>
          <cell r="CZ85">
            <v>6.7</v>
          </cell>
          <cell r="DA85">
            <v>13.100000000000001</v>
          </cell>
          <cell r="DB85">
            <v>31.6</v>
          </cell>
          <cell r="DC85">
            <v>30.4</v>
          </cell>
          <cell r="DD85">
            <v>34</v>
          </cell>
          <cell r="DE85">
            <v>12.7</v>
          </cell>
          <cell r="DF85">
            <v>23.7</v>
          </cell>
          <cell r="DG85">
            <v>3.8</v>
          </cell>
          <cell r="DH85" t="str">
            <v>nd</v>
          </cell>
          <cell r="DI85">
            <v>4.3999999999999995</v>
          </cell>
          <cell r="DJ85">
            <v>18.399999999999999</v>
          </cell>
          <cell r="DK85">
            <v>14.2</v>
          </cell>
          <cell r="DL85" t="str">
            <v>nd</v>
          </cell>
          <cell r="DM85">
            <v>0</v>
          </cell>
          <cell r="DN85">
            <v>0</v>
          </cell>
          <cell r="DO85">
            <v>0</v>
          </cell>
          <cell r="DP85">
            <v>0</v>
          </cell>
          <cell r="DQ85">
            <v>0</v>
          </cell>
          <cell r="DR85" t="str">
            <v>nd</v>
          </cell>
          <cell r="DS85" t="str">
            <v>nd</v>
          </cell>
          <cell r="DT85">
            <v>0</v>
          </cell>
          <cell r="DU85">
            <v>0</v>
          </cell>
          <cell r="DV85">
            <v>0</v>
          </cell>
          <cell r="DW85">
            <v>6.2</v>
          </cell>
          <cell r="DX85">
            <v>3.6999999999999997</v>
          </cell>
          <cell r="DY85" t="str">
            <v>nd</v>
          </cell>
          <cell r="DZ85">
            <v>3.8</v>
          </cell>
          <cell r="EA85" t="str">
            <v>nd</v>
          </cell>
          <cell r="EB85" t="str">
            <v>nd</v>
          </cell>
          <cell r="EC85">
            <v>46.300000000000004</v>
          </cell>
          <cell r="ED85">
            <v>5.7</v>
          </cell>
          <cell r="EE85">
            <v>2.1</v>
          </cell>
          <cell r="EF85">
            <v>3.5999999999999996</v>
          </cell>
          <cell r="EG85" t="str">
            <v>nd</v>
          </cell>
          <cell r="EH85">
            <v>9.8000000000000007</v>
          </cell>
          <cell r="EI85">
            <v>6.5</v>
          </cell>
          <cell r="EJ85" t="str">
            <v>nd</v>
          </cell>
          <cell r="EK85" t="str">
            <v>nd</v>
          </cell>
          <cell r="EL85">
            <v>0</v>
          </cell>
          <cell r="EM85">
            <v>0</v>
          </cell>
          <cell r="EN85">
            <v>0</v>
          </cell>
          <cell r="EO85">
            <v>0</v>
          </cell>
          <cell r="EP85" t="str">
            <v>nd</v>
          </cell>
          <cell r="EQ85">
            <v>0</v>
          </cell>
          <cell r="ER85">
            <v>0</v>
          </cell>
          <cell r="ES85">
            <v>0</v>
          </cell>
          <cell r="ET85">
            <v>0</v>
          </cell>
          <cell r="EU85">
            <v>0</v>
          </cell>
          <cell r="EV85">
            <v>0</v>
          </cell>
          <cell r="EW85" t="str">
            <v>nd</v>
          </cell>
          <cell r="EX85" t="str">
            <v>nd</v>
          </cell>
          <cell r="EY85" t="str">
            <v>nd</v>
          </cell>
          <cell r="EZ85" t="str">
            <v>nd</v>
          </cell>
          <cell r="FA85">
            <v>6.3</v>
          </cell>
          <cell r="FB85">
            <v>0</v>
          </cell>
          <cell r="FC85">
            <v>3.2</v>
          </cell>
          <cell r="FD85">
            <v>2.5</v>
          </cell>
          <cell r="FE85">
            <v>6</v>
          </cell>
          <cell r="FF85">
            <v>5.3</v>
          </cell>
          <cell r="FG85">
            <v>3.3000000000000003</v>
          </cell>
          <cell r="FH85">
            <v>5.6000000000000005</v>
          </cell>
          <cell r="FI85">
            <v>5.2</v>
          </cell>
          <cell r="FJ85">
            <v>13.100000000000001</v>
          </cell>
          <cell r="FK85">
            <v>37.799999999999997</v>
          </cell>
          <cell r="FL85">
            <v>0</v>
          </cell>
          <cell r="FM85">
            <v>0</v>
          </cell>
          <cell r="FN85" t="str">
            <v>nd</v>
          </cell>
          <cell r="FO85">
            <v>0</v>
          </cell>
          <cell r="FP85">
            <v>0</v>
          </cell>
          <cell r="FQ85">
            <v>6.4</v>
          </cell>
          <cell r="FR85">
            <v>0</v>
          </cell>
          <cell r="FS85">
            <v>0</v>
          </cell>
          <cell r="FT85">
            <v>0</v>
          </cell>
          <cell r="FU85">
            <v>0</v>
          </cell>
          <cell r="FV85" t="str">
            <v>nd</v>
          </cell>
          <cell r="FW85">
            <v>0</v>
          </cell>
          <cell r="FX85" t="str">
            <v>nd</v>
          </cell>
          <cell r="FY85" t="str">
            <v>nd</v>
          </cell>
          <cell r="FZ85">
            <v>0</v>
          </cell>
          <cell r="GA85" t="str">
            <v>nd</v>
          </cell>
          <cell r="GB85">
            <v>0</v>
          </cell>
          <cell r="GC85">
            <v>0</v>
          </cell>
          <cell r="GD85" t="str">
            <v>nd</v>
          </cell>
          <cell r="GE85">
            <v>0</v>
          </cell>
          <cell r="GF85">
            <v>0</v>
          </cell>
          <cell r="GG85">
            <v>4.5</v>
          </cell>
          <cell r="GH85">
            <v>13.200000000000001</v>
          </cell>
          <cell r="GI85">
            <v>0</v>
          </cell>
          <cell r="GJ85">
            <v>0</v>
          </cell>
          <cell r="GK85">
            <v>0</v>
          </cell>
          <cell r="GL85">
            <v>0</v>
          </cell>
          <cell r="GM85">
            <v>1.7000000000000002</v>
          </cell>
          <cell r="GN85">
            <v>66.900000000000006</v>
          </cell>
          <cell r="GO85">
            <v>0</v>
          </cell>
          <cell r="GP85">
            <v>0</v>
          </cell>
          <cell r="GQ85">
            <v>0</v>
          </cell>
          <cell r="GR85">
            <v>0</v>
          </cell>
          <cell r="GS85" t="str">
            <v>nd</v>
          </cell>
          <cell r="GT85">
            <v>7.9</v>
          </cell>
          <cell r="GU85">
            <v>0</v>
          </cell>
          <cell r="GV85">
            <v>0</v>
          </cell>
          <cell r="GW85">
            <v>0</v>
          </cell>
          <cell r="GX85">
            <v>0</v>
          </cell>
          <cell r="GY85" t="str">
            <v>nd</v>
          </cell>
          <cell r="GZ85">
            <v>0</v>
          </cell>
          <cell r="HA85">
            <v>0</v>
          </cell>
          <cell r="HB85">
            <v>0</v>
          </cell>
          <cell r="HC85">
            <v>0</v>
          </cell>
          <cell r="HD85" t="str">
            <v>nd</v>
          </cell>
          <cell r="HE85">
            <v>1.9</v>
          </cell>
          <cell r="HF85">
            <v>0</v>
          </cell>
          <cell r="HG85">
            <v>0</v>
          </cell>
          <cell r="HH85">
            <v>0</v>
          </cell>
          <cell r="HI85" t="str">
            <v>nd</v>
          </cell>
          <cell r="HJ85">
            <v>1.5</v>
          </cell>
          <cell r="HK85">
            <v>14.799999999999999</v>
          </cell>
          <cell r="HL85">
            <v>0</v>
          </cell>
          <cell r="HM85">
            <v>0</v>
          </cell>
          <cell r="HN85">
            <v>0</v>
          </cell>
          <cell r="HO85" t="str">
            <v>nd</v>
          </cell>
          <cell r="HP85">
            <v>17.2</v>
          </cell>
          <cell r="HQ85">
            <v>50.9</v>
          </cell>
          <cell r="HR85">
            <v>0</v>
          </cell>
          <cell r="HS85">
            <v>0</v>
          </cell>
          <cell r="HT85">
            <v>0</v>
          </cell>
          <cell r="HU85">
            <v>0</v>
          </cell>
          <cell r="HV85" t="str">
            <v>nd</v>
          </cell>
          <cell r="HW85">
            <v>4.7</v>
          </cell>
          <cell r="HX85">
            <v>0</v>
          </cell>
          <cell r="HY85">
            <v>0</v>
          </cell>
          <cell r="HZ85">
            <v>0</v>
          </cell>
          <cell r="IA85" t="str">
            <v>nd</v>
          </cell>
          <cell r="IB85">
            <v>0</v>
          </cell>
          <cell r="IC85">
            <v>0</v>
          </cell>
          <cell r="ID85">
            <v>0</v>
          </cell>
          <cell r="IE85">
            <v>0</v>
          </cell>
          <cell r="IF85" t="str">
            <v>nd</v>
          </cell>
          <cell r="IG85" t="str">
            <v>nd</v>
          </cell>
          <cell r="IH85" t="str">
            <v>nd</v>
          </cell>
          <cell r="II85" t="str">
            <v>nd</v>
          </cell>
          <cell r="IJ85" t="str">
            <v>nd</v>
          </cell>
          <cell r="IK85" t="str">
            <v>nd</v>
          </cell>
          <cell r="IL85">
            <v>4.9000000000000004</v>
          </cell>
          <cell r="IM85">
            <v>4.9000000000000004</v>
          </cell>
          <cell r="IN85">
            <v>4.5</v>
          </cell>
          <cell r="IO85" t="str">
            <v>nd</v>
          </cell>
          <cell r="IP85">
            <v>0</v>
          </cell>
          <cell r="IQ85">
            <v>13.4</v>
          </cell>
          <cell r="IR85">
            <v>25.4</v>
          </cell>
          <cell r="IS85">
            <v>19.2</v>
          </cell>
          <cell r="IT85">
            <v>11.600000000000001</v>
          </cell>
          <cell r="IU85">
            <v>0</v>
          </cell>
          <cell r="IV85">
            <v>0</v>
          </cell>
          <cell r="IW85" t="str">
            <v>nd</v>
          </cell>
          <cell r="IX85">
            <v>2</v>
          </cell>
          <cell r="IY85" t="str">
            <v>nd</v>
          </cell>
          <cell r="IZ85" t="str">
            <v>nd</v>
          </cell>
          <cell r="JA85">
            <v>0</v>
          </cell>
          <cell r="JB85">
            <v>0</v>
          </cell>
          <cell r="JC85">
            <v>0</v>
          </cell>
          <cell r="JD85">
            <v>0</v>
          </cell>
          <cell r="JE85" t="str">
            <v>nd</v>
          </cell>
          <cell r="JF85">
            <v>0</v>
          </cell>
          <cell r="JG85">
            <v>0</v>
          </cell>
          <cell r="JH85">
            <v>0</v>
          </cell>
          <cell r="JI85">
            <v>0</v>
          </cell>
          <cell r="JJ85">
            <v>0</v>
          </cell>
          <cell r="JK85">
            <v>2.2999999999999998</v>
          </cell>
          <cell r="JL85">
            <v>0</v>
          </cell>
          <cell r="JM85">
            <v>0</v>
          </cell>
          <cell r="JN85">
            <v>0</v>
          </cell>
          <cell r="JO85">
            <v>0</v>
          </cell>
          <cell r="JP85" t="str">
            <v>nd</v>
          </cell>
          <cell r="JQ85">
            <v>16.900000000000002</v>
          </cell>
          <cell r="JR85">
            <v>0</v>
          </cell>
          <cell r="JS85">
            <v>0</v>
          </cell>
          <cell r="JT85">
            <v>0</v>
          </cell>
          <cell r="JU85">
            <v>0</v>
          </cell>
          <cell r="JV85">
            <v>0</v>
          </cell>
          <cell r="JW85">
            <v>70.599999999999994</v>
          </cell>
          <cell r="JX85">
            <v>0</v>
          </cell>
          <cell r="JY85">
            <v>0</v>
          </cell>
          <cell r="JZ85">
            <v>0</v>
          </cell>
          <cell r="KA85">
            <v>0</v>
          </cell>
          <cell r="KB85">
            <v>0</v>
          </cell>
          <cell r="KC85">
            <v>9</v>
          </cell>
          <cell r="KD85">
            <v>58.699999999999996</v>
          </cell>
          <cell r="KE85">
            <v>16.5</v>
          </cell>
          <cell r="KF85">
            <v>1.3</v>
          </cell>
          <cell r="KG85">
            <v>3.2</v>
          </cell>
          <cell r="KH85">
            <v>20.3</v>
          </cell>
          <cell r="KI85">
            <v>0</v>
          </cell>
          <cell r="KJ85">
            <v>57.199999999999996</v>
          </cell>
          <cell r="KK85">
            <v>16.400000000000002</v>
          </cell>
          <cell r="KL85">
            <v>1.2</v>
          </cell>
          <cell r="KM85">
            <v>3.5999999999999996</v>
          </cell>
          <cell r="KN85">
            <v>21.5</v>
          </cell>
          <cell r="KO85">
            <v>0</v>
          </cell>
        </row>
        <row r="86">
          <cell r="A86" t="str">
            <v>2KZ</v>
          </cell>
          <cell r="B86" t="str">
            <v>86</v>
          </cell>
          <cell r="C86" t="str">
            <v>NAF 17</v>
          </cell>
          <cell r="D86" t="str">
            <v>KZ</v>
          </cell>
          <cell r="E86" t="str">
            <v>2</v>
          </cell>
          <cell r="F86" t="str">
            <v>nd</v>
          </cell>
          <cell r="G86" t="str">
            <v>nd</v>
          </cell>
          <cell r="H86">
            <v>13.600000000000001</v>
          </cell>
          <cell r="I86">
            <v>77.900000000000006</v>
          </cell>
          <cell r="J86">
            <v>6.5</v>
          </cell>
          <cell r="K86">
            <v>88.2</v>
          </cell>
          <cell r="L86">
            <v>0</v>
          </cell>
          <cell r="M86" t="str">
            <v>nd</v>
          </cell>
          <cell r="N86">
            <v>0</v>
          </cell>
          <cell r="O86">
            <v>17.100000000000001</v>
          </cell>
          <cell r="P86">
            <v>49.6</v>
          </cell>
          <cell r="Q86">
            <v>10</v>
          </cell>
          <cell r="R86" t="str">
            <v>nd</v>
          </cell>
          <cell r="S86">
            <v>14.6</v>
          </cell>
          <cell r="T86">
            <v>17.399999999999999</v>
          </cell>
          <cell r="U86" t="str">
            <v>nd</v>
          </cell>
          <cell r="V86">
            <v>25.5</v>
          </cell>
          <cell r="W86">
            <v>5.7</v>
          </cell>
          <cell r="X86">
            <v>85.9</v>
          </cell>
          <cell r="Y86">
            <v>8.4</v>
          </cell>
          <cell r="Z86" t="str">
            <v>nd</v>
          </cell>
          <cell r="AA86">
            <v>0</v>
          </cell>
          <cell r="AB86">
            <v>0</v>
          </cell>
          <cell r="AC86" t="str">
            <v>nd</v>
          </cell>
          <cell r="AD86">
            <v>68.400000000000006</v>
          </cell>
          <cell r="AE86">
            <v>0</v>
          </cell>
          <cell r="AF86" t="str">
            <v>nd</v>
          </cell>
          <cell r="AG86" t="str">
            <v>nd</v>
          </cell>
          <cell r="AH86">
            <v>0</v>
          </cell>
          <cell r="AI86">
            <v>0</v>
          </cell>
          <cell r="AJ86">
            <v>78.2</v>
          </cell>
          <cell r="AK86">
            <v>3.9</v>
          </cell>
          <cell r="AL86">
            <v>17.899999999999999</v>
          </cell>
          <cell r="AM86">
            <v>10.199999999999999</v>
          </cell>
          <cell r="AN86">
            <v>89.8</v>
          </cell>
          <cell r="AO86" t="str">
            <v>nd</v>
          </cell>
          <cell r="AP86">
            <v>83.3</v>
          </cell>
          <cell r="AQ86">
            <v>56.899999999999991</v>
          </cell>
          <cell r="AR86" t="str">
            <v>nd</v>
          </cell>
          <cell r="AS86">
            <v>0</v>
          </cell>
          <cell r="AT86" t="str">
            <v>nd</v>
          </cell>
          <cell r="AU86">
            <v>23.5</v>
          </cell>
          <cell r="AV86">
            <v>0</v>
          </cell>
          <cell r="AW86" t="str">
            <v>nd</v>
          </cell>
          <cell r="AX86">
            <v>0</v>
          </cell>
          <cell r="AY86">
            <v>74.5</v>
          </cell>
          <cell r="AZ86" t="str">
            <v>nd</v>
          </cell>
          <cell r="BA86">
            <v>54.900000000000006</v>
          </cell>
          <cell r="BB86">
            <v>13.100000000000001</v>
          </cell>
          <cell r="BC86">
            <v>13.4</v>
          </cell>
          <cell r="BD86">
            <v>3.5999999999999996</v>
          </cell>
          <cell r="BE86" t="str">
            <v>nd</v>
          </cell>
          <cell r="BF86">
            <v>13.700000000000001</v>
          </cell>
          <cell r="BG86">
            <v>8.9</v>
          </cell>
          <cell r="BH86">
            <v>3.8</v>
          </cell>
          <cell r="BI86">
            <v>11.799999999999999</v>
          </cell>
          <cell r="BJ86">
            <v>19</v>
          </cell>
          <cell r="BK86">
            <v>24.5</v>
          </cell>
          <cell r="BL86">
            <v>32.1</v>
          </cell>
          <cell r="BM86">
            <v>0</v>
          </cell>
          <cell r="BN86">
            <v>0</v>
          </cell>
          <cell r="BO86">
            <v>0</v>
          </cell>
          <cell r="BP86" t="str">
            <v>nd</v>
          </cell>
          <cell r="BQ86">
            <v>6.7</v>
          </cell>
          <cell r="BR86">
            <v>92.100000000000009</v>
          </cell>
          <cell r="BS86">
            <v>0</v>
          </cell>
          <cell r="BT86">
            <v>0</v>
          </cell>
          <cell r="BU86">
            <v>0</v>
          </cell>
          <cell r="BV86">
            <v>4.7</v>
          </cell>
          <cell r="BW86">
            <v>50.8</v>
          </cell>
          <cell r="BX86">
            <v>44.5</v>
          </cell>
          <cell r="BY86">
            <v>0</v>
          </cell>
          <cell r="BZ86">
            <v>0</v>
          </cell>
          <cell r="CA86">
            <v>18.899999999999999</v>
          </cell>
          <cell r="CB86">
            <v>45.300000000000004</v>
          </cell>
          <cell r="CC86">
            <v>22.3</v>
          </cell>
          <cell r="CD86">
            <v>13.4</v>
          </cell>
          <cell r="CE86">
            <v>0</v>
          </cell>
          <cell r="CF86">
            <v>0</v>
          </cell>
          <cell r="CG86">
            <v>0</v>
          </cell>
          <cell r="CH86">
            <v>0</v>
          </cell>
          <cell r="CI86">
            <v>0</v>
          </cell>
          <cell r="CJ86">
            <v>100</v>
          </cell>
          <cell r="CK86">
            <v>72.5</v>
          </cell>
          <cell r="CL86">
            <v>45.300000000000004</v>
          </cell>
          <cell r="CM86">
            <v>70.899999999999991</v>
          </cell>
          <cell r="CN86">
            <v>29.099999999999998</v>
          </cell>
          <cell r="CO86">
            <v>5</v>
          </cell>
          <cell r="CP86">
            <v>26.3</v>
          </cell>
          <cell r="CQ86">
            <v>63.7</v>
          </cell>
          <cell r="CR86">
            <v>5.7</v>
          </cell>
          <cell r="CS86">
            <v>55.400000000000006</v>
          </cell>
          <cell r="CT86">
            <v>20.3</v>
          </cell>
          <cell r="CU86">
            <v>3.1</v>
          </cell>
          <cell r="CV86">
            <v>21.2</v>
          </cell>
          <cell r="CW86">
            <v>38.4</v>
          </cell>
          <cell r="CX86">
            <v>10.9</v>
          </cell>
          <cell r="CY86">
            <v>8.2000000000000011</v>
          </cell>
          <cell r="CZ86">
            <v>10.6</v>
          </cell>
          <cell r="DA86">
            <v>4.3</v>
          </cell>
          <cell r="DB86">
            <v>27.500000000000004</v>
          </cell>
          <cell r="DC86">
            <v>29.5</v>
          </cell>
          <cell r="DD86">
            <v>28.000000000000004</v>
          </cell>
          <cell r="DE86">
            <v>14.6</v>
          </cell>
          <cell r="DF86">
            <v>21</v>
          </cell>
          <cell r="DG86">
            <v>10.6</v>
          </cell>
          <cell r="DH86" t="str">
            <v>nd</v>
          </cell>
          <cell r="DI86">
            <v>5.5</v>
          </cell>
          <cell r="DJ86">
            <v>20.100000000000001</v>
          </cell>
          <cell r="DK86">
            <v>16.8</v>
          </cell>
          <cell r="DL86">
            <v>0</v>
          </cell>
          <cell r="DM86">
            <v>0</v>
          </cell>
          <cell r="DN86" t="str">
            <v>nd</v>
          </cell>
          <cell r="DO86">
            <v>0</v>
          </cell>
          <cell r="DP86">
            <v>0</v>
          </cell>
          <cell r="DQ86">
            <v>0</v>
          </cell>
          <cell r="DR86">
            <v>0</v>
          </cell>
          <cell r="DS86">
            <v>0</v>
          </cell>
          <cell r="DT86">
            <v>0</v>
          </cell>
          <cell r="DU86">
            <v>0</v>
          </cell>
          <cell r="DV86" t="str">
            <v>nd</v>
          </cell>
          <cell r="DW86">
            <v>6.2</v>
          </cell>
          <cell r="DX86" t="str">
            <v>nd</v>
          </cell>
          <cell r="DY86">
            <v>4.7</v>
          </cell>
          <cell r="DZ86" t="str">
            <v>nd</v>
          </cell>
          <cell r="EA86">
            <v>0</v>
          </cell>
          <cell r="EB86">
            <v>0</v>
          </cell>
          <cell r="EC86">
            <v>46.800000000000004</v>
          </cell>
          <cell r="ED86">
            <v>11</v>
          </cell>
          <cell r="EE86">
            <v>6.5</v>
          </cell>
          <cell r="EF86">
            <v>2.4</v>
          </cell>
          <cell r="EG86" t="str">
            <v>nd</v>
          </cell>
          <cell r="EH86">
            <v>10.4</v>
          </cell>
          <cell r="EI86">
            <v>2</v>
          </cell>
          <cell r="EJ86" t="str">
            <v>nd</v>
          </cell>
          <cell r="EK86" t="str">
            <v>nd</v>
          </cell>
          <cell r="EL86">
            <v>0</v>
          </cell>
          <cell r="EM86" t="str">
            <v>nd</v>
          </cell>
          <cell r="EN86" t="str">
            <v>nd</v>
          </cell>
          <cell r="EO86">
            <v>0</v>
          </cell>
          <cell r="EP86">
            <v>0</v>
          </cell>
          <cell r="EQ86" t="str">
            <v>nd</v>
          </cell>
          <cell r="ER86">
            <v>0</v>
          </cell>
          <cell r="ES86">
            <v>0</v>
          </cell>
          <cell r="ET86">
            <v>0</v>
          </cell>
          <cell r="EU86">
            <v>0</v>
          </cell>
          <cell r="EV86">
            <v>0</v>
          </cell>
          <cell r="EW86">
            <v>0</v>
          </cell>
          <cell r="EX86">
            <v>0</v>
          </cell>
          <cell r="EY86" t="str">
            <v>nd</v>
          </cell>
          <cell r="EZ86">
            <v>0</v>
          </cell>
          <cell r="FA86" t="str">
            <v>nd</v>
          </cell>
          <cell r="FB86" t="str">
            <v>nd</v>
          </cell>
          <cell r="FC86" t="str">
            <v>nd</v>
          </cell>
          <cell r="FD86" t="str">
            <v>nd</v>
          </cell>
          <cell r="FE86">
            <v>4.9000000000000004</v>
          </cell>
          <cell r="FF86">
            <v>9</v>
          </cell>
          <cell r="FG86" t="str">
            <v>nd</v>
          </cell>
          <cell r="FH86">
            <v>7.6</v>
          </cell>
          <cell r="FI86">
            <v>17.399999999999999</v>
          </cell>
          <cell r="FJ86">
            <v>20</v>
          </cell>
          <cell r="FK86">
            <v>23</v>
          </cell>
          <cell r="FL86">
            <v>0</v>
          </cell>
          <cell r="FM86">
            <v>0</v>
          </cell>
          <cell r="FN86" t="str">
            <v>nd</v>
          </cell>
          <cell r="FO86">
            <v>0</v>
          </cell>
          <cell r="FP86">
            <v>3.4000000000000004</v>
          </cell>
          <cell r="FQ86">
            <v>3.1</v>
          </cell>
          <cell r="FR86">
            <v>0</v>
          </cell>
          <cell r="FS86">
            <v>0</v>
          </cell>
          <cell r="FT86">
            <v>0</v>
          </cell>
          <cell r="FU86">
            <v>0</v>
          </cell>
          <cell r="FV86" t="str">
            <v>nd</v>
          </cell>
          <cell r="FW86">
            <v>0</v>
          </cell>
          <cell r="FX86">
            <v>0</v>
          </cell>
          <cell r="FY86">
            <v>0</v>
          </cell>
          <cell r="FZ86">
            <v>0</v>
          </cell>
          <cell r="GA86">
            <v>0</v>
          </cell>
          <cell r="GB86" t="str">
            <v>nd</v>
          </cell>
          <cell r="GC86">
            <v>0</v>
          </cell>
          <cell r="GD86">
            <v>0</v>
          </cell>
          <cell r="GE86">
            <v>0</v>
          </cell>
          <cell r="GF86" t="str">
            <v>nd</v>
          </cell>
          <cell r="GG86" t="str">
            <v>nd</v>
          </cell>
          <cell r="GH86">
            <v>12.2</v>
          </cell>
          <cell r="GI86">
            <v>0</v>
          </cell>
          <cell r="GJ86">
            <v>0</v>
          </cell>
          <cell r="GK86">
            <v>0</v>
          </cell>
          <cell r="GL86">
            <v>0</v>
          </cell>
          <cell r="GM86" t="str">
            <v>nd</v>
          </cell>
          <cell r="GN86">
            <v>72.399999999999991</v>
          </cell>
          <cell r="GO86">
            <v>0</v>
          </cell>
          <cell r="GP86">
            <v>0</v>
          </cell>
          <cell r="GQ86">
            <v>0</v>
          </cell>
          <cell r="GR86">
            <v>0</v>
          </cell>
          <cell r="GS86" t="str">
            <v>nd</v>
          </cell>
          <cell r="GT86">
            <v>5.2</v>
          </cell>
          <cell r="GU86">
            <v>0</v>
          </cell>
          <cell r="GV86">
            <v>0</v>
          </cell>
          <cell r="GW86">
            <v>0</v>
          </cell>
          <cell r="GX86">
            <v>0</v>
          </cell>
          <cell r="GY86" t="str">
            <v>nd</v>
          </cell>
          <cell r="GZ86">
            <v>0</v>
          </cell>
          <cell r="HA86">
            <v>0</v>
          </cell>
          <cell r="HB86">
            <v>0</v>
          </cell>
          <cell r="HC86">
            <v>0</v>
          </cell>
          <cell r="HD86">
            <v>0</v>
          </cell>
          <cell r="HE86" t="str">
            <v>nd</v>
          </cell>
          <cell r="HF86">
            <v>0</v>
          </cell>
          <cell r="HG86">
            <v>0</v>
          </cell>
          <cell r="HH86">
            <v>0</v>
          </cell>
          <cell r="HI86">
            <v>0</v>
          </cell>
          <cell r="HJ86">
            <v>9.7000000000000011</v>
          </cell>
          <cell r="HK86">
            <v>4.5</v>
          </cell>
          <cell r="HL86">
            <v>0</v>
          </cell>
          <cell r="HM86">
            <v>0</v>
          </cell>
          <cell r="HN86">
            <v>0</v>
          </cell>
          <cell r="HO86">
            <v>4.5999999999999996</v>
          </cell>
          <cell r="HP86">
            <v>37.6</v>
          </cell>
          <cell r="HQ86">
            <v>35.299999999999997</v>
          </cell>
          <cell r="HR86">
            <v>0</v>
          </cell>
          <cell r="HS86">
            <v>0</v>
          </cell>
          <cell r="HT86">
            <v>0</v>
          </cell>
          <cell r="HU86">
            <v>0</v>
          </cell>
          <cell r="HV86">
            <v>3.5999999999999996</v>
          </cell>
          <cell r="HW86">
            <v>2.2999999999999998</v>
          </cell>
          <cell r="HX86">
            <v>0</v>
          </cell>
          <cell r="HY86">
            <v>0</v>
          </cell>
          <cell r="HZ86">
            <v>0</v>
          </cell>
          <cell r="IA86" t="str">
            <v>nd</v>
          </cell>
          <cell r="IB86">
            <v>0</v>
          </cell>
          <cell r="IC86">
            <v>0</v>
          </cell>
          <cell r="ID86">
            <v>0</v>
          </cell>
          <cell r="IE86">
            <v>0</v>
          </cell>
          <cell r="IF86">
            <v>0</v>
          </cell>
          <cell r="IG86" t="str">
            <v>nd</v>
          </cell>
          <cell r="IH86">
            <v>0</v>
          </cell>
          <cell r="II86">
            <v>0</v>
          </cell>
          <cell r="IJ86">
            <v>0</v>
          </cell>
          <cell r="IK86">
            <v>3.5999999999999996</v>
          </cell>
          <cell r="IL86">
            <v>6.2</v>
          </cell>
          <cell r="IM86">
            <v>3.5999999999999996</v>
          </cell>
          <cell r="IN86" t="str">
            <v>nd</v>
          </cell>
          <cell r="IO86">
            <v>0</v>
          </cell>
          <cell r="IP86">
            <v>0</v>
          </cell>
          <cell r="IQ86">
            <v>12.2</v>
          </cell>
          <cell r="IR86">
            <v>36.9</v>
          </cell>
          <cell r="IS86">
            <v>15.4</v>
          </cell>
          <cell r="IT86">
            <v>12.6</v>
          </cell>
          <cell r="IU86">
            <v>0</v>
          </cell>
          <cell r="IV86">
            <v>0</v>
          </cell>
          <cell r="IW86">
            <v>3.1</v>
          </cell>
          <cell r="IX86" t="str">
            <v>nd</v>
          </cell>
          <cell r="IY86" t="str">
            <v>nd</v>
          </cell>
          <cell r="IZ86">
            <v>0</v>
          </cell>
          <cell r="JA86">
            <v>0</v>
          </cell>
          <cell r="JB86">
            <v>0</v>
          </cell>
          <cell r="JC86">
            <v>0</v>
          </cell>
          <cell r="JD86">
            <v>0</v>
          </cell>
          <cell r="JE86" t="str">
            <v>nd</v>
          </cell>
          <cell r="JF86">
            <v>0</v>
          </cell>
          <cell r="JG86">
            <v>0</v>
          </cell>
          <cell r="JH86">
            <v>0</v>
          </cell>
          <cell r="JI86">
            <v>0</v>
          </cell>
          <cell r="JJ86">
            <v>0</v>
          </cell>
          <cell r="JK86" t="str">
            <v>nd</v>
          </cell>
          <cell r="JL86">
            <v>0</v>
          </cell>
          <cell r="JM86">
            <v>0</v>
          </cell>
          <cell r="JN86">
            <v>0</v>
          </cell>
          <cell r="JO86">
            <v>0</v>
          </cell>
          <cell r="JP86">
            <v>0</v>
          </cell>
          <cell r="JQ86">
            <v>13.900000000000002</v>
          </cell>
          <cell r="JR86">
            <v>0</v>
          </cell>
          <cell r="JS86">
            <v>0</v>
          </cell>
          <cell r="JT86">
            <v>0</v>
          </cell>
          <cell r="JU86">
            <v>0</v>
          </cell>
          <cell r="JV86">
            <v>0</v>
          </cell>
          <cell r="JW86">
            <v>77.8</v>
          </cell>
          <cell r="JX86">
            <v>0</v>
          </cell>
          <cell r="JY86">
            <v>0</v>
          </cell>
          <cell r="JZ86">
            <v>0</v>
          </cell>
          <cell r="KA86">
            <v>0</v>
          </cell>
          <cell r="KB86">
            <v>0</v>
          </cell>
          <cell r="KC86">
            <v>5.8999999999999995</v>
          </cell>
          <cell r="KD86">
            <v>56.499999999999993</v>
          </cell>
          <cell r="KE86">
            <v>20.200000000000003</v>
          </cell>
          <cell r="KF86">
            <v>0.89999999999999991</v>
          </cell>
          <cell r="KG86">
            <v>3.5000000000000004</v>
          </cell>
          <cell r="KH86">
            <v>18.899999999999999</v>
          </cell>
          <cell r="KI86">
            <v>0</v>
          </cell>
          <cell r="KJ86">
            <v>53.7</v>
          </cell>
          <cell r="KK86">
            <v>20.5</v>
          </cell>
          <cell r="KL86">
            <v>1</v>
          </cell>
          <cell r="KM86">
            <v>3.6999999999999997</v>
          </cell>
          <cell r="KN86">
            <v>21.099999999999998</v>
          </cell>
          <cell r="KO86">
            <v>0</v>
          </cell>
        </row>
        <row r="87">
          <cell r="A87" t="str">
            <v>3KZ</v>
          </cell>
          <cell r="B87" t="str">
            <v>87</v>
          </cell>
          <cell r="C87" t="str">
            <v>NAF 17</v>
          </cell>
          <cell r="D87" t="str">
            <v>KZ</v>
          </cell>
          <cell r="E87" t="str">
            <v>3</v>
          </cell>
          <cell r="F87">
            <v>0</v>
          </cell>
          <cell r="G87" t="str">
            <v>nd</v>
          </cell>
          <cell r="H87">
            <v>18.2</v>
          </cell>
          <cell r="I87">
            <v>68.300000000000011</v>
          </cell>
          <cell r="J87">
            <v>9.4</v>
          </cell>
          <cell r="K87">
            <v>94.6</v>
          </cell>
          <cell r="L87" t="str">
            <v>nd</v>
          </cell>
          <cell r="M87">
            <v>0</v>
          </cell>
          <cell r="N87">
            <v>0</v>
          </cell>
          <cell r="O87">
            <v>14.899999999999999</v>
          </cell>
          <cell r="P87">
            <v>39.300000000000004</v>
          </cell>
          <cell r="Q87">
            <v>7.0000000000000009</v>
          </cell>
          <cell r="R87" t="str">
            <v>nd</v>
          </cell>
          <cell r="S87">
            <v>11.3</v>
          </cell>
          <cell r="T87">
            <v>18.3</v>
          </cell>
          <cell r="U87">
            <v>0</v>
          </cell>
          <cell r="V87">
            <v>37.299999999999997</v>
          </cell>
          <cell r="W87" t="str">
            <v>nd</v>
          </cell>
          <cell r="X87">
            <v>93.600000000000009</v>
          </cell>
          <cell r="Y87" t="str">
            <v>nd</v>
          </cell>
          <cell r="Z87">
            <v>0</v>
          </cell>
          <cell r="AA87" t="str">
            <v>nd</v>
          </cell>
          <cell r="AB87">
            <v>0</v>
          </cell>
          <cell r="AC87">
            <v>0</v>
          </cell>
          <cell r="AD87">
            <v>0</v>
          </cell>
          <cell r="AE87" t="str">
            <v>nd</v>
          </cell>
          <cell r="AF87">
            <v>0</v>
          </cell>
          <cell r="AG87">
            <v>0</v>
          </cell>
          <cell r="AH87">
            <v>0</v>
          </cell>
          <cell r="AI87" t="str">
            <v>nd</v>
          </cell>
          <cell r="AJ87">
            <v>70.099999999999994</v>
          </cell>
          <cell r="AK87" t="str">
            <v>nd</v>
          </cell>
          <cell r="AL87">
            <v>27.1</v>
          </cell>
          <cell r="AM87">
            <v>16.600000000000001</v>
          </cell>
          <cell r="AN87">
            <v>83.399999999999991</v>
          </cell>
          <cell r="AO87">
            <v>51.2</v>
          </cell>
          <cell r="AP87">
            <v>48.8</v>
          </cell>
          <cell r="AQ87">
            <v>72.899999999999991</v>
          </cell>
          <cell r="AR87" t="str">
            <v>nd</v>
          </cell>
          <cell r="AS87">
            <v>0</v>
          </cell>
          <cell r="AT87" t="str">
            <v>nd</v>
          </cell>
          <cell r="AU87">
            <v>0</v>
          </cell>
          <cell r="AV87">
            <v>0</v>
          </cell>
          <cell r="AW87" t="str">
            <v>nd</v>
          </cell>
          <cell r="AX87">
            <v>0</v>
          </cell>
          <cell r="AY87">
            <v>76.400000000000006</v>
          </cell>
          <cell r="AZ87" t="str">
            <v>nd</v>
          </cell>
          <cell r="BA87">
            <v>40.200000000000003</v>
          </cell>
          <cell r="BB87">
            <v>23.3</v>
          </cell>
          <cell r="BC87">
            <v>12.2</v>
          </cell>
          <cell r="BD87">
            <v>18.8</v>
          </cell>
          <cell r="BE87" t="str">
            <v>nd</v>
          </cell>
          <cell r="BF87" t="str">
            <v>nd</v>
          </cell>
          <cell r="BG87">
            <v>13</v>
          </cell>
          <cell r="BH87">
            <v>8.1</v>
          </cell>
          <cell r="BI87">
            <v>29.7</v>
          </cell>
          <cell r="BJ87">
            <v>5.3</v>
          </cell>
          <cell r="BK87">
            <v>26</v>
          </cell>
          <cell r="BL87">
            <v>17.899999999999999</v>
          </cell>
          <cell r="BM87" t="str">
            <v>nd</v>
          </cell>
          <cell r="BN87">
            <v>0</v>
          </cell>
          <cell r="BO87">
            <v>0</v>
          </cell>
          <cell r="BP87">
            <v>0</v>
          </cell>
          <cell r="BQ87">
            <v>8.2000000000000011</v>
          </cell>
          <cell r="BR87">
            <v>89.600000000000009</v>
          </cell>
          <cell r="BS87">
            <v>0</v>
          </cell>
          <cell r="BT87">
            <v>0</v>
          </cell>
          <cell r="BU87">
            <v>0</v>
          </cell>
          <cell r="BV87" t="str">
            <v>nd</v>
          </cell>
          <cell r="BW87">
            <v>75.7</v>
          </cell>
          <cell r="BX87">
            <v>22.1</v>
          </cell>
          <cell r="BY87">
            <v>0</v>
          </cell>
          <cell r="BZ87" t="str">
            <v>nd</v>
          </cell>
          <cell r="CA87">
            <v>40.699999999999996</v>
          </cell>
          <cell r="CB87">
            <v>36.199999999999996</v>
          </cell>
          <cell r="CC87">
            <v>21.6</v>
          </cell>
          <cell r="CD87">
            <v>0</v>
          </cell>
          <cell r="CE87">
            <v>0</v>
          </cell>
          <cell r="CF87">
            <v>0</v>
          </cell>
          <cell r="CG87">
            <v>0</v>
          </cell>
          <cell r="CH87">
            <v>0</v>
          </cell>
          <cell r="CI87">
            <v>0</v>
          </cell>
          <cell r="CJ87">
            <v>100</v>
          </cell>
          <cell r="CK87">
            <v>83.3</v>
          </cell>
          <cell r="CL87">
            <v>60.8</v>
          </cell>
          <cell r="CM87">
            <v>80.300000000000011</v>
          </cell>
          <cell r="CN87">
            <v>25.7</v>
          </cell>
          <cell r="CO87" t="str">
            <v>nd</v>
          </cell>
          <cell r="CP87">
            <v>32</v>
          </cell>
          <cell r="CQ87">
            <v>76</v>
          </cell>
          <cell r="CR87">
            <v>15.1</v>
          </cell>
          <cell r="CS87">
            <v>38.700000000000003</v>
          </cell>
          <cell r="CT87">
            <v>32.700000000000003</v>
          </cell>
          <cell r="CU87" t="str">
            <v>nd</v>
          </cell>
          <cell r="CV87">
            <v>22.5</v>
          </cell>
          <cell r="CW87">
            <v>32.800000000000004</v>
          </cell>
          <cell r="CX87">
            <v>10.9</v>
          </cell>
          <cell r="CY87">
            <v>15.299999999999999</v>
          </cell>
          <cell r="CZ87" t="str">
            <v>nd</v>
          </cell>
          <cell r="DA87" t="str">
            <v>nd</v>
          </cell>
          <cell r="DB87">
            <v>31.7</v>
          </cell>
          <cell r="DC87">
            <v>23</v>
          </cell>
          <cell r="DD87">
            <v>40.400000000000006</v>
          </cell>
          <cell r="DE87">
            <v>8.4</v>
          </cell>
          <cell r="DF87">
            <v>15.4</v>
          </cell>
          <cell r="DG87">
            <v>24.9</v>
          </cell>
          <cell r="DH87" t="str">
            <v>nd</v>
          </cell>
          <cell r="DI87" t="str">
            <v>nd</v>
          </cell>
          <cell r="DJ87">
            <v>26</v>
          </cell>
          <cell r="DK87">
            <v>16.100000000000001</v>
          </cell>
          <cell r="DL87">
            <v>0</v>
          </cell>
          <cell r="DM87">
            <v>0</v>
          </cell>
          <cell r="DN87">
            <v>0</v>
          </cell>
          <cell r="DO87">
            <v>0</v>
          </cell>
          <cell r="DP87">
            <v>0</v>
          </cell>
          <cell r="DQ87" t="str">
            <v>nd</v>
          </cell>
          <cell r="DR87" t="str">
            <v>nd</v>
          </cell>
          <cell r="DS87">
            <v>0</v>
          </cell>
          <cell r="DT87">
            <v>0</v>
          </cell>
          <cell r="DU87">
            <v>0</v>
          </cell>
          <cell r="DV87">
            <v>0</v>
          </cell>
          <cell r="DW87">
            <v>11.3</v>
          </cell>
          <cell r="DX87">
            <v>6.6000000000000005</v>
          </cell>
          <cell r="DY87">
            <v>0</v>
          </cell>
          <cell r="DZ87">
            <v>0</v>
          </cell>
          <cell r="EA87">
            <v>0</v>
          </cell>
          <cell r="EB87">
            <v>0</v>
          </cell>
          <cell r="EC87">
            <v>24.3</v>
          </cell>
          <cell r="ED87">
            <v>10.4</v>
          </cell>
          <cell r="EE87">
            <v>9.5</v>
          </cell>
          <cell r="EF87">
            <v>18.8</v>
          </cell>
          <cell r="EG87" t="str">
            <v>nd</v>
          </cell>
          <cell r="EH87" t="str">
            <v>nd</v>
          </cell>
          <cell r="EI87" t="str">
            <v>nd</v>
          </cell>
          <cell r="EJ87">
            <v>3.6999999999999997</v>
          </cell>
          <cell r="EK87" t="str">
            <v>nd</v>
          </cell>
          <cell r="EL87">
            <v>0</v>
          </cell>
          <cell r="EM87">
            <v>0</v>
          </cell>
          <cell r="EN87" t="str">
            <v>nd</v>
          </cell>
          <cell r="EO87">
            <v>0</v>
          </cell>
          <cell r="EP87">
            <v>0</v>
          </cell>
          <cell r="EQ87">
            <v>0</v>
          </cell>
          <cell r="ER87">
            <v>0</v>
          </cell>
          <cell r="ES87">
            <v>0</v>
          </cell>
          <cell r="ET87">
            <v>0</v>
          </cell>
          <cell r="EU87">
            <v>0</v>
          </cell>
          <cell r="EV87">
            <v>0</v>
          </cell>
          <cell r="EW87">
            <v>0</v>
          </cell>
          <cell r="EX87" t="str">
            <v>nd</v>
          </cell>
          <cell r="EY87">
            <v>0</v>
          </cell>
          <cell r="EZ87" t="str">
            <v>nd</v>
          </cell>
          <cell r="FA87" t="str">
            <v>nd</v>
          </cell>
          <cell r="FB87" t="str">
            <v>nd</v>
          </cell>
          <cell r="FC87" t="str">
            <v>nd</v>
          </cell>
          <cell r="FD87">
            <v>6.7</v>
          </cell>
          <cell r="FE87">
            <v>0</v>
          </cell>
          <cell r="FF87">
            <v>8.4</v>
          </cell>
          <cell r="FG87">
            <v>5.8999999999999995</v>
          </cell>
          <cell r="FH87">
            <v>22.1</v>
          </cell>
          <cell r="FI87" t="str">
            <v>nd</v>
          </cell>
          <cell r="FJ87">
            <v>14.899999999999999</v>
          </cell>
          <cell r="FK87">
            <v>14.2</v>
          </cell>
          <cell r="FL87">
            <v>0</v>
          </cell>
          <cell r="FM87">
            <v>0</v>
          </cell>
          <cell r="FN87" t="str">
            <v>nd</v>
          </cell>
          <cell r="FO87" t="str">
            <v>nd</v>
          </cell>
          <cell r="FP87">
            <v>0</v>
          </cell>
          <cell r="FQ87">
            <v>3.9</v>
          </cell>
          <cell r="FR87">
            <v>0</v>
          </cell>
          <cell r="FS87">
            <v>0</v>
          </cell>
          <cell r="FT87">
            <v>0</v>
          </cell>
          <cell r="FU87">
            <v>0</v>
          </cell>
          <cell r="FV87">
            <v>0</v>
          </cell>
          <cell r="FW87" t="str">
            <v>nd</v>
          </cell>
          <cell r="FX87">
            <v>0</v>
          </cell>
          <cell r="FY87">
            <v>0</v>
          </cell>
          <cell r="FZ87">
            <v>0</v>
          </cell>
          <cell r="GA87" t="str">
            <v>nd</v>
          </cell>
          <cell r="GB87">
            <v>0</v>
          </cell>
          <cell r="GC87">
            <v>0</v>
          </cell>
          <cell r="GD87">
            <v>0</v>
          </cell>
          <cell r="GE87">
            <v>0</v>
          </cell>
          <cell r="GF87">
            <v>0</v>
          </cell>
          <cell r="GG87" t="str">
            <v>nd</v>
          </cell>
          <cell r="GH87">
            <v>17.8</v>
          </cell>
          <cell r="GI87">
            <v>0</v>
          </cell>
          <cell r="GJ87">
            <v>0</v>
          </cell>
          <cell r="GK87">
            <v>0</v>
          </cell>
          <cell r="GL87">
            <v>0</v>
          </cell>
          <cell r="GM87" t="str">
            <v>nd</v>
          </cell>
          <cell r="GN87">
            <v>61.9</v>
          </cell>
          <cell r="GO87">
            <v>0</v>
          </cell>
          <cell r="GP87">
            <v>0</v>
          </cell>
          <cell r="GQ87">
            <v>0</v>
          </cell>
          <cell r="GR87">
            <v>0</v>
          </cell>
          <cell r="GS87">
            <v>0</v>
          </cell>
          <cell r="GT87">
            <v>10</v>
          </cell>
          <cell r="GU87">
            <v>0</v>
          </cell>
          <cell r="GV87">
            <v>0</v>
          </cell>
          <cell r="GW87">
            <v>0</v>
          </cell>
          <cell r="GX87">
            <v>0</v>
          </cell>
          <cell r="GY87">
            <v>0</v>
          </cell>
          <cell r="GZ87">
            <v>0</v>
          </cell>
          <cell r="HA87">
            <v>0</v>
          </cell>
          <cell r="HB87">
            <v>0</v>
          </cell>
          <cell r="HC87">
            <v>0</v>
          </cell>
          <cell r="HD87" t="str">
            <v>nd</v>
          </cell>
          <cell r="HE87">
            <v>0</v>
          </cell>
          <cell r="HF87">
            <v>0</v>
          </cell>
          <cell r="HG87">
            <v>0</v>
          </cell>
          <cell r="HH87">
            <v>0</v>
          </cell>
          <cell r="HI87" t="str">
            <v>nd</v>
          </cell>
          <cell r="HJ87">
            <v>10.9</v>
          </cell>
          <cell r="HK87" t="str">
            <v>nd</v>
          </cell>
          <cell r="HL87">
            <v>0</v>
          </cell>
          <cell r="HM87">
            <v>0</v>
          </cell>
          <cell r="HN87">
            <v>0</v>
          </cell>
          <cell r="HO87">
            <v>0</v>
          </cell>
          <cell r="HP87">
            <v>52.1</v>
          </cell>
          <cell r="HQ87">
            <v>14.899999999999999</v>
          </cell>
          <cell r="HR87">
            <v>0</v>
          </cell>
          <cell r="HS87">
            <v>0</v>
          </cell>
          <cell r="HT87">
            <v>0</v>
          </cell>
          <cell r="HU87">
            <v>0</v>
          </cell>
          <cell r="HV87">
            <v>8.5</v>
          </cell>
          <cell r="HW87" t="str">
            <v>nd</v>
          </cell>
          <cell r="HX87">
            <v>0</v>
          </cell>
          <cell r="HY87">
            <v>0</v>
          </cell>
          <cell r="HZ87">
            <v>0</v>
          </cell>
          <cell r="IA87">
            <v>0</v>
          </cell>
          <cell r="IB87">
            <v>0</v>
          </cell>
          <cell r="IC87">
            <v>0</v>
          </cell>
          <cell r="ID87">
            <v>0</v>
          </cell>
          <cell r="IE87">
            <v>0</v>
          </cell>
          <cell r="IF87" t="str">
            <v>nd</v>
          </cell>
          <cell r="IG87" t="str">
            <v>nd</v>
          </cell>
          <cell r="IH87">
            <v>0</v>
          </cell>
          <cell r="II87">
            <v>0</v>
          </cell>
          <cell r="IJ87">
            <v>0</v>
          </cell>
          <cell r="IK87" t="str">
            <v>nd</v>
          </cell>
          <cell r="IL87">
            <v>10.7</v>
          </cell>
          <cell r="IM87" t="str">
            <v>nd</v>
          </cell>
          <cell r="IN87">
            <v>0</v>
          </cell>
          <cell r="IO87">
            <v>0</v>
          </cell>
          <cell r="IP87" t="str">
            <v>nd</v>
          </cell>
          <cell r="IQ87">
            <v>30.099999999999998</v>
          </cell>
          <cell r="IR87">
            <v>20.9</v>
          </cell>
          <cell r="IS87">
            <v>14.899999999999999</v>
          </cell>
          <cell r="IT87">
            <v>0</v>
          </cell>
          <cell r="IU87">
            <v>0</v>
          </cell>
          <cell r="IV87">
            <v>0</v>
          </cell>
          <cell r="IW87">
            <v>6.5</v>
          </cell>
          <cell r="IX87" t="str">
            <v>nd</v>
          </cell>
          <cell r="IY87" t="str">
            <v>nd</v>
          </cell>
          <cell r="IZ87">
            <v>0</v>
          </cell>
          <cell r="JA87">
            <v>0</v>
          </cell>
          <cell r="JB87">
            <v>0</v>
          </cell>
          <cell r="JC87">
            <v>0</v>
          </cell>
          <cell r="JD87">
            <v>0</v>
          </cell>
          <cell r="JE87">
            <v>0</v>
          </cell>
          <cell r="JF87">
            <v>0</v>
          </cell>
          <cell r="JG87">
            <v>0</v>
          </cell>
          <cell r="JH87">
            <v>0</v>
          </cell>
          <cell r="JI87">
            <v>0</v>
          </cell>
          <cell r="JJ87">
            <v>0</v>
          </cell>
          <cell r="JK87" t="str">
            <v>nd</v>
          </cell>
          <cell r="JL87">
            <v>0</v>
          </cell>
          <cell r="JM87">
            <v>0</v>
          </cell>
          <cell r="JN87">
            <v>0</v>
          </cell>
          <cell r="JO87">
            <v>0</v>
          </cell>
          <cell r="JP87">
            <v>0</v>
          </cell>
          <cell r="JQ87">
            <v>19.2</v>
          </cell>
          <cell r="JR87">
            <v>0</v>
          </cell>
          <cell r="JS87">
            <v>0</v>
          </cell>
          <cell r="JT87">
            <v>0</v>
          </cell>
          <cell r="JU87">
            <v>0</v>
          </cell>
          <cell r="JV87">
            <v>0</v>
          </cell>
          <cell r="JW87">
            <v>67</v>
          </cell>
          <cell r="JX87">
            <v>0</v>
          </cell>
          <cell r="JY87">
            <v>0</v>
          </cell>
          <cell r="JZ87">
            <v>0</v>
          </cell>
          <cell r="KA87">
            <v>0</v>
          </cell>
          <cell r="KB87">
            <v>0</v>
          </cell>
          <cell r="KC87">
            <v>9.5</v>
          </cell>
          <cell r="KD87">
            <v>49.9</v>
          </cell>
          <cell r="KE87">
            <v>24.4</v>
          </cell>
          <cell r="KF87">
            <v>1.0999999999999999</v>
          </cell>
          <cell r="KG87">
            <v>3.4000000000000004</v>
          </cell>
          <cell r="KH87">
            <v>21.2</v>
          </cell>
          <cell r="KI87">
            <v>0</v>
          </cell>
          <cell r="KJ87">
            <v>51.1</v>
          </cell>
          <cell r="KK87">
            <v>22.5</v>
          </cell>
          <cell r="KL87">
            <v>1.0999999999999999</v>
          </cell>
          <cell r="KM87">
            <v>3.5999999999999996</v>
          </cell>
          <cell r="KN87">
            <v>21.6</v>
          </cell>
          <cell r="KO87">
            <v>0</v>
          </cell>
        </row>
        <row r="88">
          <cell r="A88" t="str">
            <v>4KZ</v>
          </cell>
          <cell r="B88" t="str">
            <v>88</v>
          </cell>
          <cell r="C88" t="str">
            <v>NAF 17</v>
          </cell>
          <cell r="D88" t="str">
            <v>KZ</v>
          </cell>
          <cell r="E88" t="str">
            <v>4</v>
          </cell>
          <cell r="F88">
            <v>0</v>
          </cell>
          <cell r="G88" t="str">
            <v>nd</v>
          </cell>
          <cell r="H88">
            <v>15.4</v>
          </cell>
          <cell r="I88">
            <v>72.7</v>
          </cell>
          <cell r="J88">
            <v>10</v>
          </cell>
          <cell r="K88">
            <v>94</v>
          </cell>
          <cell r="L88">
            <v>0</v>
          </cell>
          <cell r="M88" t="str">
            <v>nd</v>
          </cell>
          <cell r="N88">
            <v>0</v>
          </cell>
          <cell r="O88">
            <v>6.3</v>
          </cell>
          <cell r="P88">
            <v>46.1</v>
          </cell>
          <cell r="Q88" t="str">
            <v>nd</v>
          </cell>
          <cell r="R88">
            <v>4.2</v>
          </cell>
          <cell r="S88">
            <v>13.5</v>
          </cell>
          <cell r="T88">
            <v>19.400000000000002</v>
          </cell>
          <cell r="U88" t="str">
            <v>nd</v>
          </cell>
          <cell r="V88">
            <v>38.800000000000004</v>
          </cell>
          <cell r="W88">
            <v>4</v>
          </cell>
          <cell r="X88">
            <v>90.2</v>
          </cell>
          <cell r="Y88">
            <v>5.8000000000000007</v>
          </cell>
          <cell r="Z88">
            <v>0</v>
          </cell>
          <cell r="AA88" t="str">
            <v>nd</v>
          </cell>
          <cell r="AB88" t="str">
            <v>nd</v>
          </cell>
          <cell r="AC88">
            <v>77.5</v>
          </cell>
          <cell r="AD88" t="str">
            <v>nd</v>
          </cell>
          <cell r="AE88" t="str">
            <v>nd</v>
          </cell>
          <cell r="AF88" t="str">
            <v>nd</v>
          </cell>
          <cell r="AG88">
            <v>0</v>
          </cell>
          <cell r="AH88">
            <v>0</v>
          </cell>
          <cell r="AI88" t="str">
            <v>nd</v>
          </cell>
          <cell r="AJ88">
            <v>82.199999999999989</v>
          </cell>
          <cell r="AK88">
            <v>4.3</v>
          </cell>
          <cell r="AL88">
            <v>13.5</v>
          </cell>
          <cell r="AM88">
            <v>13.700000000000001</v>
          </cell>
          <cell r="AN88">
            <v>86.3</v>
          </cell>
          <cell r="AO88">
            <v>57.699999999999996</v>
          </cell>
          <cell r="AP88">
            <v>42.3</v>
          </cell>
          <cell r="AQ88">
            <v>23.400000000000002</v>
          </cell>
          <cell r="AR88" t="str">
            <v>nd</v>
          </cell>
          <cell r="AS88" t="str">
            <v>nd</v>
          </cell>
          <cell r="AT88">
            <v>34.300000000000004</v>
          </cell>
          <cell r="AU88" t="str">
            <v>nd</v>
          </cell>
          <cell r="AV88">
            <v>0</v>
          </cell>
          <cell r="AW88" t="str">
            <v>nd</v>
          </cell>
          <cell r="AX88">
            <v>0</v>
          </cell>
          <cell r="AY88">
            <v>93.4</v>
          </cell>
          <cell r="AZ88">
            <v>0</v>
          </cell>
          <cell r="BA88">
            <v>31</v>
          </cell>
          <cell r="BB88">
            <v>18.399999999999999</v>
          </cell>
          <cell r="BC88">
            <v>23.799999999999997</v>
          </cell>
          <cell r="BD88">
            <v>9.1999999999999993</v>
          </cell>
          <cell r="BE88">
            <v>10.7</v>
          </cell>
          <cell r="BF88">
            <v>7.0000000000000009</v>
          </cell>
          <cell r="BG88">
            <v>15</v>
          </cell>
          <cell r="BH88">
            <v>13.8</v>
          </cell>
          <cell r="BI88">
            <v>15</v>
          </cell>
          <cell r="BJ88">
            <v>9.1999999999999993</v>
          </cell>
          <cell r="BK88">
            <v>36.299999999999997</v>
          </cell>
          <cell r="BL88">
            <v>10.6</v>
          </cell>
          <cell r="BM88">
            <v>0</v>
          </cell>
          <cell r="BN88">
            <v>0</v>
          </cell>
          <cell r="BO88">
            <v>0</v>
          </cell>
          <cell r="BP88">
            <v>0</v>
          </cell>
          <cell r="BQ88">
            <v>9.6</v>
          </cell>
          <cell r="BR88">
            <v>90.4</v>
          </cell>
          <cell r="BS88" t="str">
            <v>nd</v>
          </cell>
          <cell r="BT88">
            <v>0</v>
          </cell>
          <cell r="BU88">
            <v>0</v>
          </cell>
          <cell r="BV88" t="str">
            <v>nd</v>
          </cell>
          <cell r="BW88">
            <v>87</v>
          </cell>
          <cell r="BX88">
            <v>8.2000000000000011</v>
          </cell>
          <cell r="BY88">
            <v>0</v>
          </cell>
          <cell r="BZ88">
            <v>4.3999999999999995</v>
          </cell>
          <cell r="CA88">
            <v>27.700000000000003</v>
          </cell>
          <cell r="CB88">
            <v>44.5</v>
          </cell>
          <cell r="CC88">
            <v>17.2</v>
          </cell>
          <cell r="CD88" t="str">
            <v>nd</v>
          </cell>
          <cell r="CE88">
            <v>0</v>
          </cell>
          <cell r="CF88">
            <v>0</v>
          </cell>
          <cell r="CG88">
            <v>0</v>
          </cell>
          <cell r="CH88" t="str">
            <v>nd</v>
          </cell>
          <cell r="CI88" t="str">
            <v>nd</v>
          </cell>
          <cell r="CJ88">
            <v>96.899999999999991</v>
          </cell>
          <cell r="CK88">
            <v>87.2</v>
          </cell>
          <cell r="CL88">
            <v>55.600000000000009</v>
          </cell>
          <cell r="CM88">
            <v>85</v>
          </cell>
          <cell r="CN88">
            <v>41</v>
          </cell>
          <cell r="CO88" t="str">
            <v>nd</v>
          </cell>
          <cell r="CP88">
            <v>38</v>
          </cell>
          <cell r="CQ88">
            <v>81.699999999999989</v>
          </cell>
          <cell r="CR88">
            <v>8.9</v>
          </cell>
          <cell r="CS88">
            <v>42.5</v>
          </cell>
          <cell r="CT88">
            <v>20.200000000000003</v>
          </cell>
          <cell r="CU88">
            <v>3.3000000000000003</v>
          </cell>
          <cell r="CV88">
            <v>34</v>
          </cell>
          <cell r="CW88">
            <v>33.5</v>
          </cell>
          <cell r="CX88">
            <v>10.8</v>
          </cell>
          <cell r="CY88">
            <v>16.7</v>
          </cell>
          <cell r="CZ88">
            <v>10.9</v>
          </cell>
          <cell r="DA88">
            <v>7.1999999999999993</v>
          </cell>
          <cell r="DB88">
            <v>21</v>
          </cell>
          <cell r="DC88">
            <v>26.900000000000002</v>
          </cell>
          <cell r="DD88">
            <v>26.200000000000003</v>
          </cell>
          <cell r="DE88">
            <v>14.299999999999999</v>
          </cell>
          <cell r="DF88">
            <v>23.3</v>
          </cell>
          <cell r="DG88">
            <v>25.6</v>
          </cell>
          <cell r="DH88" t="str">
            <v>nd</v>
          </cell>
          <cell r="DI88" t="str">
            <v>nd</v>
          </cell>
          <cell r="DJ88">
            <v>29.5</v>
          </cell>
          <cell r="DK88">
            <v>16.7</v>
          </cell>
          <cell r="DL88">
            <v>0</v>
          </cell>
          <cell r="DM88">
            <v>0</v>
          </cell>
          <cell r="DN88">
            <v>0</v>
          </cell>
          <cell r="DO88">
            <v>0</v>
          </cell>
          <cell r="DP88">
            <v>0</v>
          </cell>
          <cell r="DQ88">
            <v>0</v>
          </cell>
          <cell r="DR88">
            <v>0</v>
          </cell>
          <cell r="DS88">
            <v>0</v>
          </cell>
          <cell r="DT88" t="str">
            <v>nd</v>
          </cell>
          <cell r="DU88">
            <v>0</v>
          </cell>
          <cell r="DV88" t="str">
            <v>nd</v>
          </cell>
          <cell r="DW88">
            <v>5.4</v>
          </cell>
          <cell r="DX88">
            <v>4.3999999999999995</v>
          </cell>
          <cell r="DY88" t="str">
            <v>nd</v>
          </cell>
          <cell r="DZ88" t="str">
            <v>nd</v>
          </cell>
          <cell r="EA88" t="str">
            <v>nd</v>
          </cell>
          <cell r="EB88">
            <v>0</v>
          </cell>
          <cell r="EC88">
            <v>20.399999999999999</v>
          </cell>
          <cell r="ED88">
            <v>13.100000000000001</v>
          </cell>
          <cell r="EE88">
            <v>17.8</v>
          </cell>
          <cell r="EF88">
            <v>7.5</v>
          </cell>
          <cell r="EG88">
            <v>7.6</v>
          </cell>
          <cell r="EH88" t="str">
            <v>nd</v>
          </cell>
          <cell r="EI88">
            <v>4.3999999999999995</v>
          </cell>
          <cell r="EJ88" t="str">
            <v>nd</v>
          </cell>
          <cell r="EK88" t="str">
            <v>nd</v>
          </cell>
          <cell r="EL88">
            <v>0</v>
          </cell>
          <cell r="EM88" t="str">
            <v>nd</v>
          </cell>
          <cell r="EN88">
            <v>0</v>
          </cell>
          <cell r="EO88">
            <v>0</v>
          </cell>
          <cell r="EP88">
            <v>0</v>
          </cell>
          <cell r="EQ88">
            <v>0</v>
          </cell>
          <cell r="ER88">
            <v>0</v>
          </cell>
          <cell r="ES88">
            <v>0</v>
          </cell>
          <cell r="ET88">
            <v>0</v>
          </cell>
          <cell r="EU88">
            <v>0</v>
          </cell>
          <cell r="EV88" t="str">
            <v>nd</v>
          </cell>
          <cell r="EW88">
            <v>0</v>
          </cell>
          <cell r="EX88" t="str">
            <v>nd</v>
          </cell>
          <cell r="EY88">
            <v>0</v>
          </cell>
          <cell r="EZ88" t="str">
            <v>nd</v>
          </cell>
          <cell r="FA88" t="str">
            <v>nd</v>
          </cell>
          <cell r="FB88">
            <v>3.5000000000000004</v>
          </cell>
          <cell r="FC88">
            <v>0</v>
          </cell>
          <cell r="FD88">
            <v>7.1999999999999993</v>
          </cell>
          <cell r="FE88" t="str">
            <v>nd</v>
          </cell>
          <cell r="FF88">
            <v>11.700000000000001</v>
          </cell>
          <cell r="FG88">
            <v>10.5</v>
          </cell>
          <cell r="FH88">
            <v>9.1</v>
          </cell>
          <cell r="FI88">
            <v>9.3000000000000007</v>
          </cell>
          <cell r="FJ88">
            <v>22.6</v>
          </cell>
          <cell r="FK88">
            <v>8.6999999999999993</v>
          </cell>
          <cell r="FL88" t="str">
            <v>nd</v>
          </cell>
          <cell r="FM88" t="str">
            <v>nd</v>
          </cell>
          <cell r="FN88" t="str">
            <v>nd</v>
          </cell>
          <cell r="FO88">
            <v>0</v>
          </cell>
          <cell r="FP88">
            <v>4.3999999999999995</v>
          </cell>
          <cell r="FQ88" t="str">
            <v>nd</v>
          </cell>
          <cell r="FR88">
            <v>0</v>
          </cell>
          <cell r="FS88">
            <v>0</v>
          </cell>
          <cell r="FT88">
            <v>0</v>
          </cell>
          <cell r="FU88">
            <v>0</v>
          </cell>
          <cell r="FV88">
            <v>0</v>
          </cell>
          <cell r="FW88">
            <v>0</v>
          </cell>
          <cell r="FX88">
            <v>0</v>
          </cell>
          <cell r="FY88">
            <v>0</v>
          </cell>
          <cell r="FZ88">
            <v>0</v>
          </cell>
          <cell r="GA88">
            <v>0</v>
          </cell>
          <cell r="GB88" t="str">
            <v>nd</v>
          </cell>
          <cell r="GC88">
            <v>0</v>
          </cell>
          <cell r="GD88">
            <v>0</v>
          </cell>
          <cell r="GE88">
            <v>0</v>
          </cell>
          <cell r="GF88">
            <v>0</v>
          </cell>
          <cell r="GG88" t="str">
            <v>nd</v>
          </cell>
          <cell r="GH88">
            <v>11.3</v>
          </cell>
          <cell r="GI88">
            <v>0</v>
          </cell>
          <cell r="GJ88">
            <v>0</v>
          </cell>
          <cell r="GK88">
            <v>0</v>
          </cell>
          <cell r="GL88">
            <v>0</v>
          </cell>
          <cell r="GM88" t="str">
            <v>nd</v>
          </cell>
          <cell r="GN88">
            <v>71</v>
          </cell>
          <cell r="GO88">
            <v>0</v>
          </cell>
          <cell r="GP88">
            <v>0</v>
          </cell>
          <cell r="GQ88">
            <v>0</v>
          </cell>
          <cell r="GR88">
            <v>0</v>
          </cell>
          <cell r="GS88" t="str">
            <v>nd</v>
          </cell>
          <cell r="GT88">
            <v>7.5</v>
          </cell>
          <cell r="GU88">
            <v>0</v>
          </cell>
          <cell r="GV88">
            <v>0</v>
          </cell>
          <cell r="GW88">
            <v>0</v>
          </cell>
          <cell r="GX88">
            <v>0</v>
          </cell>
          <cell r="GY88">
            <v>0</v>
          </cell>
          <cell r="GZ88">
            <v>0</v>
          </cell>
          <cell r="HA88">
            <v>0</v>
          </cell>
          <cell r="HB88">
            <v>0</v>
          </cell>
          <cell r="HC88">
            <v>0</v>
          </cell>
          <cell r="HD88" t="str">
            <v>nd</v>
          </cell>
          <cell r="HE88">
            <v>0</v>
          </cell>
          <cell r="HF88">
            <v>0</v>
          </cell>
          <cell r="HG88">
            <v>0</v>
          </cell>
          <cell r="HH88">
            <v>0</v>
          </cell>
          <cell r="HI88">
            <v>0</v>
          </cell>
          <cell r="HJ88">
            <v>15.2</v>
          </cell>
          <cell r="HK88" t="str">
            <v>nd</v>
          </cell>
          <cell r="HL88" t="str">
            <v>nd</v>
          </cell>
          <cell r="HM88">
            <v>0</v>
          </cell>
          <cell r="HN88">
            <v>0</v>
          </cell>
          <cell r="HO88" t="str">
            <v>nd</v>
          </cell>
          <cell r="HP88">
            <v>61</v>
          </cell>
          <cell r="HQ88">
            <v>5.8000000000000007</v>
          </cell>
          <cell r="HR88">
            <v>0</v>
          </cell>
          <cell r="HS88">
            <v>0</v>
          </cell>
          <cell r="HT88">
            <v>0</v>
          </cell>
          <cell r="HU88">
            <v>0</v>
          </cell>
          <cell r="HV88">
            <v>10.100000000000001</v>
          </cell>
          <cell r="HW88">
            <v>0</v>
          </cell>
          <cell r="HX88">
            <v>0</v>
          </cell>
          <cell r="HY88">
            <v>0</v>
          </cell>
          <cell r="HZ88">
            <v>0</v>
          </cell>
          <cell r="IA88">
            <v>0</v>
          </cell>
          <cell r="IB88">
            <v>0</v>
          </cell>
          <cell r="IC88">
            <v>0</v>
          </cell>
          <cell r="ID88">
            <v>0</v>
          </cell>
          <cell r="IE88" t="str">
            <v>nd</v>
          </cell>
          <cell r="IF88">
            <v>0</v>
          </cell>
          <cell r="IG88" t="str">
            <v>nd</v>
          </cell>
          <cell r="IH88">
            <v>0</v>
          </cell>
          <cell r="II88">
            <v>0</v>
          </cell>
          <cell r="IJ88">
            <v>4</v>
          </cell>
          <cell r="IK88">
            <v>4</v>
          </cell>
          <cell r="IL88">
            <v>7.1999999999999993</v>
          </cell>
          <cell r="IM88" t="str">
            <v>nd</v>
          </cell>
          <cell r="IN88">
            <v>0</v>
          </cell>
          <cell r="IO88">
            <v>0</v>
          </cell>
          <cell r="IP88" t="str">
            <v>nd</v>
          </cell>
          <cell r="IQ88">
            <v>23.1</v>
          </cell>
          <cell r="IR88">
            <v>31</v>
          </cell>
          <cell r="IS88">
            <v>12.5</v>
          </cell>
          <cell r="IT88" t="str">
            <v>nd</v>
          </cell>
          <cell r="IU88">
            <v>0</v>
          </cell>
          <cell r="IV88">
            <v>0</v>
          </cell>
          <cell r="IW88">
            <v>0</v>
          </cell>
          <cell r="IX88">
            <v>6.3</v>
          </cell>
          <cell r="IY88" t="str">
            <v>nd</v>
          </cell>
          <cell r="IZ88">
            <v>0</v>
          </cell>
          <cell r="JA88">
            <v>0</v>
          </cell>
          <cell r="JB88">
            <v>0</v>
          </cell>
          <cell r="JC88">
            <v>0</v>
          </cell>
          <cell r="JD88">
            <v>0</v>
          </cell>
          <cell r="JE88">
            <v>0</v>
          </cell>
          <cell r="JF88">
            <v>0</v>
          </cell>
          <cell r="JG88">
            <v>0</v>
          </cell>
          <cell r="JH88">
            <v>0</v>
          </cell>
          <cell r="JI88">
            <v>0</v>
          </cell>
          <cell r="JJ88">
            <v>0</v>
          </cell>
          <cell r="JK88" t="str">
            <v>nd</v>
          </cell>
          <cell r="JL88">
            <v>0</v>
          </cell>
          <cell r="JM88">
            <v>0</v>
          </cell>
          <cell r="JN88">
            <v>0</v>
          </cell>
          <cell r="JO88">
            <v>0</v>
          </cell>
          <cell r="JP88">
            <v>0</v>
          </cell>
          <cell r="JQ88">
            <v>16.2</v>
          </cell>
          <cell r="JR88">
            <v>0</v>
          </cell>
          <cell r="JS88">
            <v>0</v>
          </cell>
          <cell r="JT88">
            <v>0</v>
          </cell>
          <cell r="JU88" t="str">
            <v>nd</v>
          </cell>
          <cell r="JV88">
            <v>0</v>
          </cell>
          <cell r="JW88">
            <v>70.099999999999994</v>
          </cell>
          <cell r="JX88">
            <v>0</v>
          </cell>
          <cell r="JY88">
            <v>0</v>
          </cell>
          <cell r="JZ88">
            <v>0</v>
          </cell>
          <cell r="KA88">
            <v>0</v>
          </cell>
          <cell r="KB88">
            <v>0</v>
          </cell>
          <cell r="KC88">
            <v>10.100000000000001</v>
          </cell>
          <cell r="KD88">
            <v>44.4</v>
          </cell>
          <cell r="KE88">
            <v>26.400000000000002</v>
          </cell>
          <cell r="KF88">
            <v>2</v>
          </cell>
          <cell r="KG88">
            <v>8.2000000000000011</v>
          </cell>
          <cell r="KH88">
            <v>18.600000000000001</v>
          </cell>
          <cell r="KI88">
            <v>0.4</v>
          </cell>
          <cell r="KJ88">
            <v>42.699999999999996</v>
          </cell>
          <cell r="KK88">
            <v>26.1</v>
          </cell>
          <cell r="KL88">
            <v>2</v>
          </cell>
          <cell r="KM88">
            <v>8.3000000000000007</v>
          </cell>
          <cell r="KN88">
            <v>20.399999999999999</v>
          </cell>
          <cell r="KO88">
            <v>0.4</v>
          </cell>
        </row>
        <row r="89">
          <cell r="A89" t="str">
            <v>5KZ</v>
          </cell>
          <cell r="B89" t="str">
            <v>89</v>
          </cell>
          <cell r="C89" t="str">
            <v>NAF 17</v>
          </cell>
          <cell r="D89" t="str">
            <v>KZ</v>
          </cell>
          <cell r="E89" t="str">
            <v>5</v>
          </cell>
          <cell r="F89">
            <v>0</v>
          </cell>
          <cell r="G89">
            <v>9.3000000000000007</v>
          </cell>
          <cell r="H89">
            <v>9</v>
          </cell>
          <cell r="I89">
            <v>73.900000000000006</v>
          </cell>
          <cell r="J89">
            <v>7.8</v>
          </cell>
          <cell r="K89">
            <v>75.8</v>
          </cell>
          <cell r="L89">
            <v>0</v>
          </cell>
          <cell r="M89" t="str">
            <v>nd</v>
          </cell>
          <cell r="N89" t="str">
            <v>nd</v>
          </cell>
          <cell r="O89">
            <v>8.6999999999999993</v>
          </cell>
          <cell r="P89">
            <v>46.9</v>
          </cell>
          <cell r="Q89" t="str">
            <v>nd</v>
          </cell>
          <cell r="R89" t="str">
            <v>nd</v>
          </cell>
          <cell r="S89">
            <v>7.0000000000000009</v>
          </cell>
          <cell r="T89">
            <v>12.8</v>
          </cell>
          <cell r="U89" t="str">
            <v>nd</v>
          </cell>
          <cell r="V89">
            <v>39.800000000000004</v>
          </cell>
          <cell r="W89" t="str">
            <v>nd</v>
          </cell>
          <cell r="X89">
            <v>91.3</v>
          </cell>
          <cell r="Y89">
            <v>7.1999999999999993</v>
          </cell>
          <cell r="Z89">
            <v>0</v>
          </cell>
          <cell r="AA89" t="str">
            <v>nd</v>
          </cell>
          <cell r="AB89">
            <v>0</v>
          </cell>
          <cell r="AC89" t="str">
            <v>nd</v>
          </cell>
          <cell r="AD89">
            <v>0</v>
          </cell>
          <cell r="AE89">
            <v>0</v>
          </cell>
          <cell r="AF89">
            <v>0</v>
          </cell>
          <cell r="AG89" t="str">
            <v>nd</v>
          </cell>
          <cell r="AH89">
            <v>0</v>
          </cell>
          <cell r="AI89">
            <v>0</v>
          </cell>
          <cell r="AJ89">
            <v>80.7</v>
          </cell>
          <cell r="AK89" t="str">
            <v>nd</v>
          </cell>
          <cell r="AL89">
            <v>16.900000000000002</v>
          </cell>
          <cell r="AM89">
            <v>11.200000000000001</v>
          </cell>
          <cell r="AN89">
            <v>88.8</v>
          </cell>
          <cell r="AO89">
            <v>54.900000000000006</v>
          </cell>
          <cell r="AP89">
            <v>45.1</v>
          </cell>
          <cell r="AQ89" t="str">
            <v>nd</v>
          </cell>
          <cell r="AR89">
            <v>0</v>
          </cell>
          <cell r="AS89">
            <v>0</v>
          </cell>
          <cell r="AT89">
            <v>69.599999999999994</v>
          </cell>
          <cell r="AU89" t="str">
            <v>nd</v>
          </cell>
          <cell r="AV89">
            <v>0</v>
          </cell>
          <cell r="AW89">
            <v>0</v>
          </cell>
          <cell r="AX89">
            <v>0</v>
          </cell>
          <cell r="AY89">
            <v>81.3</v>
          </cell>
          <cell r="AZ89" t="str">
            <v>nd</v>
          </cell>
          <cell r="BA89">
            <v>38.1</v>
          </cell>
          <cell r="BB89">
            <v>15.8</v>
          </cell>
          <cell r="BC89">
            <v>16.2</v>
          </cell>
          <cell r="BD89">
            <v>20.9</v>
          </cell>
          <cell r="BE89" t="str">
            <v>nd</v>
          </cell>
          <cell r="BF89">
            <v>5.8000000000000007</v>
          </cell>
          <cell r="BG89">
            <v>3.8</v>
          </cell>
          <cell r="BH89">
            <v>5.5</v>
          </cell>
          <cell r="BI89">
            <v>29.099999999999998</v>
          </cell>
          <cell r="BJ89">
            <v>20.399999999999999</v>
          </cell>
          <cell r="BK89">
            <v>28.999999999999996</v>
          </cell>
          <cell r="BL89">
            <v>12.4</v>
          </cell>
          <cell r="BM89">
            <v>0</v>
          </cell>
          <cell r="BN89">
            <v>0</v>
          </cell>
          <cell r="BO89">
            <v>0</v>
          </cell>
          <cell r="BP89">
            <v>0</v>
          </cell>
          <cell r="BQ89">
            <v>7.5</v>
          </cell>
          <cell r="BR89">
            <v>92.5</v>
          </cell>
          <cell r="BS89">
            <v>0</v>
          </cell>
          <cell r="BT89">
            <v>0</v>
          </cell>
          <cell r="BU89">
            <v>0</v>
          </cell>
          <cell r="BV89" t="str">
            <v>nd</v>
          </cell>
          <cell r="BW89">
            <v>91.7</v>
          </cell>
          <cell r="BX89">
            <v>3.6999999999999997</v>
          </cell>
          <cell r="BY89">
            <v>0</v>
          </cell>
          <cell r="BZ89" t="str">
            <v>nd</v>
          </cell>
          <cell r="CA89">
            <v>38.700000000000003</v>
          </cell>
          <cell r="CB89">
            <v>39.700000000000003</v>
          </cell>
          <cell r="CC89">
            <v>17.399999999999999</v>
          </cell>
          <cell r="CD89" t="str">
            <v>nd</v>
          </cell>
          <cell r="CE89">
            <v>0</v>
          </cell>
          <cell r="CF89">
            <v>0</v>
          </cell>
          <cell r="CG89">
            <v>0</v>
          </cell>
          <cell r="CH89" t="str">
            <v>nd</v>
          </cell>
          <cell r="CI89" t="str">
            <v>nd</v>
          </cell>
          <cell r="CJ89">
            <v>93.600000000000009</v>
          </cell>
          <cell r="CK89">
            <v>89</v>
          </cell>
          <cell r="CL89">
            <v>48.1</v>
          </cell>
          <cell r="CM89">
            <v>90.4</v>
          </cell>
          <cell r="CN89">
            <v>51.5</v>
          </cell>
          <cell r="CO89">
            <v>5.2</v>
          </cell>
          <cell r="CP89">
            <v>23.200000000000003</v>
          </cell>
          <cell r="CQ89">
            <v>86.6</v>
          </cell>
          <cell r="CR89">
            <v>6.7</v>
          </cell>
          <cell r="CS89">
            <v>35.6</v>
          </cell>
          <cell r="CT89">
            <v>23.7</v>
          </cell>
          <cell r="CU89" t="str">
            <v>nd</v>
          </cell>
          <cell r="CV89">
            <v>36.6</v>
          </cell>
          <cell r="CW89">
            <v>40.300000000000004</v>
          </cell>
          <cell r="CX89">
            <v>2.1</v>
          </cell>
          <cell r="CY89">
            <v>12.7</v>
          </cell>
          <cell r="CZ89">
            <v>2.7</v>
          </cell>
          <cell r="DA89">
            <v>5</v>
          </cell>
          <cell r="DB89">
            <v>37.299999999999997</v>
          </cell>
          <cell r="DC89">
            <v>23</v>
          </cell>
          <cell r="DD89">
            <v>14.899999999999999</v>
          </cell>
          <cell r="DE89">
            <v>6.9</v>
          </cell>
          <cell r="DF89">
            <v>28.999999999999996</v>
          </cell>
          <cell r="DG89">
            <v>28.599999999999998</v>
          </cell>
          <cell r="DH89">
            <v>7.5</v>
          </cell>
          <cell r="DI89">
            <v>0</v>
          </cell>
          <cell r="DJ89">
            <v>30.7</v>
          </cell>
          <cell r="DK89">
            <v>13</v>
          </cell>
          <cell r="DL89">
            <v>0</v>
          </cell>
          <cell r="DM89">
            <v>0</v>
          </cell>
          <cell r="DN89">
            <v>0</v>
          </cell>
          <cell r="DO89">
            <v>0</v>
          </cell>
          <cell r="DP89">
            <v>0</v>
          </cell>
          <cell r="DQ89">
            <v>0</v>
          </cell>
          <cell r="DR89">
            <v>0</v>
          </cell>
          <cell r="DS89">
            <v>0</v>
          </cell>
          <cell r="DT89">
            <v>9.1999999999999993</v>
          </cell>
          <cell r="DU89">
            <v>0</v>
          </cell>
          <cell r="DV89">
            <v>0</v>
          </cell>
          <cell r="DW89">
            <v>2.1</v>
          </cell>
          <cell r="DX89">
            <v>0</v>
          </cell>
          <cell r="DY89" t="str">
            <v>nd</v>
          </cell>
          <cell r="DZ89">
            <v>2.1999999999999997</v>
          </cell>
          <cell r="EA89">
            <v>0</v>
          </cell>
          <cell r="EB89" t="str">
            <v>nd</v>
          </cell>
          <cell r="EC89">
            <v>31.7</v>
          </cell>
          <cell r="ED89">
            <v>12.5</v>
          </cell>
          <cell r="EE89">
            <v>13</v>
          </cell>
          <cell r="EF89">
            <v>9.4</v>
          </cell>
          <cell r="EG89" t="str">
            <v>nd</v>
          </cell>
          <cell r="EH89">
            <v>4.1000000000000005</v>
          </cell>
          <cell r="EI89" t="str">
            <v>nd</v>
          </cell>
          <cell r="EJ89" t="str">
            <v>nd</v>
          </cell>
          <cell r="EK89">
            <v>0</v>
          </cell>
          <cell r="EL89">
            <v>0</v>
          </cell>
          <cell r="EM89">
            <v>0</v>
          </cell>
          <cell r="EN89">
            <v>0</v>
          </cell>
          <cell r="EO89">
            <v>0</v>
          </cell>
          <cell r="EP89">
            <v>0</v>
          </cell>
          <cell r="EQ89">
            <v>0</v>
          </cell>
          <cell r="ER89">
            <v>0</v>
          </cell>
          <cell r="ES89">
            <v>0</v>
          </cell>
          <cell r="ET89">
            <v>0</v>
          </cell>
          <cell r="EU89">
            <v>0</v>
          </cell>
          <cell r="EV89">
            <v>9.3000000000000007</v>
          </cell>
          <cell r="EW89">
            <v>0</v>
          </cell>
          <cell r="EX89">
            <v>0</v>
          </cell>
          <cell r="EY89">
            <v>0</v>
          </cell>
          <cell r="EZ89" t="str">
            <v>nd</v>
          </cell>
          <cell r="FA89" t="str">
            <v>nd</v>
          </cell>
          <cell r="FB89" t="str">
            <v>nd</v>
          </cell>
          <cell r="FC89" t="str">
            <v>nd</v>
          </cell>
          <cell r="FD89" t="str">
            <v>nd</v>
          </cell>
          <cell r="FE89">
            <v>2.4</v>
          </cell>
          <cell r="FF89" t="str">
            <v>nd</v>
          </cell>
          <cell r="FG89" t="str">
            <v>nd</v>
          </cell>
          <cell r="FH89">
            <v>16.600000000000001</v>
          </cell>
          <cell r="FI89">
            <v>17.7</v>
          </cell>
          <cell r="FJ89">
            <v>22.2</v>
          </cell>
          <cell r="FK89">
            <v>9.9</v>
          </cell>
          <cell r="FL89">
            <v>0</v>
          </cell>
          <cell r="FM89">
            <v>0</v>
          </cell>
          <cell r="FN89">
            <v>0</v>
          </cell>
          <cell r="FO89" t="str">
            <v>nd</v>
          </cell>
          <cell r="FP89">
            <v>6.2</v>
          </cell>
          <cell r="FQ89">
            <v>0</v>
          </cell>
          <cell r="FR89">
            <v>0</v>
          </cell>
          <cell r="FS89">
            <v>0</v>
          </cell>
          <cell r="FT89">
            <v>0</v>
          </cell>
          <cell r="FU89">
            <v>0</v>
          </cell>
          <cell r="FV89">
            <v>0</v>
          </cell>
          <cell r="FW89">
            <v>0</v>
          </cell>
          <cell r="FX89">
            <v>0</v>
          </cell>
          <cell r="FY89">
            <v>0</v>
          </cell>
          <cell r="FZ89">
            <v>0</v>
          </cell>
          <cell r="GA89">
            <v>0</v>
          </cell>
          <cell r="GB89">
            <v>9.9</v>
          </cell>
          <cell r="GC89">
            <v>0</v>
          </cell>
          <cell r="GD89">
            <v>0</v>
          </cell>
          <cell r="GE89">
            <v>0</v>
          </cell>
          <cell r="GF89">
            <v>0</v>
          </cell>
          <cell r="GG89">
            <v>0</v>
          </cell>
          <cell r="GH89">
            <v>10.100000000000001</v>
          </cell>
          <cell r="GI89">
            <v>0</v>
          </cell>
          <cell r="GJ89">
            <v>0</v>
          </cell>
          <cell r="GK89">
            <v>0</v>
          </cell>
          <cell r="GL89">
            <v>0</v>
          </cell>
          <cell r="GM89">
            <v>5.8000000000000007</v>
          </cell>
          <cell r="GN89">
            <v>66</v>
          </cell>
          <cell r="GO89">
            <v>0</v>
          </cell>
          <cell r="GP89">
            <v>0</v>
          </cell>
          <cell r="GQ89">
            <v>0</v>
          </cell>
          <cell r="GR89">
            <v>0</v>
          </cell>
          <cell r="GS89" t="str">
            <v>nd</v>
          </cell>
          <cell r="GT89">
            <v>6.5</v>
          </cell>
          <cell r="GU89">
            <v>0</v>
          </cell>
          <cell r="GV89">
            <v>0</v>
          </cell>
          <cell r="GW89">
            <v>0</v>
          </cell>
          <cell r="GX89">
            <v>0</v>
          </cell>
          <cell r="GY89">
            <v>0</v>
          </cell>
          <cell r="GZ89">
            <v>0</v>
          </cell>
          <cell r="HA89">
            <v>0</v>
          </cell>
          <cell r="HB89">
            <v>0</v>
          </cell>
          <cell r="HC89">
            <v>0</v>
          </cell>
          <cell r="HD89">
            <v>10.199999999999999</v>
          </cell>
          <cell r="HE89">
            <v>0</v>
          </cell>
          <cell r="HF89">
            <v>0</v>
          </cell>
          <cell r="HG89">
            <v>0</v>
          </cell>
          <cell r="HH89">
            <v>0</v>
          </cell>
          <cell r="HI89">
            <v>0</v>
          </cell>
          <cell r="HJ89">
            <v>9.1</v>
          </cell>
          <cell r="HK89" t="str">
            <v>nd</v>
          </cell>
          <cell r="HL89">
            <v>0</v>
          </cell>
          <cell r="HM89">
            <v>0</v>
          </cell>
          <cell r="HN89">
            <v>0</v>
          </cell>
          <cell r="HO89" t="str">
            <v>nd</v>
          </cell>
          <cell r="HP89">
            <v>66.7</v>
          </cell>
          <cell r="HQ89" t="str">
            <v>nd</v>
          </cell>
          <cell r="HR89">
            <v>0</v>
          </cell>
          <cell r="HS89">
            <v>0</v>
          </cell>
          <cell r="HT89">
            <v>0</v>
          </cell>
          <cell r="HU89" t="str">
            <v>nd</v>
          </cell>
          <cell r="HV89">
            <v>5.7</v>
          </cell>
          <cell r="HW89">
            <v>0</v>
          </cell>
          <cell r="HX89">
            <v>0</v>
          </cell>
          <cell r="HY89">
            <v>0</v>
          </cell>
          <cell r="HZ89">
            <v>0</v>
          </cell>
          <cell r="IA89">
            <v>0</v>
          </cell>
          <cell r="IB89">
            <v>0</v>
          </cell>
          <cell r="IC89">
            <v>0</v>
          </cell>
          <cell r="ID89">
            <v>0</v>
          </cell>
          <cell r="IE89">
            <v>9.6</v>
          </cell>
          <cell r="IF89">
            <v>0</v>
          </cell>
          <cell r="IG89">
            <v>0</v>
          </cell>
          <cell r="IH89">
            <v>0</v>
          </cell>
          <cell r="II89">
            <v>0</v>
          </cell>
          <cell r="IJ89">
            <v>0</v>
          </cell>
          <cell r="IK89">
            <v>3.8</v>
          </cell>
          <cell r="IL89">
            <v>3.6999999999999997</v>
          </cell>
          <cell r="IM89" t="str">
            <v>nd</v>
          </cell>
          <cell r="IN89">
            <v>0</v>
          </cell>
          <cell r="IO89">
            <v>0</v>
          </cell>
          <cell r="IP89" t="str">
            <v>nd</v>
          </cell>
          <cell r="IQ89">
            <v>23</v>
          </cell>
          <cell r="IR89">
            <v>29.5</v>
          </cell>
          <cell r="IS89">
            <v>15.8</v>
          </cell>
          <cell r="IT89" t="str">
            <v>nd</v>
          </cell>
          <cell r="IU89">
            <v>0</v>
          </cell>
          <cell r="IV89">
            <v>0</v>
          </cell>
          <cell r="IW89" t="str">
            <v>nd</v>
          </cell>
          <cell r="IX89">
            <v>6.5</v>
          </cell>
          <cell r="IY89">
            <v>0</v>
          </cell>
          <cell r="IZ89">
            <v>0</v>
          </cell>
          <cell r="JA89">
            <v>0</v>
          </cell>
          <cell r="JB89">
            <v>0</v>
          </cell>
          <cell r="JC89">
            <v>0</v>
          </cell>
          <cell r="JD89">
            <v>0</v>
          </cell>
          <cell r="JE89">
            <v>0</v>
          </cell>
          <cell r="JF89">
            <v>0</v>
          </cell>
          <cell r="JG89">
            <v>0</v>
          </cell>
          <cell r="JH89">
            <v>0</v>
          </cell>
          <cell r="JI89">
            <v>0</v>
          </cell>
          <cell r="JJ89">
            <v>0</v>
          </cell>
          <cell r="JK89">
            <v>9.5</v>
          </cell>
          <cell r="JL89">
            <v>0</v>
          </cell>
          <cell r="JM89">
            <v>0</v>
          </cell>
          <cell r="JN89">
            <v>0</v>
          </cell>
          <cell r="JO89">
            <v>0</v>
          </cell>
          <cell r="JP89">
            <v>0</v>
          </cell>
          <cell r="JQ89">
            <v>10.100000000000001</v>
          </cell>
          <cell r="JR89">
            <v>0</v>
          </cell>
          <cell r="JS89">
            <v>0</v>
          </cell>
          <cell r="JT89">
            <v>0</v>
          </cell>
          <cell r="JU89" t="str">
            <v>nd</v>
          </cell>
          <cell r="JV89" t="str">
            <v>nd</v>
          </cell>
          <cell r="JW89">
            <v>66.100000000000009</v>
          </cell>
          <cell r="JX89">
            <v>0</v>
          </cell>
          <cell r="JY89">
            <v>0</v>
          </cell>
          <cell r="JZ89">
            <v>0</v>
          </cell>
          <cell r="KA89">
            <v>0</v>
          </cell>
          <cell r="KB89">
            <v>0</v>
          </cell>
          <cell r="KC89">
            <v>7.9</v>
          </cell>
          <cell r="KD89">
            <v>48.1</v>
          </cell>
          <cell r="KE89">
            <v>22.7</v>
          </cell>
          <cell r="KF89">
            <v>0.3</v>
          </cell>
          <cell r="KG89">
            <v>5.6000000000000005</v>
          </cell>
          <cell r="KH89">
            <v>22.900000000000002</v>
          </cell>
          <cell r="KI89">
            <v>0.5</v>
          </cell>
          <cell r="KJ89">
            <v>48</v>
          </cell>
          <cell r="KK89">
            <v>22.2</v>
          </cell>
          <cell r="KL89">
            <v>0.3</v>
          </cell>
          <cell r="KM89">
            <v>5.8999999999999995</v>
          </cell>
          <cell r="KN89">
            <v>23.1</v>
          </cell>
          <cell r="KO89">
            <v>0.5</v>
          </cell>
        </row>
        <row r="90">
          <cell r="A90" t="str">
            <v>6KZ</v>
          </cell>
          <cell r="B90" t="str">
            <v>90</v>
          </cell>
          <cell r="C90" t="str">
            <v>NAF 17</v>
          </cell>
          <cell r="D90" t="str">
            <v>KZ</v>
          </cell>
          <cell r="E90" t="str">
            <v>6</v>
          </cell>
          <cell r="F90">
            <v>0</v>
          </cell>
          <cell r="G90">
            <v>5</v>
          </cell>
          <cell r="H90">
            <v>41.099999999999994</v>
          </cell>
          <cell r="I90">
            <v>43.4</v>
          </cell>
          <cell r="J90">
            <v>10.6</v>
          </cell>
          <cell r="K90">
            <v>92.300000000000011</v>
          </cell>
          <cell r="L90" t="str">
            <v>nd</v>
          </cell>
          <cell r="M90">
            <v>0</v>
          </cell>
          <cell r="N90">
            <v>6.1</v>
          </cell>
          <cell r="O90">
            <v>3.4000000000000004</v>
          </cell>
          <cell r="P90">
            <v>42.5</v>
          </cell>
          <cell r="Q90" t="str">
            <v>nd</v>
          </cell>
          <cell r="R90">
            <v>3.5000000000000004</v>
          </cell>
          <cell r="S90">
            <v>5.7</v>
          </cell>
          <cell r="T90">
            <v>30.099999999999998</v>
          </cell>
          <cell r="U90">
            <v>0</v>
          </cell>
          <cell r="V90">
            <v>35.6</v>
          </cell>
          <cell r="W90">
            <v>14.099999999999998</v>
          </cell>
          <cell r="X90">
            <v>84.399999999999991</v>
          </cell>
          <cell r="Y90">
            <v>1.6</v>
          </cell>
          <cell r="Z90" t="str">
            <v>nd</v>
          </cell>
          <cell r="AA90">
            <v>60.3</v>
          </cell>
          <cell r="AB90">
            <v>7.8</v>
          </cell>
          <cell r="AC90">
            <v>78</v>
          </cell>
          <cell r="AD90">
            <v>0</v>
          </cell>
          <cell r="AE90" t="str">
            <v>nd</v>
          </cell>
          <cell r="AF90">
            <v>19.400000000000002</v>
          </cell>
          <cell r="AG90">
            <v>43.3</v>
          </cell>
          <cell r="AH90">
            <v>0</v>
          </cell>
          <cell r="AI90">
            <v>16.400000000000002</v>
          </cell>
          <cell r="AJ90">
            <v>82.399999999999991</v>
          </cell>
          <cell r="AK90" t="str">
            <v>nd</v>
          </cell>
          <cell r="AL90">
            <v>17.299999999999997</v>
          </cell>
          <cell r="AM90">
            <v>14.6</v>
          </cell>
          <cell r="AN90">
            <v>85.399999999999991</v>
          </cell>
          <cell r="AO90">
            <v>94.3</v>
          </cell>
          <cell r="AP90">
            <v>5.7</v>
          </cell>
          <cell r="AQ90" t="str">
            <v>nd</v>
          </cell>
          <cell r="AR90" t="str">
            <v>nd</v>
          </cell>
          <cell r="AS90" t="str">
            <v>nd</v>
          </cell>
          <cell r="AT90">
            <v>90.5</v>
          </cell>
          <cell r="AU90" t="str">
            <v>nd</v>
          </cell>
          <cell r="AV90" t="str">
            <v>nd</v>
          </cell>
          <cell r="AW90" t="str">
            <v>nd</v>
          </cell>
          <cell r="AX90" t="str">
            <v>nd</v>
          </cell>
          <cell r="AY90">
            <v>94.899999999999991</v>
          </cell>
          <cell r="AZ90">
            <v>0</v>
          </cell>
          <cell r="BA90">
            <v>30.4</v>
          </cell>
          <cell r="BB90">
            <v>17.599999999999998</v>
          </cell>
          <cell r="BC90">
            <v>28.599999999999998</v>
          </cell>
          <cell r="BD90">
            <v>19.2</v>
          </cell>
          <cell r="BE90">
            <v>2.7</v>
          </cell>
          <cell r="BF90">
            <v>1.5</v>
          </cell>
          <cell r="BG90">
            <v>4.3</v>
          </cell>
          <cell r="BH90">
            <v>16.600000000000001</v>
          </cell>
          <cell r="BI90">
            <v>28.999999999999996</v>
          </cell>
          <cell r="BJ90">
            <v>13.600000000000001</v>
          </cell>
          <cell r="BK90">
            <v>31.3</v>
          </cell>
          <cell r="BL90">
            <v>5.2</v>
          </cell>
          <cell r="BM90" t="str">
            <v>nd</v>
          </cell>
          <cell r="BN90">
            <v>0</v>
          </cell>
          <cell r="BO90">
            <v>0</v>
          </cell>
          <cell r="BP90" t="str">
            <v>nd</v>
          </cell>
          <cell r="BQ90">
            <v>14.2</v>
          </cell>
          <cell r="BR90">
            <v>84.3</v>
          </cell>
          <cell r="BS90">
            <v>0</v>
          </cell>
          <cell r="BT90">
            <v>0</v>
          </cell>
          <cell r="BU90">
            <v>0</v>
          </cell>
          <cell r="BV90">
            <v>13.5</v>
          </cell>
          <cell r="BW90">
            <v>84</v>
          </cell>
          <cell r="BX90">
            <v>2.5</v>
          </cell>
          <cell r="BY90">
            <v>0</v>
          </cell>
          <cell r="BZ90">
            <v>1.9</v>
          </cell>
          <cell r="CA90">
            <v>42.4</v>
          </cell>
          <cell r="CB90">
            <v>50.1</v>
          </cell>
          <cell r="CC90">
            <v>4.8</v>
          </cell>
          <cell r="CD90">
            <v>0.8</v>
          </cell>
          <cell r="CE90">
            <v>0</v>
          </cell>
          <cell r="CF90">
            <v>0</v>
          </cell>
          <cell r="CG90">
            <v>0</v>
          </cell>
          <cell r="CH90">
            <v>0</v>
          </cell>
          <cell r="CI90" t="str">
            <v>nd</v>
          </cell>
          <cell r="CJ90">
            <v>99.2</v>
          </cell>
          <cell r="CK90">
            <v>92.5</v>
          </cell>
          <cell r="CL90">
            <v>53.900000000000006</v>
          </cell>
          <cell r="CM90">
            <v>93.300000000000011</v>
          </cell>
          <cell r="CN90">
            <v>49.2</v>
          </cell>
          <cell r="CO90">
            <v>5</v>
          </cell>
          <cell r="CP90">
            <v>36.1</v>
          </cell>
          <cell r="CQ90">
            <v>85.9</v>
          </cell>
          <cell r="CR90">
            <v>13.200000000000001</v>
          </cell>
          <cell r="CS90">
            <v>28.9</v>
          </cell>
          <cell r="CT90">
            <v>33.700000000000003</v>
          </cell>
          <cell r="CU90">
            <v>3.5000000000000004</v>
          </cell>
          <cell r="CV90">
            <v>33.900000000000006</v>
          </cell>
          <cell r="CW90">
            <v>14.2</v>
          </cell>
          <cell r="CX90">
            <v>4.3</v>
          </cell>
          <cell r="CY90">
            <v>11.200000000000001</v>
          </cell>
          <cell r="CZ90">
            <v>20.7</v>
          </cell>
          <cell r="DA90">
            <v>14.7</v>
          </cell>
          <cell r="DB90">
            <v>34.9</v>
          </cell>
          <cell r="DC90">
            <v>13.3</v>
          </cell>
          <cell r="DD90">
            <v>36</v>
          </cell>
          <cell r="DE90">
            <v>9.6</v>
          </cell>
          <cell r="DF90">
            <v>25.900000000000002</v>
          </cell>
          <cell r="DG90">
            <v>12.1</v>
          </cell>
          <cell r="DH90">
            <v>11.5</v>
          </cell>
          <cell r="DI90">
            <v>2.2999999999999998</v>
          </cell>
          <cell r="DJ90">
            <v>24.099999999999998</v>
          </cell>
          <cell r="DK90">
            <v>20.8</v>
          </cell>
          <cell r="DL90">
            <v>0</v>
          </cell>
          <cell r="DM90">
            <v>0</v>
          </cell>
          <cell r="DN90">
            <v>0</v>
          </cell>
          <cell r="DO90">
            <v>0</v>
          </cell>
          <cell r="DP90">
            <v>0</v>
          </cell>
          <cell r="DQ90">
            <v>0</v>
          </cell>
          <cell r="DR90">
            <v>0</v>
          </cell>
          <cell r="DS90">
            <v>0</v>
          </cell>
          <cell r="DT90">
            <v>5.2</v>
          </cell>
          <cell r="DU90">
            <v>0</v>
          </cell>
          <cell r="DV90">
            <v>0</v>
          </cell>
          <cell r="DW90">
            <v>6.3</v>
          </cell>
          <cell r="DX90">
            <v>7.5</v>
          </cell>
          <cell r="DY90">
            <v>20.3</v>
          </cell>
          <cell r="DZ90">
            <v>6.2</v>
          </cell>
          <cell r="EA90">
            <v>1.3</v>
          </cell>
          <cell r="EB90">
            <v>0</v>
          </cell>
          <cell r="EC90">
            <v>19.100000000000001</v>
          </cell>
          <cell r="ED90">
            <v>8.1</v>
          </cell>
          <cell r="EE90">
            <v>7.3999999999999995</v>
          </cell>
          <cell r="EF90">
            <v>5.0999999999999996</v>
          </cell>
          <cell r="EG90">
            <v>1.3</v>
          </cell>
          <cell r="EH90">
            <v>1.5</v>
          </cell>
          <cell r="EI90">
            <v>5.0999999999999996</v>
          </cell>
          <cell r="EJ90">
            <v>2.2999999999999998</v>
          </cell>
          <cell r="EK90" t="str">
            <v>nd</v>
          </cell>
          <cell r="EL90" t="str">
            <v>nd</v>
          </cell>
          <cell r="EM90" t="str">
            <v>nd</v>
          </cell>
          <cell r="EN90">
            <v>0</v>
          </cell>
          <cell r="EO90">
            <v>0</v>
          </cell>
          <cell r="EP90">
            <v>0</v>
          </cell>
          <cell r="EQ90">
            <v>0</v>
          </cell>
          <cell r="ER90">
            <v>0</v>
          </cell>
          <cell r="ES90">
            <v>0</v>
          </cell>
          <cell r="ET90">
            <v>0</v>
          </cell>
          <cell r="EU90">
            <v>0</v>
          </cell>
          <cell r="EV90">
            <v>5.3</v>
          </cell>
          <cell r="EW90">
            <v>0</v>
          </cell>
          <cell r="EX90">
            <v>0</v>
          </cell>
          <cell r="EY90">
            <v>0</v>
          </cell>
          <cell r="EZ90">
            <v>1.7999999999999998</v>
          </cell>
          <cell r="FA90">
            <v>7.3999999999999995</v>
          </cell>
          <cell r="FB90">
            <v>16.5</v>
          </cell>
          <cell r="FC90">
            <v>6.8000000000000007</v>
          </cell>
          <cell r="FD90">
            <v>7.8</v>
          </cell>
          <cell r="FE90">
            <v>1.5</v>
          </cell>
          <cell r="FF90">
            <v>2.2999999999999998</v>
          </cell>
          <cell r="FG90">
            <v>6.8000000000000007</v>
          </cell>
          <cell r="FH90">
            <v>6.2</v>
          </cell>
          <cell r="FI90">
            <v>4.7</v>
          </cell>
          <cell r="FJ90">
            <v>19.600000000000001</v>
          </cell>
          <cell r="FK90">
            <v>2.7</v>
          </cell>
          <cell r="FL90" t="str">
            <v>nd</v>
          </cell>
          <cell r="FM90">
            <v>2.6</v>
          </cell>
          <cell r="FN90">
            <v>1.2</v>
          </cell>
          <cell r="FO90" t="str">
            <v>nd</v>
          </cell>
          <cell r="FP90">
            <v>3.6999999999999997</v>
          </cell>
          <cell r="FQ90" t="str">
            <v>nd</v>
          </cell>
          <cell r="FR90">
            <v>0</v>
          </cell>
          <cell r="FS90">
            <v>0</v>
          </cell>
          <cell r="FT90">
            <v>0</v>
          </cell>
          <cell r="FU90">
            <v>0</v>
          </cell>
          <cell r="FV90">
            <v>0</v>
          </cell>
          <cell r="FW90">
            <v>0</v>
          </cell>
          <cell r="FX90">
            <v>0</v>
          </cell>
          <cell r="FY90">
            <v>0</v>
          </cell>
          <cell r="FZ90">
            <v>0</v>
          </cell>
          <cell r="GA90">
            <v>0</v>
          </cell>
          <cell r="GB90">
            <v>4.9000000000000004</v>
          </cell>
          <cell r="GC90">
            <v>0</v>
          </cell>
          <cell r="GD90">
            <v>0</v>
          </cell>
          <cell r="GE90">
            <v>0</v>
          </cell>
          <cell r="GF90" t="str">
            <v>nd</v>
          </cell>
          <cell r="GG90">
            <v>8.2000000000000011</v>
          </cell>
          <cell r="GH90">
            <v>33</v>
          </cell>
          <cell r="GI90" t="str">
            <v>nd</v>
          </cell>
          <cell r="GJ90">
            <v>0</v>
          </cell>
          <cell r="GK90">
            <v>0</v>
          </cell>
          <cell r="GL90" t="str">
            <v>nd</v>
          </cell>
          <cell r="GM90">
            <v>5.6000000000000005</v>
          </cell>
          <cell r="GN90">
            <v>36.299999999999997</v>
          </cell>
          <cell r="GO90">
            <v>0</v>
          </cell>
          <cell r="GP90">
            <v>0</v>
          </cell>
          <cell r="GQ90">
            <v>0</v>
          </cell>
          <cell r="GR90">
            <v>0</v>
          </cell>
          <cell r="GS90" t="str">
            <v>nd</v>
          </cell>
          <cell r="GT90">
            <v>10</v>
          </cell>
          <cell r="GU90">
            <v>0</v>
          </cell>
          <cell r="GV90">
            <v>0</v>
          </cell>
          <cell r="GW90">
            <v>0</v>
          </cell>
          <cell r="GX90">
            <v>0</v>
          </cell>
          <cell r="GY90">
            <v>0</v>
          </cell>
          <cell r="GZ90">
            <v>0</v>
          </cell>
          <cell r="HA90">
            <v>0</v>
          </cell>
          <cell r="HB90">
            <v>0</v>
          </cell>
          <cell r="HC90">
            <v>0</v>
          </cell>
          <cell r="HD90">
            <v>5.2</v>
          </cell>
          <cell r="HE90">
            <v>0</v>
          </cell>
          <cell r="HF90">
            <v>0</v>
          </cell>
          <cell r="HG90">
            <v>0</v>
          </cell>
          <cell r="HH90">
            <v>0</v>
          </cell>
          <cell r="HI90">
            <v>12.3</v>
          </cell>
          <cell r="HJ90">
            <v>27.500000000000004</v>
          </cell>
          <cell r="HK90">
            <v>1.5</v>
          </cell>
          <cell r="HL90">
            <v>0</v>
          </cell>
          <cell r="HM90">
            <v>0</v>
          </cell>
          <cell r="HN90">
            <v>0</v>
          </cell>
          <cell r="HO90">
            <v>1.5</v>
          </cell>
          <cell r="HP90">
            <v>40.200000000000003</v>
          </cell>
          <cell r="HQ90">
            <v>1.0999999999999999</v>
          </cell>
          <cell r="HR90">
            <v>0</v>
          </cell>
          <cell r="HS90">
            <v>0</v>
          </cell>
          <cell r="HT90">
            <v>0</v>
          </cell>
          <cell r="HU90">
            <v>0</v>
          </cell>
          <cell r="HV90">
            <v>10.7</v>
          </cell>
          <cell r="HW90">
            <v>0</v>
          </cell>
          <cell r="HX90">
            <v>0</v>
          </cell>
          <cell r="HY90">
            <v>0</v>
          </cell>
          <cell r="HZ90">
            <v>0</v>
          </cell>
          <cell r="IA90">
            <v>0</v>
          </cell>
          <cell r="IB90">
            <v>0</v>
          </cell>
          <cell r="IC90">
            <v>0</v>
          </cell>
          <cell r="ID90">
            <v>0</v>
          </cell>
          <cell r="IE90">
            <v>5.2</v>
          </cell>
          <cell r="IF90">
            <v>0</v>
          </cell>
          <cell r="IG90">
            <v>0</v>
          </cell>
          <cell r="IH90">
            <v>0</v>
          </cell>
          <cell r="II90">
            <v>0</v>
          </cell>
          <cell r="IJ90">
            <v>1.5</v>
          </cell>
          <cell r="IK90">
            <v>10.6</v>
          </cell>
          <cell r="IL90">
            <v>28.9</v>
          </cell>
          <cell r="IM90" t="str">
            <v>nd</v>
          </cell>
          <cell r="IN90">
            <v>0</v>
          </cell>
          <cell r="IO90">
            <v>0</v>
          </cell>
          <cell r="IP90" t="str">
            <v>nd</v>
          </cell>
          <cell r="IQ90">
            <v>21.8</v>
          </cell>
          <cell r="IR90">
            <v>15.9</v>
          </cell>
          <cell r="IS90">
            <v>3.5999999999999996</v>
          </cell>
          <cell r="IT90">
            <v>0.8</v>
          </cell>
          <cell r="IU90">
            <v>0</v>
          </cell>
          <cell r="IV90">
            <v>0</v>
          </cell>
          <cell r="IW90">
            <v>4</v>
          </cell>
          <cell r="IX90">
            <v>6</v>
          </cell>
          <cell r="IY90" t="str">
            <v>nd</v>
          </cell>
          <cell r="IZ90">
            <v>0</v>
          </cell>
          <cell r="JA90">
            <v>0</v>
          </cell>
          <cell r="JB90">
            <v>0</v>
          </cell>
          <cell r="JC90">
            <v>0</v>
          </cell>
          <cell r="JD90">
            <v>0</v>
          </cell>
          <cell r="JE90">
            <v>0</v>
          </cell>
          <cell r="JF90">
            <v>0</v>
          </cell>
          <cell r="JG90">
            <v>0</v>
          </cell>
          <cell r="JH90">
            <v>0</v>
          </cell>
          <cell r="JI90">
            <v>0</v>
          </cell>
          <cell r="JJ90">
            <v>0</v>
          </cell>
          <cell r="JK90">
            <v>5.3</v>
          </cell>
          <cell r="JL90">
            <v>0</v>
          </cell>
          <cell r="JM90">
            <v>0</v>
          </cell>
          <cell r="JN90">
            <v>0</v>
          </cell>
          <cell r="JO90">
            <v>0</v>
          </cell>
          <cell r="JP90" t="str">
            <v>nd</v>
          </cell>
          <cell r="JQ90">
            <v>40.699999999999996</v>
          </cell>
          <cell r="JR90">
            <v>0</v>
          </cell>
          <cell r="JS90">
            <v>0</v>
          </cell>
          <cell r="JT90">
            <v>0</v>
          </cell>
          <cell r="JU90">
            <v>0</v>
          </cell>
          <cell r="JV90">
            <v>0</v>
          </cell>
          <cell r="JW90">
            <v>42.5</v>
          </cell>
          <cell r="JX90">
            <v>0</v>
          </cell>
          <cell r="JY90">
            <v>0</v>
          </cell>
          <cell r="JZ90">
            <v>0</v>
          </cell>
          <cell r="KA90">
            <v>0</v>
          </cell>
          <cell r="KB90">
            <v>0</v>
          </cell>
          <cell r="KC90">
            <v>10.6</v>
          </cell>
          <cell r="KD90">
            <v>43.6</v>
          </cell>
          <cell r="KE90">
            <v>25</v>
          </cell>
          <cell r="KF90">
            <v>1.9</v>
          </cell>
          <cell r="KG90">
            <v>5.8000000000000007</v>
          </cell>
          <cell r="KH90">
            <v>23.599999999999998</v>
          </cell>
          <cell r="KI90">
            <v>0</v>
          </cell>
          <cell r="KJ90">
            <v>43.2</v>
          </cell>
          <cell r="KK90">
            <v>23.3</v>
          </cell>
          <cell r="KL90">
            <v>1.9</v>
          </cell>
          <cell r="KM90">
            <v>6.9</v>
          </cell>
          <cell r="KN90">
            <v>24.7</v>
          </cell>
          <cell r="KO90">
            <v>0</v>
          </cell>
        </row>
        <row r="91">
          <cell r="A91" t="str">
            <v>EnsLZ</v>
          </cell>
          <cell r="B91" t="str">
            <v>91</v>
          </cell>
          <cell r="C91" t="str">
            <v>NAF 17</v>
          </cell>
          <cell r="D91" t="str">
            <v>LZ</v>
          </cell>
          <cell r="E91" t="str">
            <v/>
          </cell>
          <cell r="F91">
            <v>0</v>
          </cell>
          <cell r="G91" t="str">
            <v>nd</v>
          </cell>
          <cell r="H91">
            <v>18.7</v>
          </cell>
          <cell r="I91">
            <v>74.8</v>
          </cell>
          <cell r="J91">
            <v>5.3</v>
          </cell>
          <cell r="K91">
            <v>88.7</v>
          </cell>
          <cell r="L91">
            <v>6.2</v>
          </cell>
          <cell r="M91" t="str">
            <v>nd</v>
          </cell>
          <cell r="N91">
            <v>0</v>
          </cell>
          <cell r="O91">
            <v>16</v>
          </cell>
          <cell r="P91">
            <v>40.300000000000004</v>
          </cell>
          <cell r="Q91">
            <v>4.3</v>
          </cell>
          <cell r="R91">
            <v>5.5</v>
          </cell>
          <cell r="S91">
            <v>3</v>
          </cell>
          <cell r="T91">
            <v>20.8</v>
          </cell>
          <cell r="U91">
            <v>2.1</v>
          </cell>
          <cell r="V91">
            <v>29.599999999999998</v>
          </cell>
          <cell r="W91">
            <v>4.3999999999999995</v>
          </cell>
          <cell r="X91">
            <v>91.100000000000009</v>
          </cell>
          <cell r="Y91">
            <v>4.5</v>
          </cell>
          <cell r="Z91" t="str">
            <v>nd</v>
          </cell>
          <cell r="AA91" t="str">
            <v>nd</v>
          </cell>
          <cell r="AB91">
            <v>45.5</v>
          </cell>
          <cell r="AC91">
            <v>34.1</v>
          </cell>
          <cell r="AD91">
            <v>34.1</v>
          </cell>
          <cell r="AE91" t="str">
            <v>nd</v>
          </cell>
          <cell r="AF91">
            <v>31.1</v>
          </cell>
          <cell r="AG91">
            <v>33.300000000000004</v>
          </cell>
          <cell r="AH91">
            <v>0</v>
          </cell>
          <cell r="AI91">
            <v>31.1</v>
          </cell>
          <cell r="AJ91">
            <v>78.2</v>
          </cell>
          <cell r="AK91" t="str">
            <v>nd</v>
          </cell>
          <cell r="AL91">
            <v>20.200000000000003</v>
          </cell>
          <cell r="AM91">
            <v>17.7</v>
          </cell>
          <cell r="AN91">
            <v>82.3</v>
          </cell>
          <cell r="AO91">
            <v>78.8</v>
          </cell>
          <cell r="AP91">
            <v>21.2</v>
          </cell>
          <cell r="AQ91">
            <v>20.599999999999998</v>
          </cell>
          <cell r="AR91">
            <v>0</v>
          </cell>
          <cell r="AS91">
            <v>0</v>
          </cell>
          <cell r="AT91">
            <v>76.5</v>
          </cell>
          <cell r="AU91" t="str">
            <v>nd</v>
          </cell>
          <cell r="AV91">
            <v>0</v>
          </cell>
          <cell r="AW91">
            <v>0</v>
          </cell>
          <cell r="AX91">
            <v>0</v>
          </cell>
          <cell r="AY91">
            <v>88.9</v>
          </cell>
          <cell r="AZ91" t="str">
            <v>nd</v>
          </cell>
          <cell r="BA91">
            <v>54.500000000000007</v>
          </cell>
          <cell r="BB91">
            <v>21.4</v>
          </cell>
          <cell r="BC91">
            <v>11.799999999999999</v>
          </cell>
          <cell r="BD91">
            <v>6.2</v>
          </cell>
          <cell r="BE91">
            <v>2.9000000000000004</v>
          </cell>
          <cell r="BF91">
            <v>3.2</v>
          </cell>
          <cell r="BG91">
            <v>2.1999999999999997</v>
          </cell>
          <cell r="BH91">
            <v>3.8</v>
          </cell>
          <cell r="BI91">
            <v>10.7</v>
          </cell>
          <cell r="BJ91">
            <v>15.6</v>
          </cell>
          <cell r="BK91">
            <v>35.099999999999994</v>
          </cell>
          <cell r="BL91">
            <v>32.6</v>
          </cell>
          <cell r="BM91">
            <v>0</v>
          </cell>
          <cell r="BN91">
            <v>0</v>
          </cell>
          <cell r="BO91" t="str">
            <v>nd</v>
          </cell>
          <cell r="BP91">
            <v>0</v>
          </cell>
          <cell r="BQ91">
            <v>18</v>
          </cell>
          <cell r="BR91">
            <v>81.2</v>
          </cell>
          <cell r="BS91">
            <v>0</v>
          </cell>
          <cell r="BT91">
            <v>0</v>
          </cell>
          <cell r="BU91" t="str">
            <v>nd</v>
          </cell>
          <cell r="BV91">
            <v>6.2</v>
          </cell>
          <cell r="BW91">
            <v>67</v>
          </cell>
          <cell r="BX91">
            <v>25.7</v>
          </cell>
          <cell r="BY91" t="str">
            <v>nd</v>
          </cell>
          <cell r="BZ91">
            <v>1.7000000000000002</v>
          </cell>
          <cell r="CA91">
            <v>30.2</v>
          </cell>
          <cell r="CB91">
            <v>37.200000000000003</v>
          </cell>
          <cell r="CC91">
            <v>26</v>
          </cell>
          <cell r="CD91">
            <v>3.8</v>
          </cell>
          <cell r="CE91">
            <v>0</v>
          </cell>
          <cell r="CF91">
            <v>0</v>
          </cell>
          <cell r="CG91">
            <v>0</v>
          </cell>
          <cell r="CH91" t="str">
            <v>nd</v>
          </cell>
          <cell r="CI91" t="str">
            <v>nd</v>
          </cell>
          <cell r="CJ91">
            <v>97.1</v>
          </cell>
          <cell r="CK91">
            <v>75.900000000000006</v>
          </cell>
          <cell r="CL91">
            <v>22.6</v>
          </cell>
          <cell r="CM91">
            <v>77.400000000000006</v>
          </cell>
          <cell r="CN91">
            <v>44.7</v>
          </cell>
          <cell r="CO91">
            <v>7.8</v>
          </cell>
          <cell r="CP91">
            <v>19.8</v>
          </cell>
          <cell r="CQ91">
            <v>53.7</v>
          </cell>
          <cell r="CR91">
            <v>12.4</v>
          </cell>
          <cell r="CS91">
            <v>26.1</v>
          </cell>
          <cell r="CT91">
            <v>27.700000000000003</v>
          </cell>
          <cell r="CU91">
            <v>5.0999999999999996</v>
          </cell>
          <cell r="CV91">
            <v>41.099999999999994</v>
          </cell>
          <cell r="CW91">
            <v>33.300000000000004</v>
          </cell>
          <cell r="CX91">
            <v>3.5999999999999996</v>
          </cell>
          <cell r="CY91">
            <v>19</v>
          </cell>
          <cell r="CZ91">
            <v>8</v>
          </cell>
          <cell r="DA91">
            <v>7.1</v>
          </cell>
          <cell r="DB91">
            <v>28.999999999999996</v>
          </cell>
          <cell r="DC91">
            <v>26</v>
          </cell>
          <cell r="DD91">
            <v>22.6</v>
          </cell>
          <cell r="DE91">
            <v>9.5</v>
          </cell>
          <cell r="DF91">
            <v>38.800000000000004</v>
          </cell>
          <cell r="DG91">
            <v>9.3000000000000007</v>
          </cell>
          <cell r="DH91">
            <v>0</v>
          </cell>
          <cell r="DI91">
            <v>5.4</v>
          </cell>
          <cell r="DJ91">
            <v>27.700000000000003</v>
          </cell>
          <cell r="DK91">
            <v>10</v>
          </cell>
          <cell r="DL91">
            <v>0</v>
          </cell>
          <cell r="DM91">
            <v>0</v>
          </cell>
          <cell r="DN91">
            <v>0</v>
          </cell>
          <cell r="DO91">
            <v>0</v>
          </cell>
          <cell r="DP91">
            <v>0</v>
          </cell>
          <cell r="DQ91">
            <v>0</v>
          </cell>
          <cell r="DR91" t="str">
            <v>nd</v>
          </cell>
          <cell r="DS91">
            <v>0</v>
          </cell>
          <cell r="DT91" t="str">
            <v>nd</v>
          </cell>
          <cell r="DU91">
            <v>0</v>
          </cell>
          <cell r="DV91">
            <v>0</v>
          </cell>
          <cell r="DW91">
            <v>7.8</v>
          </cell>
          <cell r="DX91">
            <v>7.7</v>
          </cell>
          <cell r="DY91">
            <v>0.89999999999999991</v>
          </cell>
          <cell r="DZ91">
            <v>0</v>
          </cell>
          <cell r="EA91" t="str">
            <v>nd</v>
          </cell>
          <cell r="EB91" t="str">
            <v>nd</v>
          </cell>
          <cell r="EC91">
            <v>43.1</v>
          </cell>
          <cell r="ED91">
            <v>13.5</v>
          </cell>
          <cell r="EE91">
            <v>10.9</v>
          </cell>
          <cell r="EF91">
            <v>3.5000000000000004</v>
          </cell>
          <cell r="EG91">
            <v>1.7999999999999998</v>
          </cell>
          <cell r="EH91">
            <v>1.9</v>
          </cell>
          <cell r="EI91">
            <v>2.4</v>
          </cell>
          <cell r="EJ91" t="str">
            <v>nd</v>
          </cell>
          <cell r="EK91">
            <v>0</v>
          </cell>
          <cell r="EL91" t="str">
            <v>nd</v>
          </cell>
          <cell r="EM91" t="str">
            <v>nd</v>
          </cell>
          <cell r="EN91" t="str">
            <v>nd</v>
          </cell>
          <cell r="EO91">
            <v>0</v>
          </cell>
          <cell r="EP91">
            <v>0</v>
          </cell>
          <cell r="EQ91">
            <v>0</v>
          </cell>
          <cell r="ER91">
            <v>0</v>
          </cell>
          <cell r="ES91">
            <v>0</v>
          </cell>
          <cell r="ET91">
            <v>0</v>
          </cell>
          <cell r="EU91" t="str">
            <v>nd</v>
          </cell>
          <cell r="EV91">
            <v>0</v>
          </cell>
          <cell r="EW91">
            <v>0</v>
          </cell>
          <cell r="EX91">
            <v>0</v>
          </cell>
          <cell r="EY91" t="str">
            <v>nd</v>
          </cell>
          <cell r="EZ91" t="str">
            <v>nd</v>
          </cell>
          <cell r="FA91" t="str">
            <v>nd</v>
          </cell>
          <cell r="FB91" t="str">
            <v>nd</v>
          </cell>
          <cell r="FC91">
            <v>1.4000000000000001</v>
          </cell>
          <cell r="FD91">
            <v>12.4</v>
          </cell>
          <cell r="FE91">
            <v>3.5999999999999996</v>
          </cell>
          <cell r="FF91">
            <v>1.6</v>
          </cell>
          <cell r="FG91">
            <v>3.1</v>
          </cell>
          <cell r="FH91">
            <v>9.6</v>
          </cell>
          <cell r="FI91">
            <v>14.000000000000002</v>
          </cell>
          <cell r="FJ91">
            <v>20</v>
          </cell>
          <cell r="FK91">
            <v>25.7</v>
          </cell>
          <cell r="FL91">
            <v>0</v>
          </cell>
          <cell r="FM91" t="str">
            <v>nd</v>
          </cell>
          <cell r="FN91">
            <v>0</v>
          </cell>
          <cell r="FO91" t="str">
            <v>nd</v>
          </cell>
          <cell r="FP91">
            <v>3.2</v>
          </cell>
          <cell r="FQ91">
            <v>1.5</v>
          </cell>
          <cell r="FR91">
            <v>0</v>
          </cell>
          <cell r="FS91">
            <v>0</v>
          </cell>
          <cell r="FT91">
            <v>0</v>
          </cell>
          <cell r="FU91">
            <v>0</v>
          </cell>
          <cell r="FV91">
            <v>0</v>
          </cell>
          <cell r="FW91">
            <v>0</v>
          </cell>
          <cell r="FX91">
            <v>0</v>
          </cell>
          <cell r="FY91" t="str">
            <v>nd</v>
          </cell>
          <cell r="FZ91">
            <v>0</v>
          </cell>
          <cell r="GA91">
            <v>0</v>
          </cell>
          <cell r="GB91" t="str">
            <v>nd</v>
          </cell>
          <cell r="GC91">
            <v>0</v>
          </cell>
          <cell r="GD91">
            <v>0</v>
          </cell>
          <cell r="GE91">
            <v>0</v>
          </cell>
          <cell r="GF91">
            <v>0</v>
          </cell>
          <cell r="GG91" t="str">
            <v>nd</v>
          </cell>
          <cell r="GH91">
            <v>18.7</v>
          </cell>
          <cell r="GI91">
            <v>0</v>
          </cell>
          <cell r="GJ91">
            <v>0</v>
          </cell>
          <cell r="GK91">
            <v>0</v>
          </cell>
          <cell r="GL91">
            <v>0</v>
          </cell>
          <cell r="GM91">
            <v>15.1</v>
          </cell>
          <cell r="GN91">
            <v>58.599999999999994</v>
          </cell>
          <cell r="GO91">
            <v>0</v>
          </cell>
          <cell r="GP91">
            <v>0</v>
          </cell>
          <cell r="GQ91">
            <v>0</v>
          </cell>
          <cell r="GR91">
            <v>0</v>
          </cell>
          <cell r="GS91" t="str">
            <v>nd</v>
          </cell>
          <cell r="GT91">
            <v>4.8</v>
          </cell>
          <cell r="GU91">
            <v>0</v>
          </cell>
          <cell r="GV91">
            <v>0</v>
          </cell>
          <cell r="GW91">
            <v>0</v>
          </cell>
          <cell r="GX91">
            <v>0</v>
          </cell>
          <cell r="GY91">
            <v>0</v>
          </cell>
          <cell r="GZ91">
            <v>0</v>
          </cell>
          <cell r="HA91">
            <v>0</v>
          </cell>
          <cell r="HB91">
            <v>0</v>
          </cell>
          <cell r="HC91">
            <v>0</v>
          </cell>
          <cell r="HD91" t="str">
            <v>nd</v>
          </cell>
          <cell r="HE91" t="str">
            <v>nd</v>
          </cell>
          <cell r="HF91">
            <v>0</v>
          </cell>
          <cell r="HG91">
            <v>0</v>
          </cell>
          <cell r="HH91">
            <v>0</v>
          </cell>
          <cell r="HI91">
            <v>2</v>
          </cell>
          <cell r="HJ91">
            <v>6.3</v>
          </cell>
          <cell r="HK91">
            <v>10.8</v>
          </cell>
          <cell r="HL91">
            <v>0</v>
          </cell>
          <cell r="HM91">
            <v>0</v>
          </cell>
          <cell r="HN91" t="str">
            <v>nd</v>
          </cell>
          <cell r="HO91">
            <v>3.8</v>
          </cell>
          <cell r="HP91">
            <v>55.600000000000009</v>
          </cell>
          <cell r="HQ91">
            <v>13.5</v>
          </cell>
          <cell r="HR91">
            <v>0</v>
          </cell>
          <cell r="HS91">
            <v>0</v>
          </cell>
          <cell r="HT91">
            <v>0</v>
          </cell>
          <cell r="HU91" t="str">
            <v>nd</v>
          </cell>
          <cell r="HV91">
            <v>5.2</v>
          </cell>
          <cell r="HW91">
            <v>0</v>
          </cell>
          <cell r="HX91">
            <v>0</v>
          </cell>
          <cell r="HY91">
            <v>0</v>
          </cell>
          <cell r="HZ91">
            <v>0</v>
          </cell>
          <cell r="IA91">
            <v>0</v>
          </cell>
          <cell r="IB91">
            <v>0</v>
          </cell>
          <cell r="IC91">
            <v>0</v>
          </cell>
          <cell r="ID91">
            <v>0</v>
          </cell>
          <cell r="IE91">
            <v>0</v>
          </cell>
          <cell r="IF91" t="str">
            <v>nd</v>
          </cell>
          <cell r="IG91" t="str">
            <v>nd</v>
          </cell>
          <cell r="IH91">
            <v>0</v>
          </cell>
          <cell r="II91">
            <v>0</v>
          </cell>
          <cell r="IJ91">
            <v>0</v>
          </cell>
          <cell r="IK91">
            <v>2.9000000000000004</v>
          </cell>
          <cell r="IL91">
            <v>4.3</v>
          </cell>
          <cell r="IM91">
            <v>10.8</v>
          </cell>
          <cell r="IN91" t="str">
            <v>nd</v>
          </cell>
          <cell r="IO91" t="str">
            <v>nd</v>
          </cell>
          <cell r="IP91">
            <v>1.4000000000000001</v>
          </cell>
          <cell r="IQ91">
            <v>26.1</v>
          </cell>
          <cell r="IR91">
            <v>30.3</v>
          </cell>
          <cell r="IS91">
            <v>12.9</v>
          </cell>
          <cell r="IT91">
            <v>3.1</v>
          </cell>
          <cell r="IU91">
            <v>0</v>
          </cell>
          <cell r="IV91" t="str">
            <v>nd</v>
          </cell>
          <cell r="IW91">
            <v>1.5</v>
          </cell>
          <cell r="IX91">
            <v>2.4</v>
          </cell>
          <cell r="IY91" t="str">
            <v>nd</v>
          </cell>
          <cell r="IZ91">
            <v>0</v>
          </cell>
          <cell r="JA91">
            <v>0</v>
          </cell>
          <cell r="JB91">
            <v>0</v>
          </cell>
          <cell r="JC91">
            <v>0</v>
          </cell>
          <cell r="JD91">
            <v>0</v>
          </cell>
          <cell r="JE91">
            <v>0</v>
          </cell>
          <cell r="JF91">
            <v>0</v>
          </cell>
          <cell r="JG91">
            <v>0</v>
          </cell>
          <cell r="JH91">
            <v>0</v>
          </cell>
          <cell r="JI91">
            <v>0</v>
          </cell>
          <cell r="JJ91">
            <v>0</v>
          </cell>
          <cell r="JK91" t="str">
            <v>nd</v>
          </cell>
          <cell r="JL91">
            <v>0</v>
          </cell>
          <cell r="JM91">
            <v>0</v>
          </cell>
          <cell r="JN91">
            <v>0</v>
          </cell>
          <cell r="JO91">
            <v>0</v>
          </cell>
          <cell r="JP91" t="str">
            <v>nd</v>
          </cell>
          <cell r="JQ91">
            <v>17.399999999999999</v>
          </cell>
          <cell r="JR91">
            <v>0</v>
          </cell>
          <cell r="JS91">
            <v>0</v>
          </cell>
          <cell r="JT91">
            <v>0</v>
          </cell>
          <cell r="JU91" t="str">
            <v>nd</v>
          </cell>
          <cell r="JV91" t="str">
            <v>nd</v>
          </cell>
          <cell r="JW91">
            <v>73</v>
          </cell>
          <cell r="JX91">
            <v>0</v>
          </cell>
          <cell r="JY91">
            <v>0</v>
          </cell>
          <cell r="JZ91">
            <v>0</v>
          </cell>
          <cell r="KA91">
            <v>0</v>
          </cell>
          <cell r="KB91">
            <v>0</v>
          </cell>
          <cell r="KC91">
            <v>5.4</v>
          </cell>
          <cell r="KD91">
            <v>60.6</v>
          </cell>
          <cell r="KE91">
            <v>12</v>
          </cell>
          <cell r="KF91">
            <v>1.3</v>
          </cell>
          <cell r="KG91">
            <v>4.7</v>
          </cell>
          <cell r="KH91">
            <v>21.3</v>
          </cell>
          <cell r="KI91">
            <v>0.2</v>
          </cell>
          <cell r="KJ91">
            <v>59.3</v>
          </cell>
          <cell r="KK91">
            <v>12.3</v>
          </cell>
          <cell r="KL91">
            <v>1.2</v>
          </cell>
          <cell r="KM91">
            <v>4.9000000000000004</v>
          </cell>
          <cell r="KN91">
            <v>22.1</v>
          </cell>
          <cell r="KO91">
            <v>0.2</v>
          </cell>
        </row>
        <row r="92">
          <cell r="A92" t="str">
            <v>1LZ</v>
          </cell>
          <cell r="B92" t="str">
            <v>92</v>
          </cell>
          <cell r="C92" t="str">
            <v>NAF 17</v>
          </cell>
          <cell r="D92" t="str">
            <v>LZ</v>
          </cell>
          <cell r="E92" t="str">
            <v>1</v>
          </cell>
          <cell r="F92">
            <v>0</v>
          </cell>
          <cell r="G92" t="str">
            <v>nd</v>
          </cell>
          <cell r="H92">
            <v>36.9</v>
          </cell>
          <cell r="I92">
            <v>52.5</v>
          </cell>
          <cell r="J92" t="str">
            <v>nd</v>
          </cell>
          <cell r="K92">
            <v>100</v>
          </cell>
          <cell r="L92">
            <v>0</v>
          </cell>
          <cell r="M92">
            <v>0</v>
          </cell>
          <cell r="N92">
            <v>0</v>
          </cell>
          <cell r="O92">
            <v>21.4</v>
          </cell>
          <cell r="P92">
            <v>22.5</v>
          </cell>
          <cell r="Q92" t="str">
            <v>nd</v>
          </cell>
          <cell r="R92">
            <v>0</v>
          </cell>
          <cell r="S92">
            <v>0</v>
          </cell>
          <cell r="T92">
            <v>58.4</v>
          </cell>
          <cell r="U92">
            <v>0</v>
          </cell>
          <cell r="V92">
            <v>17</v>
          </cell>
          <cell r="W92" t="str">
            <v>nd</v>
          </cell>
          <cell r="X92">
            <v>92.300000000000011</v>
          </cell>
          <cell r="Y92">
            <v>0</v>
          </cell>
          <cell r="Z92">
            <v>0</v>
          </cell>
          <cell r="AA92">
            <v>0</v>
          </cell>
          <cell r="AB92" t="str">
            <v>nd</v>
          </cell>
          <cell r="AC92">
            <v>0</v>
          </cell>
          <cell r="AD92">
            <v>0</v>
          </cell>
          <cell r="AE92">
            <v>0</v>
          </cell>
          <cell r="AF92">
            <v>0</v>
          </cell>
          <cell r="AG92" t="str">
            <v>nd</v>
          </cell>
          <cell r="AH92">
            <v>0</v>
          </cell>
          <cell r="AI92">
            <v>0</v>
          </cell>
          <cell r="AJ92">
            <v>72.399999999999991</v>
          </cell>
          <cell r="AK92">
            <v>0</v>
          </cell>
          <cell r="AL92">
            <v>27.6</v>
          </cell>
          <cell r="AM92">
            <v>16.7</v>
          </cell>
          <cell r="AN92">
            <v>83.3</v>
          </cell>
          <cell r="AO92">
            <v>0</v>
          </cell>
          <cell r="AP92">
            <v>100</v>
          </cell>
          <cell r="AQ92" t="str">
            <v>nd</v>
          </cell>
          <cell r="AR92">
            <v>0</v>
          </cell>
          <cell r="AS92">
            <v>0</v>
          </cell>
          <cell r="AT92">
            <v>0</v>
          </cell>
          <cell r="AU92" t="str">
            <v>nd</v>
          </cell>
          <cell r="AV92">
            <v>0</v>
          </cell>
          <cell r="AW92">
            <v>0</v>
          </cell>
          <cell r="AX92">
            <v>0</v>
          </cell>
          <cell r="AY92" t="str">
            <v>nd</v>
          </cell>
          <cell r="AZ92">
            <v>0</v>
          </cell>
          <cell r="BA92">
            <v>65.7</v>
          </cell>
          <cell r="BB92" t="str">
            <v>nd</v>
          </cell>
          <cell r="BC92" t="str">
            <v>nd</v>
          </cell>
          <cell r="BD92" t="str">
            <v>nd</v>
          </cell>
          <cell r="BE92" t="str">
            <v>nd</v>
          </cell>
          <cell r="BF92" t="str">
            <v>nd</v>
          </cell>
          <cell r="BG92" t="str">
            <v>nd</v>
          </cell>
          <cell r="BH92" t="str">
            <v>nd</v>
          </cell>
          <cell r="BI92" t="str">
            <v>nd</v>
          </cell>
          <cell r="BJ92" t="str">
            <v>nd</v>
          </cell>
          <cell r="BK92">
            <v>17.299999999999997</v>
          </cell>
          <cell r="BL92">
            <v>60.5</v>
          </cell>
          <cell r="BM92">
            <v>0</v>
          </cell>
          <cell r="BN92">
            <v>0</v>
          </cell>
          <cell r="BO92" t="str">
            <v>nd</v>
          </cell>
          <cell r="BP92">
            <v>0</v>
          </cell>
          <cell r="BQ92" t="str">
            <v>nd</v>
          </cell>
          <cell r="BR92">
            <v>86</v>
          </cell>
          <cell r="BS92">
            <v>0</v>
          </cell>
          <cell r="BT92">
            <v>0</v>
          </cell>
          <cell r="BU92">
            <v>0</v>
          </cell>
          <cell r="BV92" t="str">
            <v>nd</v>
          </cell>
          <cell r="BW92">
            <v>42.4</v>
          </cell>
          <cell r="BX92">
            <v>53.7</v>
          </cell>
          <cell r="BY92">
            <v>0</v>
          </cell>
          <cell r="BZ92">
            <v>0</v>
          </cell>
          <cell r="CA92" t="str">
            <v>nd</v>
          </cell>
          <cell r="CB92">
            <v>27.500000000000004</v>
          </cell>
          <cell r="CC92">
            <v>50</v>
          </cell>
          <cell r="CD92" t="str">
            <v>nd</v>
          </cell>
          <cell r="CE92">
            <v>0</v>
          </cell>
          <cell r="CF92">
            <v>0</v>
          </cell>
          <cell r="CG92">
            <v>0</v>
          </cell>
          <cell r="CH92">
            <v>0</v>
          </cell>
          <cell r="CI92">
            <v>0</v>
          </cell>
          <cell r="CJ92">
            <v>100</v>
          </cell>
          <cell r="CK92">
            <v>75.8</v>
          </cell>
          <cell r="CL92">
            <v>12.5</v>
          </cell>
          <cell r="CM92">
            <v>74.900000000000006</v>
          </cell>
          <cell r="CN92">
            <v>39.300000000000004</v>
          </cell>
          <cell r="CO92" t="str">
            <v>nd</v>
          </cell>
          <cell r="CP92" t="str">
            <v>nd</v>
          </cell>
          <cell r="CQ92">
            <v>38.1</v>
          </cell>
          <cell r="CR92" t="str">
            <v>nd</v>
          </cell>
          <cell r="CS92">
            <v>27.1</v>
          </cell>
          <cell r="CT92">
            <v>12.7</v>
          </cell>
          <cell r="CU92">
            <v>9.9</v>
          </cell>
          <cell r="CV92">
            <v>50.3</v>
          </cell>
          <cell r="CW92">
            <v>30.9</v>
          </cell>
          <cell r="CX92" t="str">
            <v>nd</v>
          </cell>
          <cell r="CY92" t="str">
            <v>nd</v>
          </cell>
          <cell r="CZ92" t="str">
            <v>nd</v>
          </cell>
          <cell r="DA92">
            <v>28.000000000000004</v>
          </cell>
          <cell r="DB92">
            <v>28.000000000000004</v>
          </cell>
          <cell r="DC92">
            <v>36.1</v>
          </cell>
          <cell r="DD92">
            <v>45.5</v>
          </cell>
          <cell r="DE92">
            <v>0</v>
          </cell>
          <cell r="DF92">
            <v>15.8</v>
          </cell>
          <cell r="DG92">
            <v>0</v>
          </cell>
          <cell r="DH92">
            <v>0</v>
          </cell>
          <cell r="DI92" t="str">
            <v>nd</v>
          </cell>
          <cell r="DJ92">
            <v>0</v>
          </cell>
          <cell r="DK92" t="str">
            <v>nd</v>
          </cell>
          <cell r="DL92">
            <v>0</v>
          </cell>
          <cell r="DM92">
            <v>0</v>
          </cell>
          <cell r="DN92">
            <v>0</v>
          </cell>
          <cell r="DO92">
            <v>0</v>
          </cell>
          <cell r="DP92">
            <v>0</v>
          </cell>
          <cell r="DQ92">
            <v>0</v>
          </cell>
          <cell r="DR92">
            <v>0</v>
          </cell>
          <cell r="DS92">
            <v>0</v>
          </cell>
          <cell r="DT92" t="str">
            <v>nd</v>
          </cell>
          <cell r="DU92">
            <v>0</v>
          </cell>
          <cell r="DV92">
            <v>0</v>
          </cell>
          <cell r="DW92">
            <v>28.799999999999997</v>
          </cell>
          <cell r="DX92">
            <v>0</v>
          </cell>
          <cell r="DY92">
            <v>0</v>
          </cell>
          <cell r="DZ92">
            <v>0</v>
          </cell>
          <cell r="EA92" t="str">
            <v>nd</v>
          </cell>
          <cell r="EB92">
            <v>0</v>
          </cell>
          <cell r="EC92">
            <v>33</v>
          </cell>
          <cell r="ED92" t="str">
            <v>nd</v>
          </cell>
          <cell r="EE92" t="str">
            <v>nd</v>
          </cell>
          <cell r="EF92">
            <v>0</v>
          </cell>
          <cell r="EG92">
            <v>0</v>
          </cell>
          <cell r="EH92" t="str">
            <v>nd</v>
          </cell>
          <cell r="EI92" t="str">
            <v>nd</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t="str">
            <v>nd</v>
          </cell>
          <cell r="EZ92" t="str">
            <v>nd</v>
          </cell>
          <cell r="FA92">
            <v>0</v>
          </cell>
          <cell r="FB92" t="str">
            <v>nd</v>
          </cell>
          <cell r="FC92" t="str">
            <v>nd</v>
          </cell>
          <cell r="FD92" t="str">
            <v>nd</v>
          </cell>
          <cell r="FE92" t="str">
            <v>nd</v>
          </cell>
          <cell r="FF92">
            <v>0</v>
          </cell>
          <cell r="FG92" t="str">
            <v>nd</v>
          </cell>
          <cell r="FH92">
            <v>0</v>
          </cell>
          <cell r="FI92" t="str">
            <v>nd</v>
          </cell>
          <cell r="FJ92" t="str">
            <v>nd</v>
          </cell>
          <cell r="FK92">
            <v>33.800000000000004</v>
          </cell>
          <cell r="FL92">
            <v>0</v>
          </cell>
          <cell r="FM92">
            <v>0</v>
          </cell>
          <cell r="FN92">
            <v>0</v>
          </cell>
          <cell r="FO92">
            <v>0</v>
          </cell>
          <cell r="FP92">
            <v>0</v>
          </cell>
          <cell r="FQ92" t="str">
            <v>nd</v>
          </cell>
          <cell r="FR92">
            <v>0</v>
          </cell>
          <cell r="FS92">
            <v>0</v>
          </cell>
          <cell r="FT92">
            <v>0</v>
          </cell>
          <cell r="FU92">
            <v>0</v>
          </cell>
          <cell r="FV92">
            <v>0</v>
          </cell>
          <cell r="FW92">
            <v>0</v>
          </cell>
          <cell r="FX92">
            <v>0</v>
          </cell>
          <cell r="FY92" t="str">
            <v>nd</v>
          </cell>
          <cell r="FZ92">
            <v>0</v>
          </cell>
          <cell r="GA92">
            <v>0</v>
          </cell>
          <cell r="GB92">
            <v>0</v>
          </cell>
          <cell r="GC92">
            <v>0</v>
          </cell>
          <cell r="GD92">
            <v>0</v>
          </cell>
          <cell r="GE92">
            <v>0</v>
          </cell>
          <cell r="GF92">
            <v>0</v>
          </cell>
          <cell r="GG92" t="str">
            <v>nd</v>
          </cell>
          <cell r="GH92">
            <v>34.799999999999997</v>
          </cell>
          <cell r="GI92">
            <v>0</v>
          </cell>
          <cell r="GJ92">
            <v>0</v>
          </cell>
          <cell r="GK92">
            <v>0</v>
          </cell>
          <cell r="GL92">
            <v>0</v>
          </cell>
          <cell r="GM92">
            <v>0</v>
          </cell>
          <cell r="GN92">
            <v>47.099999999999994</v>
          </cell>
          <cell r="GO92">
            <v>0</v>
          </cell>
          <cell r="GP92">
            <v>0</v>
          </cell>
          <cell r="GQ92">
            <v>0</v>
          </cell>
          <cell r="GR92">
            <v>0</v>
          </cell>
          <cell r="GS92">
            <v>0</v>
          </cell>
          <cell r="GT92" t="str">
            <v>nd</v>
          </cell>
          <cell r="GU92">
            <v>0</v>
          </cell>
          <cell r="GV92">
            <v>0</v>
          </cell>
          <cell r="GW92">
            <v>0</v>
          </cell>
          <cell r="GX92">
            <v>0</v>
          </cell>
          <cell r="GY92">
            <v>0</v>
          </cell>
          <cell r="GZ92">
            <v>0</v>
          </cell>
          <cell r="HA92">
            <v>0</v>
          </cell>
          <cell r="HB92">
            <v>0</v>
          </cell>
          <cell r="HC92">
            <v>0</v>
          </cell>
          <cell r="HD92">
            <v>0</v>
          </cell>
          <cell r="HE92" t="str">
            <v>nd</v>
          </cell>
          <cell r="HF92">
            <v>0</v>
          </cell>
          <cell r="HG92">
            <v>0</v>
          </cell>
          <cell r="HH92">
            <v>0</v>
          </cell>
          <cell r="HI92">
            <v>0</v>
          </cell>
          <cell r="HJ92" t="str">
            <v>nd</v>
          </cell>
          <cell r="HK92">
            <v>22</v>
          </cell>
          <cell r="HL92">
            <v>0</v>
          </cell>
          <cell r="HM92">
            <v>0</v>
          </cell>
          <cell r="HN92">
            <v>0</v>
          </cell>
          <cell r="HO92" t="str">
            <v>nd</v>
          </cell>
          <cell r="HP92">
            <v>24</v>
          </cell>
          <cell r="HQ92">
            <v>22.900000000000002</v>
          </cell>
          <cell r="HR92">
            <v>0</v>
          </cell>
          <cell r="HS92">
            <v>0</v>
          </cell>
          <cell r="HT92">
            <v>0</v>
          </cell>
          <cell r="HU92">
            <v>0</v>
          </cell>
          <cell r="HV92" t="str">
            <v>nd</v>
          </cell>
          <cell r="HW92">
            <v>0</v>
          </cell>
          <cell r="HX92">
            <v>0</v>
          </cell>
          <cell r="HY92">
            <v>0</v>
          </cell>
          <cell r="HZ92">
            <v>0</v>
          </cell>
          <cell r="IA92">
            <v>0</v>
          </cell>
          <cell r="IB92">
            <v>0</v>
          </cell>
          <cell r="IC92">
            <v>0</v>
          </cell>
          <cell r="ID92">
            <v>0</v>
          </cell>
          <cell r="IE92">
            <v>0</v>
          </cell>
          <cell r="IF92">
            <v>0</v>
          </cell>
          <cell r="IG92" t="str">
            <v>nd</v>
          </cell>
          <cell r="IH92">
            <v>0</v>
          </cell>
          <cell r="II92">
            <v>0</v>
          </cell>
          <cell r="IJ92">
            <v>0</v>
          </cell>
          <cell r="IK92" t="str">
            <v>nd</v>
          </cell>
          <cell r="IL92" t="str">
            <v>nd</v>
          </cell>
          <cell r="IM92">
            <v>18.2</v>
          </cell>
          <cell r="IN92" t="str">
            <v>nd</v>
          </cell>
          <cell r="IO92">
            <v>0</v>
          </cell>
          <cell r="IP92">
            <v>0</v>
          </cell>
          <cell r="IQ92" t="str">
            <v>nd</v>
          </cell>
          <cell r="IR92">
            <v>22.3</v>
          </cell>
          <cell r="IS92">
            <v>21.3</v>
          </cell>
          <cell r="IT92" t="str">
            <v>nd</v>
          </cell>
          <cell r="IU92">
            <v>0</v>
          </cell>
          <cell r="IV92">
            <v>0</v>
          </cell>
          <cell r="IW92">
            <v>0</v>
          </cell>
          <cell r="IX92">
            <v>0</v>
          </cell>
          <cell r="IY92" t="str">
            <v>nd</v>
          </cell>
          <cell r="IZ92">
            <v>0</v>
          </cell>
          <cell r="JA92">
            <v>0</v>
          </cell>
          <cell r="JB92">
            <v>0</v>
          </cell>
          <cell r="JC92">
            <v>0</v>
          </cell>
          <cell r="JD92">
            <v>0</v>
          </cell>
          <cell r="JE92">
            <v>0</v>
          </cell>
          <cell r="JF92">
            <v>0</v>
          </cell>
          <cell r="JG92">
            <v>0</v>
          </cell>
          <cell r="JH92">
            <v>0</v>
          </cell>
          <cell r="JI92">
            <v>0</v>
          </cell>
          <cell r="JJ92">
            <v>0</v>
          </cell>
          <cell r="JK92" t="str">
            <v>nd</v>
          </cell>
          <cell r="JL92">
            <v>0</v>
          </cell>
          <cell r="JM92">
            <v>0</v>
          </cell>
          <cell r="JN92">
            <v>0</v>
          </cell>
          <cell r="JO92">
            <v>0</v>
          </cell>
          <cell r="JP92">
            <v>0</v>
          </cell>
          <cell r="JQ92">
            <v>38.4</v>
          </cell>
          <cell r="JR92">
            <v>0</v>
          </cell>
          <cell r="JS92">
            <v>0</v>
          </cell>
          <cell r="JT92">
            <v>0</v>
          </cell>
          <cell r="JU92">
            <v>0</v>
          </cell>
          <cell r="JV92">
            <v>0</v>
          </cell>
          <cell r="JW92">
            <v>48.699999999999996</v>
          </cell>
          <cell r="JX92">
            <v>0</v>
          </cell>
          <cell r="JY92">
            <v>0</v>
          </cell>
          <cell r="JZ92">
            <v>0</v>
          </cell>
          <cell r="KA92">
            <v>0</v>
          </cell>
          <cell r="KB92">
            <v>0</v>
          </cell>
          <cell r="KC92" t="str">
            <v>nd</v>
          </cell>
          <cell r="KD92">
            <v>62</v>
          </cell>
          <cell r="KE92">
            <v>10.5</v>
          </cell>
          <cell r="KF92">
            <v>4.5999999999999996</v>
          </cell>
          <cell r="KG92">
            <v>3.6999999999999997</v>
          </cell>
          <cell r="KH92">
            <v>19.2</v>
          </cell>
          <cell r="KI92">
            <v>0</v>
          </cell>
          <cell r="KJ92">
            <v>61.3</v>
          </cell>
          <cell r="KK92">
            <v>10.4</v>
          </cell>
          <cell r="KL92">
            <v>3.6999999999999997</v>
          </cell>
          <cell r="KM92">
            <v>3.8</v>
          </cell>
          <cell r="KN92">
            <v>20.8</v>
          </cell>
          <cell r="KO92">
            <v>0</v>
          </cell>
        </row>
        <row r="93">
          <cell r="A93" t="str">
            <v>2LZ</v>
          </cell>
          <cell r="B93" t="str">
            <v>93</v>
          </cell>
          <cell r="C93" t="str">
            <v>NAF 17</v>
          </cell>
          <cell r="D93" t="str">
            <v>LZ</v>
          </cell>
          <cell r="E93" t="str">
            <v>2</v>
          </cell>
          <cell r="F93">
            <v>0</v>
          </cell>
          <cell r="G93">
            <v>0</v>
          </cell>
          <cell r="H93">
            <v>30.4</v>
          </cell>
          <cell r="I93">
            <v>67.100000000000009</v>
          </cell>
          <cell r="J93" t="str">
            <v>nd</v>
          </cell>
          <cell r="K93">
            <v>100</v>
          </cell>
          <cell r="L93">
            <v>0</v>
          </cell>
          <cell r="M93">
            <v>0</v>
          </cell>
          <cell r="N93">
            <v>0</v>
          </cell>
          <cell r="O93">
            <v>28.9</v>
          </cell>
          <cell r="P93">
            <v>37.200000000000003</v>
          </cell>
          <cell r="Q93">
            <v>0</v>
          </cell>
          <cell r="R93" t="str">
            <v>nd</v>
          </cell>
          <cell r="S93" t="str">
            <v>nd</v>
          </cell>
          <cell r="T93">
            <v>32.5</v>
          </cell>
          <cell r="U93" t="str">
            <v>nd</v>
          </cell>
          <cell r="V93">
            <v>14.7</v>
          </cell>
          <cell r="W93" t="str">
            <v>nd</v>
          </cell>
          <cell r="X93">
            <v>94.6</v>
          </cell>
          <cell r="Y93">
            <v>0</v>
          </cell>
          <cell r="Z93" t="str">
            <v>nd</v>
          </cell>
          <cell r="AA93">
            <v>0</v>
          </cell>
          <cell r="AB93">
            <v>0</v>
          </cell>
          <cell r="AC93">
            <v>0</v>
          </cell>
          <cell r="AD93" t="str">
            <v>nd</v>
          </cell>
          <cell r="AE93">
            <v>0</v>
          </cell>
          <cell r="AF93" t="str">
            <v>nd</v>
          </cell>
          <cell r="AG93" t="str">
            <v>nd</v>
          </cell>
          <cell r="AH93">
            <v>0</v>
          </cell>
          <cell r="AI93">
            <v>0</v>
          </cell>
          <cell r="AJ93">
            <v>83.1</v>
          </cell>
          <cell r="AK93">
            <v>0</v>
          </cell>
          <cell r="AL93">
            <v>16.900000000000002</v>
          </cell>
          <cell r="AM93">
            <v>15.5</v>
          </cell>
          <cell r="AN93">
            <v>84.5</v>
          </cell>
          <cell r="AO93">
            <v>88.4</v>
          </cell>
          <cell r="AP93" t="str">
            <v>nd</v>
          </cell>
          <cell r="AQ93" t="str">
            <v>nd</v>
          </cell>
          <cell r="AR93">
            <v>0</v>
          </cell>
          <cell r="AS93">
            <v>0</v>
          </cell>
          <cell r="AT93">
            <v>88.4</v>
          </cell>
          <cell r="AU93">
            <v>0</v>
          </cell>
          <cell r="AV93">
            <v>0</v>
          </cell>
          <cell r="AW93">
            <v>0</v>
          </cell>
          <cell r="AX93">
            <v>0</v>
          </cell>
          <cell r="AY93">
            <v>100</v>
          </cell>
          <cell r="AZ93">
            <v>0</v>
          </cell>
          <cell r="BA93">
            <v>51.300000000000004</v>
          </cell>
          <cell r="BB93">
            <v>35.799999999999997</v>
          </cell>
          <cell r="BC93" t="str">
            <v>nd</v>
          </cell>
          <cell r="BD93">
            <v>0</v>
          </cell>
          <cell r="BE93" t="str">
            <v>nd</v>
          </cell>
          <cell r="BF93" t="str">
            <v>nd</v>
          </cell>
          <cell r="BG93" t="str">
            <v>nd</v>
          </cell>
          <cell r="BH93" t="str">
            <v>nd</v>
          </cell>
          <cell r="BI93">
            <v>0</v>
          </cell>
          <cell r="BJ93">
            <v>0</v>
          </cell>
          <cell r="BK93">
            <v>39</v>
          </cell>
          <cell r="BL93">
            <v>49.8</v>
          </cell>
          <cell r="BM93">
            <v>0</v>
          </cell>
          <cell r="BN93">
            <v>0</v>
          </cell>
          <cell r="BO93">
            <v>0</v>
          </cell>
          <cell r="BP93">
            <v>0</v>
          </cell>
          <cell r="BQ93">
            <v>13.700000000000001</v>
          </cell>
          <cell r="BR93">
            <v>86.3</v>
          </cell>
          <cell r="BS93">
            <v>0</v>
          </cell>
          <cell r="BT93">
            <v>0</v>
          </cell>
          <cell r="BU93">
            <v>0</v>
          </cell>
          <cell r="BV93" t="str">
            <v>nd</v>
          </cell>
          <cell r="BW93">
            <v>42.199999999999996</v>
          </cell>
          <cell r="BX93">
            <v>54.6</v>
          </cell>
          <cell r="BY93">
            <v>0</v>
          </cell>
          <cell r="BZ93">
            <v>0</v>
          </cell>
          <cell r="CA93">
            <v>19.7</v>
          </cell>
          <cell r="CB93">
            <v>22.1</v>
          </cell>
          <cell r="CC93">
            <v>56.2</v>
          </cell>
          <cell r="CD93" t="str">
            <v>nd</v>
          </cell>
          <cell r="CE93">
            <v>0</v>
          </cell>
          <cell r="CF93">
            <v>0</v>
          </cell>
          <cell r="CG93">
            <v>0</v>
          </cell>
          <cell r="CH93">
            <v>0</v>
          </cell>
          <cell r="CI93">
            <v>0</v>
          </cell>
          <cell r="CJ93">
            <v>100</v>
          </cell>
          <cell r="CK93">
            <v>65</v>
          </cell>
          <cell r="CL93">
            <v>14.000000000000002</v>
          </cell>
          <cell r="CM93">
            <v>85</v>
          </cell>
          <cell r="CN93">
            <v>36.4</v>
          </cell>
          <cell r="CO93">
            <v>0</v>
          </cell>
          <cell r="CP93" t="str">
            <v>nd</v>
          </cell>
          <cell r="CQ93">
            <v>43.2</v>
          </cell>
          <cell r="CR93" t="str">
            <v>nd</v>
          </cell>
          <cell r="CS93">
            <v>15.7</v>
          </cell>
          <cell r="CT93">
            <v>49.5</v>
          </cell>
          <cell r="CU93">
            <v>0</v>
          </cell>
          <cell r="CV93">
            <v>34.799999999999997</v>
          </cell>
          <cell r="CW93">
            <v>25.7</v>
          </cell>
          <cell r="CX93" t="str">
            <v>nd</v>
          </cell>
          <cell r="CY93">
            <v>42.8</v>
          </cell>
          <cell r="CZ93">
            <v>8.1</v>
          </cell>
          <cell r="DA93" t="str">
            <v>nd</v>
          </cell>
          <cell r="DB93">
            <v>14.7</v>
          </cell>
          <cell r="DC93">
            <v>27.3</v>
          </cell>
          <cell r="DD93">
            <v>34.699999999999996</v>
          </cell>
          <cell r="DE93">
            <v>6.8000000000000007</v>
          </cell>
          <cell r="DF93">
            <v>21.2</v>
          </cell>
          <cell r="DG93" t="str">
            <v>nd</v>
          </cell>
          <cell r="DH93">
            <v>0</v>
          </cell>
          <cell r="DI93">
            <v>0</v>
          </cell>
          <cell r="DJ93" t="str">
            <v>nd</v>
          </cell>
          <cell r="DK93">
            <v>16</v>
          </cell>
          <cell r="DL93">
            <v>0</v>
          </cell>
          <cell r="DM93">
            <v>0</v>
          </cell>
          <cell r="DN93">
            <v>0</v>
          </cell>
          <cell r="DO93">
            <v>0</v>
          </cell>
          <cell r="DP93">
            <v>0</v>
          </cell>
          <cell r="DQ93">
            <v>0</v>
          </cell>
          <cell r="DR93">
            <v>0</v>
          </cell>
          <cell r="DS93">
            <v>0</v>
          </cell>
          <cell r="DT93">
            <v>0</v>
          </cell>
          <cell r="DU93">
            <v>0</v>
          </cell>
          <cell r="DV93">
            <v>0</v>
          </cell>
          <cell r="DW93" t="str">
            <v>nd</v>
          </cell>
          <cell r="DX93">
            <v>26.200000000000003</v>
          </cell>
          <cell r="DY93">
            <v>0</v>
          </cell>
          <cell r="DZ93">
            <v>0</v>
          </cell>
          <cell r="EA93">
            <v>0</v>
          </cell>
          <cell r="EB93">
            <v>0</v>
          </cell>
          <cell r="EC93">
            <v>35.099999999999994</v>
          </cell>
          <cell r="ED93" t="str">
            <v>nd</v>
          </cell>
          <cell r="EE93" t="str">
            <v>nd</v>
          </cell>
          <cell r="EF93">
            <v>0</v>
          </cell>
          <cell r="EG93" t="str">
            <v>nd</v>
          </cell>
          <cell r="EH93" t="str">
            <v>nd</v>
          </cell>
          <cell r="EI93" t="str">
            <v>nd</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27.200000000000003</v>
          </cell>
          <cell r="FE93" t="str">
            <v>nd</v>
          </cell>
          <cell r="FF93" t="str">
            <v>nd</v>
          </cell>
          <cell r="FG93" t="str">
            <v>nd</v>
          </cell>
          <cell r="FH93">
            <v>0</v>
          </cell>
          <cell r="FI93">
            <v>0</v>
          </cell>
          <cell r="FJ93">
            <v>14.099999999999998</v>
          </cell>
          <cell r="FK93">
            <v>37.200000000000003</v>
          </cell>
          <cell r="FL93">
            <v>0</v>
          </cell>
          <cell r="FM93">
            <v>0</v>
          </cell>
          <cell r="FN93">
            <v>0</v>
          </cell>
          <cell r="FO93">
            <v>0</v>
          </cell>
          <cell r="FP93">
            <v>0</v>
          </cell>
          <cell r="FQ93" t="str">
            <v>nd</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32.5</v>
          </cell>
          <cell r="GI93">
            <v>0</v>
          </cell>
          <cell r="GJ93">
            <v>0</v>
          </cell>
          <cell r="GK93">
            <v>0</v>
          </cell>
          <cell r="GL93">
            <v>0</v>
          </cell>
          <cell r="GM93" t="str">
            <v>nd</v>
          </cell>
          <cell r="GN93">
            <v>59.599999999999994</v>
          </cell>
          <cell r="GO93">
            <v>0</v>
          </cell>
          <cell r="GP93">
            <v>0</v>
          </cell>
          <cell r="GQ93">
            <v>0</v>
          </cell>
          <cell r="GR93">
            <v>0</v>
          </cell>
          <cell r="GS93">
            <v>0</v>
          </cell>
          <cell r="GT93" t="str">
            <v>nd</v>
          </cell>
          <cell r="GU93">
            <v>0</v>
          </cell>
          <cell r="GV93">
            <v>0</v>
          </cell>
          <cell r="GW93">
            <v>0</v>
          </cell>
          <cell r="GX93">
            <v>0</v>
          </cell>
          <cell r="GY93">
            <v>0</v>
          </cell>
          <cell r="GZ93">
            <v>0</v>
          </cell>
          <cell r="HA93">
            <v>0</v>
          </cell>
          <cell r="HB93">
            <v>0</v>
          </cell>
          <cell r="HC93">
            <v>0</v>
          </cell>
          <cell r="HD93">
            <v>0</v>
          </cell>
          <cell r="HE93">
            <v>0</v>
          </cell>
          <cell r="HF93">
            <v>0</v>
          </cell>
          <cell r="HG93">
            <v>0</v>
          </cell>
          <cell r="HH93">
            <v>0</v>
          </cell>
          <cell r="HI93">
            <v>0</v>
          </cell>
          <cell r="HJ93" t="str">
            <v>nd</v>
          </cell>
          <cell r="HK93">
            <v>30.599999999999998</v>
          </cell>
          <cell r="HL93">
            <v>0</v>
          </cell>
          <cell r="HM93">
            <v>0</v>
          </cell>
          <cell r="HN93">
            <v>0</v>
          </cell>
          <cell r="HO93" t="str">
            <v>nd</v>
          </cell>
          <cell r="HP93">
            <v>39.6</v>
          </cell>
          <cell r="HQ93">
            <v>20.5</v>
          </cell>
          <cell r="HR93">
            <v>0</v>
          </cell>
          <cell r="HS93">
            <v>0</v>
          </cell>
          <cell r="HT93">
            <v>0</v>
          </cell>
          <cell r="HU93">
            <v>0</v>
          </cell>
          <cell r="HV93" t="str">
            <v>nd</v>
          </cell>
          <cell r="HW93">
            <v>0</v>
          </cell>
          <cell r="HX93">
            <v>0</v>
          </cell>
          <cell r="HY93">
            <v>0</v>
          </cell>
          <cell r="HZ93">
            <v>0</v>
          </cell>
          <cell r="IA93">
            <v>0</v>
          </cell>
          <cell r="IB93">
            <v>0</v>
          </cell>
          <cell r="IC93">
            <v>0</v>
          </cell>
          <cell r="ID93">
            <v>0</v>
          </cell>
          <cell r="IE93">
            <v>0</v>
          </cell>
          <cell r="IF93">
            <v>0</v>
          </cell>
          <cell r="IG93">
            <v>0</v>
          </cell>
          <cell r="IH93">
            <v>0</v>
          </cell>
          <cell r="II93">
            <v>0</v>
          </cell>
          <cell r="IJ93">
            <v>0</v>
          </cell>
          <cell r="IK93" t="str">
            <v>nd</v>
          </cell>
          <cell r="IL93" t="str">
            <v>nd</v>
          </cell>
          <cell r="IM93">
            <v>25.7</v>
          </cell>
          <cell r="IN93">
            <v>0</v>
          </cell>
          <cell r="IO93">
            <v>0</v>
          </cell>
          <cell r="IP93">
            <v>0</v>
          </cell>
          <cell r="IQ93">
            <v>20.399999999999999</v>
          </cell>
          <cell r="IR93">
            <v>17.599999999999998</v>
          </cell>
          <cell r="IS93">
            <v>26.700000000000003</v>
          </cell>
          <cell r="IT93" t="str">
            <v>nd</v>
          </cell>
          <cell r="IU93">
            <v>0</v>
          </cell>
          <cell r="IV93">
            <v>0</v>
          </cell>
          <cell r="IW93">
            <v>0</v>
          </cell>
          <cell r="IX93" t="str">
            <v>nd</v>
          </cell>
          <cell r="IY93">
            <v>0</v>
          </cell>
          <cell r="IZ93">
            <v>0</v>
          </cell>
          <cell r="JA93">
            <v>0</v>
          </cell>
          <cell r="JB93">
            <v>0</v>
          </cell>
          <cell r="JC93">
            <v>0</v>
          </cell>
          <cell r="JD93">
            <v>0</v>
          </cell>
          <cell r="JE93">
            <v>0</v>
          </cell>
          <cell r="JF93">
            <v>0</v>
          </cell>
          <cell r="JG93">
            <v>0</v>
          </cell>
          <cell r="JH93">
            <v>0</v>
          </cell>
          <cell r="JI93">
            <v>0</v>
          </cell>
          <cell r="JJ93">
            <v>0</v>
          </cell>
          <cell r="JK93">
            <v>0</v>
          </cell>
          <cell r="JL93">
            <v>0</v>
          </cell>
          <cell r="JM93">
            <v>0</v>
          </cell>
          <cell r="JN93">
            <v>0</v>
          </cell>
          <cell r="JO93">
            <v>0</v>
          </cell>
          <cell r="JP93">
            <v>0</v>
          </cell>
          <cell r="JQ93">
            <v>31.900000000000002</v>
          </cell>
          <cell r="JR93">
            <v>0</v>
          </cell>
          <cell r="JS93">
            <v>0</v>
          </cell>
          <cell r="JT93">
            <v>0</v>
          </cell>
          <cell r="JU93">
            <v>0</v>
          </cell>
          <cell r="JV93">
            <v>0</v>
          </cell>
          <cell r="JW93">
            <v>65.3</v>
          </cell>
          <cell r="JX93">
            <v>0</v>
          </cell>
          <cell r="JY93">
            <v>0</v>
          </cell>
          <cell r="JZ93">
            <v>0</v>
          </cell>
          <cell r="KA93">
            <v>0</v>
          </cell>
          <cell r="KB93">
            <v>0</v>
          </cell>
          <cell r="KC93" t="str">
            <v>nd</v>
          </cell>
          <cell r="KD93">
            <v>71.3</v>
          </cell>
          <cell r="KE93">
            <v>10.299999999999999</v>
          </cell>
          <cell r="KF93">
            <v>0.70000000000000007</v>
          </cell>
          <cell r="KG93">
            <v>2.1999999999999997</v>
          </cell>
          <cell r="KH93">
            <v>15.5</v>
          </cell>
          <cell r="KI93">
            <v>0</v>
          </cell>
          <cell r="KJ93">
            <v>70.7</v>
          </cell>
          <cell r="KK93">
            <v>10.4</v>
          </cell>
          <cell r="KL93">
            <v>0.6</v>
          </cell>
          <cell r="KM93">
            <v>2.4</v>
          </cell>
          <cell r="KN93">
            <v>15.9</v>
          </cell>
          <cell r="KO93">
            <v>0</v>
          </cell>
        </row>
        <row r="94">
          <cell r="A94" t="str">
            <v>3LZ</v>
          </cell>
          <cell r="B94" t="str">
            <v>94</v>
          </cell>
          <cell r="C94" t="str">
            <v>NAF 17</v>
          </cell>
          <cell r="D94" t="str">
            <v>LZ</v>
          </cell>
          <cell r="E94" t="str">
            <v>3</v>
          </cell>
          <cell r="F94">
            <v>0</v>
          </cell>
          <cell r="G94">
            <v>0</v>
          </cell>
          <cell r="H94">
            <v>33.200000000000003</v>
          </cell>
          <cell r="I94">
            <v>60.5</v>
          </cell>
          <cell r="J94" t="str">
            <v>nd</v>
          </cell>
          <cell r="K94">
            <v>76.8</v>
          </cell>
          <cell r="L94" t="str">
            <v>nd</v>
          </cell>
          <cell r="M94" t="str">
            <v>nd</v>
          </cell>
          <cell r="N94">
            <v>0</v>
          </cell>
          <cell r="O94">
            <v>26.6</v>
          </cell>
          <cell r="P94">
            <v>34.599999999999994</v>
          </cell>
          <cell r="Q94" t="str">
            <v>nd</v>
          </cell>
          <cell r="R94">
            <v>0</v>
          </cell>
          <cell r="S94" t="str">
            <v>nd</v>
          </cell>
          <cell r="T94">
            <v>24.9</v>
          </cell>
          <cell r="U94" t="str">
            <v>nd</v>
          </cell>
          <cell r="V94">
            <v>17.399999999999999</v>
          </cell>
          <cell r="W94" t="str">
            <v>nd</v>
          </cell>
          <cell r="X94">
            <v>85.399999999999991</v>
          </cell>
          <cell r="Y94">
            <v>8.4</v>
          </cell>
          <cell r="Z94">
            <v>0</v>
          </cell>
          <cell r="AA94" t="str">
            <v>nd</v>
          </cell>
          <cell r="AB94" t="str">
            <v>nd</v>
          </cell>
          <cell r="AC94" t="str">
            <v>nd</v>
          </cell>
          <cell r="AD94">
            <v>0</v>
          </cell>
          <cell r="AE94">
            <v>0</v>
          </cell>
          <cell r="AF94" t="str">
            <v>nd</v>
          </cell>
          <cell r="AG94">
            <v>0</v>
          </cell>
          <cell r="AH94">
            <v>0</v>
          </cell>
          <cell r="AI94" t="str">
            <v>nd</v>
          </cell>
          <cell r="AJ94">
            <v>96.899999999999991</v>
          </cell>
          <cell r="AK94">
            <v>0</v>
          </cell>
          <cell r="AL94" t="str">
            <v>nd</v>
          </cell>
          <cell r="AM94">
            <v>14.2</v>
          </cell>
          <cell r="AN94">
            <v>85.8</v>
          </cell>
          <cell r="AO94">
            <v>48.6</v>
          </cell>
          <cell r="AP94" t="str">
            <v>nd</v>
          </cell>
          <cell r="AQ94">
            <v>72.5</v>
          </cell>
          <cell r="AR94">
            <v>0</v>
          </cell>
          <cell r="AS94">
            <v>0</v>
          </cell>
          <cell r="AT94" t="str">
            <v>nd</v>
          </cell>
          <cell r="AU94">
            <v>0</v>
          </cell>
          <cell r="AV94">
            <v>0</v>
          </cell>
          <cell r="AW94">
            <v>0</v>
          </cell>
          <cell r="AX94">
            <v>0</v>
          </cell>
          <cell r="AY94">
            <v>66.2</v>
          </cell>
          <cell r="AZ94" t="str">
            <v>nd</v>
          </cell>
          <cell r="BA94">
            <v>53.300000000000004</v>
          </cell>
          <cell r="BB94">
            <v>19.900000000000002</v>
          </cell>
          <cell r="BC94">
            <v>11.799999999999999</v>
          </cell>
          <cell r="BD94" t="str">
            <v>nd</v>
          </cell>
          <cell r="BE94" t="str">
            <v>nd</v>
          </cell>
          <cell r="BF94" t="str">
            <v>nd</v>
          </cell>
          <cell r="BG94" t="str">
            <v>nd</v>
          </cell>
          <cell r="BH94">
            <v>0</v>
          </cell>
          <cell r="BI94">
            <v>14.7</v>
          </cell>
          <cell r="BJ94">
            <v>9.5</v>
          </cell>
          <cell r="BK94">
            <v>37.5</v>
          </cell>
          <cell r="BL94">
            <v>35.9</v>
          </cell>
          <cell r="BM94">
            <v>0</v>
          </cell>
          <cell r="BN94">
            <v>0</v>
          </cell>
          <cell r="BO94">
            <v>0</v>
          </cell>
          <cell r="BP94">
            <v>0</v>
          </cell>
          <cell r="BQ94">
            <v>9.4</v>
          </cell>
          <cell r="BR94">
            <v>90.600000000000009</v>
          </cell>
          <cell r="BS94">
            <v>0</v>
          </cell>
          <cell r="BT94">
            <v>0</v>
          </cell>
          <cell r="BU94">
            <v>0</v>
          </cell>
          <cell r="BV94" t="str">
            <v>nd</v>
          </cell>
          <cell r="BW94">
            <v>57.9</v>
          </cell>
          <cell r="BX94">
            <v>36</v>
          </cell>
          <cell r="BY94">
            <v>0</v>
          </cell>
          <cell r="BZ94">
            <v>10.7</v>
          </cell>
          <cell r="CA94">
            <v>20.3</v>
          </cell>
          <cell r="CB94">
            <v>37.200000000000003</v>
          </cell>
          <cell r="CC94">
            <v>25.5</v>
          </cell>
          <cell r="CD94" t="str">
            <v>nd</v>
          </cell>
          <cell r="CE94">
            <v>0</v>
          </cell>
          <cell r="CF94">
            <v>0</v>
          </cell>
          <cell r="CG94">
            <v>0</v>
          </cell>
          <cell r="CH94">
            <v>0</v>
          </cell>
          <cell r="CI94">
            <v>0</v>
          </cell>
          <cell r="CJ94">
            <v>100</v>
          </cell>
          <cell r="CK94">
            <v>66.3</v>
          </cell>
          <cell r="CL94">
            <v>13.700000000000001</v>
          </cell>
          <cell r="CM94">
            <v>81</v>
          </cell>
          <cell r="CN94">
            <v>50.7</v>
          </cell>
          <cell r="CO94" t="str">
            <v>nd</v>
          </cell>
          <cell r="CP94">
            <v>25.7</v>
          </cell>
          <cell r="CQ94">
            <v>45.9</v>
          </cell>
          <cell r="CR94">
            <v>9.5</v>
          </cell>
          <cell r="CS94">
            <v>26.6</v>
          </cell>
          <cell r="CT94">
            <v>32.700000000000003</v>
          </cell>
          <cell r="CU94">
            <v>7.5</v>
          </cell>
          <cell r="CV94">
            <v>33.200000000000003</v>
          </cell>
          <cell r="CW94">
            <v>39.300000000000004</v>
          </cell>
          <cell r="CX94" t="str">
            <v>nd</v>
          </cell>
          <cell r="CY94">
            <v>27.200000000000003</v>
          </cell>
          <cell r="CZ94" t="str">
            <v>nd</v>
          </cell>
          <cell r="DA94">
            <v>13.900000000000002</v>
          </cell>
          <cell r="DB94">
            <v>5.8000000000000007</v>
          </cell>
          <cell r="DC94">
            <v>28.999999999999996</v>
          </cell>
          <cell r="DD94">
            <v>35.699999999999996</v>
          </cell>
          <cell r="DE94">
            <v>7.8</v>
          </cell>
          <cell r="DF94">
            <v>27.900000000000002</v>
          </cell>
          <cell r="DG94">
            <v>9.3000000000000007</v>
          </cell>
          <cell r="DH94">
            <v>0</v>
          </cell>
          <cell r="DI94" t="str">
            <v>nd</v>
          </cell>
          <cell r="DJ94">
            <v>12.5</v>
          </cell>
          <cell r="DK94">
            <v>19.3</v>
          </cell>
          <cell r="DL94">
            <v>0</v>
          </cell>
          <cell r="DM94">
            <v>0</v>
          </cell>
          <cell r="DN94">
            <v>0</v>
          </cell>
          <cell r="DO94">
            <v>0</v>
          </cell>
          <cell r="DP94">
            <v>0</v>
          </cell>
          <cell r="DQ94">
            <v>0</v>
          </cell>
          <cell r="DR94">
            <v>0</v>
          </cell>
          <cell r="DS94">
            <v>0</v>
          </cell>
          <cell r="DT94">
            <v>0</v>
          </cell>
          <cell r="DU94">
            <v>0</v>
          </cell>
          <cell r="DV94">
            <v>0</v>
          </cell>
          <cell r="DW94" t="str">
            <v>nd</v>
          </cell>
          <cell r="DX94">
            <v>20.100000000000001</v>
          </cell>
          <cell r="DY94" t="str">
            <v>nd</v>
          </cell>
          <cell r="DZ94">
            <v>0</v>
          </cell>
          <cell r="EA94" t="str">
            <v>nd</v>
          </cell>
          <cell r="EB94">
            <v>0</v>
          </cell>
          <cell r="EC94">
            <v>43.7</v>
          </cell>
          <cell r="ED94">
            <v>0</v>
          </cell>
          <cell r="EE94" t="str">
            <v>nd</v>
          </cell>
          <cell r="EF94" t="str">
            <v>nd</v>
          </cell>
          <cell r="EG94">
            <v>0</v>
          </cell>
          <cell r="EH94" t="str">
            <v>nd</v>
          </cell>
          <cell r="EI94" t="str">
            <v>nd</v>
          </cell>
          <cell r="EJ94">
            <v>0</v>
          </cell>
          <cell r="EK94">
            <v>0</v>
          </cell>
          <cell r="EL94">
            <v>0</v>
          </cell>
          <cell r="EM94">
            <v>0</v>
          </cell>
          <cell r="EN94" t="str">
            <v>nd</v>
          </cell>
          <cell r="EO94">
            <v>0</v>
          </cell>
          <cell r="EP94">
            <v>0</v>
          </cell>
          <cell r="EQ94">
            <v>0</v>
          </cell>
          <cell r="ER94">
            <v>0</v>
          </cell>
          <cell r="ES94">
            <v>0</v>
          </cell>
          <cell r="ET94">
            <v>0</v>
          </cell>
          <cell r="EU94">
            <v>0</v>
          </cell>
          <cell r="EV94">
            <v>0</v>
          </cell>
          <cell r="EW94">
            <v>0</v>
          </cell>
          <cell r="EX94">
            <v>0</v>
          </cell>
          <cell r="EY94">
            <v>0</v>
          </cell>
          <cell r="EZ94">
            <v>0</v>
          </cell>
          <cell r="FA94">
            <v>0</v>
          </cell>
          <cell r="FB94" t="str">
            <v>nd</v>
          </cell>
          <cell r="FC94" t="str">
            <v>nd</v>
          </cell>
          <cell r="FD94">
            <v>23.599999999999998</v>
          </cell>
          <cell r="FE94" t="str">
            <v>nd</v>
          </cell>
          <cell r="FF94" t="str">
            <v>nd</v>
          </cell>
          <cell r="FG94">
            <v>0</v>
          </cell>
          <cell r="FH94">
            <v>12.6</v>
          </cell>
          <cell r="FI94" t="str">
            <v>nd</v>
          </cell>
          <cell r="FJ94">
            <v>14.000000000000002</v>
          </cell>
          <cell r="FK94">
            <v>29.599999999999998</v>
          </cell>
          <cell r="FL94">
            <v>0</v>
          </cell>
          <cell r="FM94">
            <v>0</v>
          </cell>
          <cell r="FN94">
            <v>0</v>
          </cell>
          <cell r="FO94" t="str">
            <v>nd</v>
          </cell>
          <cell r="FP94">
            <v>0</v>
          </cell>
          <cell r="FQ94" t="str">
            <v>nd</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t="str">
            <v>nd</v>
          </cell>
          <cell r="GH94">
            <v>30.599999999999998</v>
          </cell>
          <cell r="GI94">
            <v>0</v>
          </cell>
          <cell r="GJ94">
            <v>0</v>
          </cell>
          <cell r="GK94">
            <v>0</v>
          </cell>
          <cell r="GL94">
            <v>0</v>
          </cell>
          <cell r="GM94">
            <v>6.4</v>
          </cell>
          <cell r="GN94">
            <v>53.800000000000004</v>
          </cell>
          <cell r="GO94">
            <v>0</v>
          </cell>
          <cell r="GP94">
            <v>0</v>
          </cell>
          <cell r="GQ94">
            <v>0</v>
          </cell>
          <cell r="GR94">
            <v>0</v>
          </cell>
          <cell r="GS94">
            <v>0</v>
          </cell>
          <cell r="GT94" t="str">
            <v>nd</v>
          </cell>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10.4</v>
          </cell>
          <cell r="HK94">
            <v>23</v>
          </cell>
          <cell r="HL94">
            <v>0</v>
          </cell>
          <cell r="HM94">
            <v>0</v>
          </cell>
          <cell r="HN94">
            <v>0</v>
          </cell>
          <cell r="HO94" t="str">
            <v>nd</v>
          </cell>
          <cell r="HP94">
            <v>41.099999999999994</v>
          </cell>
          <cell r="HQ94">
            <v>13.100000000000001</v>
          </cell>
          <cell r="HR94">
            <v>0</v>
          </cell>
          <cell r="HS94">
            <v>0</v>
          </cell>
          <cell r="HT94">
            <v>0</v>
          </cell>
          <cell r="HU94">
            <v>0</v>
          </cell>
          <cell r="HV94" t="str">
            <v>nd</v>
          </cell>
          <cell r="HW94">
            <v>0</v>
          </cell>
          <cell r="HX94">
            <v>0</v>
          </cell>
          <cell r="HY94">
            <v>0</v>
          </cell>
          <cell r="HZ94">
            <v>0</v>
          </cell>
          <cell r="IA94">
            <v>0</v>
          </cell>
          <cell r="IB94">
            <v>0</v>
          </cell>
          <cell r="IC94">
            <v>0</v>
          </cell>
          <cell r="ID94">
            <v>0</v>
          </cell>
          <cell r="IE94">
            <v>0</v>
          </cell>
          <cell r="IF94">
            <v>0</v>
          </cell>
          <cell r="IG94">
            <v>0</v>
          </cell>
          <cell r="IH94">
            <v>0</v>
          </cell>
          <cell r="II94">
            <v>0</v>
          </cell>
          <cell r="IJ94">
            <v>0</v>
          </cell>
          <cell r="IK94" t="str">
            <v>nd</v>
          </cell>
          <cell r="IL94">
            <v>7.3999999999999995</v>
          </cell>
          <cell r="IM94">
            <v>18.2</v>
          </cell>
          <cell r="IN94">
            <v>0</v>
          </cell>
          <cell r="IO94">
            <v>0</v>
          </cell>
          <cell r="IP94">
            <v>10.7</v>
          </cell>
          <cell r="IQ94">
            <v>9.1999999999999993</v>
          </cell>
          <cell r="IR94">
            <v>26.700000000000003</v>
          </cell>
          <cell r="IS94">
            <v>7.5</v>
          </cell>
          <cell r="IT94" t="str">
            <v>nd</v>
          </cell>
          <cell r="IU94">
            <v>0</v>
          </cell>
          <cell r="IV94">
            <v>0</v>
          </cell>
          <cell r="IW94" t="str">
            <v>nd</v>
          </cell>
          <cell r="IX94" t="str">
            <v>nd</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v>
          </cell>
          <cell r="JM94">
            <v>0</v>
          </cell>
          <cell r="JN94">
            <v>0</v>
          </cell>
          <cell r="JO94">
            <v>0</v>
          </cell>
          <cell r="JP94">
            <v>0</v>
          </cell>
          <cell r="JQ94">
            <v>33.200000000000003</v>
          </cell>
          <cell r="JR94">
            <v>0</v>
          </cell>
          <cell r="JS94">
            <v>0</v>
          </cell>
          <cell r="JT94">
            <v>0</v>
          </cell>
          <cell r="JU94">
            <v>0</v>
          </cell>
          <cell r="JV94">
            <v>0</v>
          </cell>
          <cell r="JW94">
            <v>60.5</v>
          </cell>
          <cell r="JX94">
            <v>0</v>
          </cell>
          <cell r="JY94">
            <v>0</v>
          </cell>
          <cell r="JZ94">
            <v>0</v>
          </cell>
          <cell r="KA94">
            <v>0</v>
          </cell>
          <cell r="KB94">
            <v>0</v>
          </cell>
          <cell r="KC94" t="str">
            <v>nd</v>
          </cell>
          <cell r="KD94">
            <v>62.5</v>
          </cell>
          <cell r="KE94">
            <v>11.1</v>
          </cell>
          <cell r="KF94">
            <v>0.4</v>
          </cell>
          <cell r="KG94">
            <v>3.9</v>
          </cell>
          <cell r="KH94">
            <v>22.2</v>
          </cell>
          <cell r="KI94">
            <v>0</v>
          </cell>
          <cell r="KJ94">
            <v>61.1</v>
          </cell>
          <cell r="KK94">
            <v>11.1</v>
          </cell>
          <cell r="KL94">
            <v>0.4</v>
          </cell>
          <cell r="KM94">
            <v>4</v>
          </cell>
          <cell r="KN94">
            <v>23.5</v>
          </cell>
          <cell r="KO94">
            <v>0</v>
          </cell>
        </row>
        <row r="95">
          <cell r="A95" t="str">
            <v>4LZ</v>
          </cell>
          <cell r="B95" t="str">
            <v>95</v>
          </cell>
          <cell r="C95" t="str">
            <v>NAF 17</v>
          </cell>
          <cell r="D95" t="str">
            <v>LZ</v>
          </cell>
          <cell r="E95" t="str">
            <v>4</v>
          </cell>
          <cell r="F95">
            <v>0</v>
          </cell>
          <cell r="G95">
            <v>0</v>
          </cell>
          <cell r="H95">
            <v>18.2</v>
          </cell>
          <cell r="I95">
            <v>76.099999999999994</v>
          </cell>
          <cell r="J95">
            <v>5.7</v>
          </cell>
          <cell r="K95">
            <v>71.599999999999994</v>
          </cell>
          <cell r="L95">
            <v>16.600000000000001</v>
          </cell>
          <cell r="M95" t="str">
            <v>nd</v>
          </cell>
          <cell r="N95">
            <v>0</v>
          </cell>
          <cell r="O95">
            <v>13</v>
          </cell>
          <cell r="P95">
            <v>37.1</v>
          </cell>
          <cell r="Q95">
            <v>8.2000000000000011</v>
          </cell>
          <cell r="R95">
            <v>8.2000000000000011</v>
          </cell>
          <cell r="S95" t="str">
            <v>nd</v>
          </cell>
          <cell r="T95">
            <v>14.399999999999999</v>
          </cell>
          <cell r="U95">
            <v>4.7</v>
          </cell>
          <cell r="V95">
            <v>38.200000000000003</v>
          </cell>
          <cell r="W95">
            <v>4.5</v>
          </cell>
          <cell r="X95">
            <v>89.600000000000009</v>
          </cell>
          <cell r="Y95">
            <v>5.8999999999999995</v>
          </cell>
          <cell r="Z95" t="str">
            <v>nd</v>
          </cell>
          <cell r="AA95" t="str">
            <v>nd</v>
          </cell>
          <cell r="AB95" t="str">
            <v>nd</v>
          </cell>
          <cell r="AC95" t="str">
            <v>nd</v>
          </cell>
          <cell r="AD95" t="str">
            <v>nd</v>
          </cell>
          <cell r="AE95" t="str">
            <v>nd</v>
          </cell>
          <cell r="AF95" t="str">
            <v>nd</v>
          </cell>
          <cell r="AG95">
            <v>0</v>
          </cell>
          <cell r="AH95">
            <v>0</v>
          </cell>
          <cell r="AI95" t="str">
            <v>nd</v>
          </cell>
          <cell r="AJ95">
            <v>89.1</v>
          </cell>
          <cell r="AK95" t="str">
            <v>nd</v>
          </cell>
          <cell r="AL95">
            <v>10</v>
          </cell>
          <cell r="AM95">
            <v>13.5</v>
          </cell>
          <cell r="AN95">
            <v>86.5</v>
          </cell>
          <cell r="AO95">
            <v>81.100000000000009</v>
          </cell>
          <cell r="AP95" t="str">
            <v>nd</v>
          </cell>
          <cell r="AQ95" t="str">
            <v>nd</v>
          </cell>
          <cell r="AR95">
            <v>0</v>
          </cell>
          <cell r="AS95">
            <v>0</v>
          </cell>
          <cell r="AT95">
            <v>83</v>
          </cell>
          <cell r="AU95">
            <v>0</v>
          </cell>
          <cell r="AV95">
            <v>0</v>
          </cell>
          <cell r="AW95">
            <v>0</v>
          </cell>
          <cell r="AX95">
            <v>0</v>
          </cell>
          <cell r="AY95">
            <v>100</v>
          </cell>
          <cell r="AZ95">
            <v>0</v>
          </cell>
          <cell r="BA95">
            <v>62.8</v>
          </cell>
          <cell r="BB95">
            <v>20.7</v>
          </cell>
          <cell r="BC95">
            <v>7.9</v>
          </cell>
          <cell r="BD95" t="str">
            <v>nd</v>
          </cell>
          <cell r="BE95">
            <v>2.4</v>
          </cell>
          <cell r="BF95" t="str">
            <v>nd</v>
          </cell>
          <cell r="BG95">
            <v>0</v>
          </cell>
          <cell r="BH95">
            <v>4.7</v>
          </cell>
          <cell r="BI95">
            <v>7.0000000000000009</v>
          </cell>
          <cell r="BJ95">
            <v>6.1</v>
          </cell>
          <cell r="BK95">
            <v>40.300000000000004</v>
          </cell>
          <cell r="BL95">
            <v>42</v>
          </cell>
          <cell r="BM95">
            <v>0</v>
          </cell>
          <cell r="BN95">
            <v>0</v>
          </cell>
          <cell r="BO95">
            <v>0</v>
          </cell>
          <cell r="BP95">
            <v>0</v>
          </cell>
          <cell r="BQ95">
            <v>8.9</v>
          </cell>
          <cell r="BR95">
            <v>91.100000000000009</v>
          </cell>
          <cell r="BS95">
            <v>0</v>
          </cell>
          <cell r="BT95">
            <v>0</v>
          </cell>
          <cell r="BU95">
            <v>0</v>
          </cell>
          <cell r="BV95">
            <v>3.8</v>
          </cell>
          <cell r="BW95">
            <v>74.599999999999994</v>
          </cell>
          <cell r="BX95">
            <v>21.6</v>
          </cell>
          <cell r="BY95">
            <v>0</v>
          </cell>
          <cell r="BZ95">
            <v>0</v>
          </cell>
          <cell r="CA95">
            <v>38.5</v>
          </cell>
          <cell r="CB95">
            <v>41</v>
          </cell>
          <cell r="CC95">
            <v>15.299999999999999</v>
          </cell>
          <cell r="CD95">
            <v>5.2</v>
          </cell>
          <cell r="CE95">
            <v>0</v>
          </cell>
          <cell r="CF95">
            <v>0</v>
          </cell>
          <cell r="CG95">
            <v>0</v>
          </cell>
          <cell r="CH95">
            <v>0</v>
          </cell>
          <cell r="CI95" t="str">
            <v>nd</v>
          </cell>
          <cell r="CJ95">
            <v>99</v>
          </cell>
          <cell r="CK95">
            <v>81.399999999999991</v>
          </cell>
          <cell r="CL95">
            <v>15.5</v>
          </cell>
          <cell r="CM95">
            <v>83.2</v>
          </cell>
          <cell r="CN95">
            <v>55.7</v>
          </cell>
          <cell r="CO95">
            <v>12.4</v>
          </cell>
          <cell r="CP95">
            <v>15.8</v>
          </cell>
          <cell r="CQ95">
            <v>52.400000000000006</v>
          </cell>
          <cell r="CR95">
            <v>5.6000000000000005</v>
          </cell>
          <cell r="CS95">
            <v>33.200000000000003</v>
          </cell>
          <cell r="CT95">
            <v>28.9</v>
          </cell>
          <cell r="CU95">
            <v>8.5</v>
          </cell>
          <cell r="CV95">
            <v>29.299999999999997</v>
          </cell>
          <cell r="CW95">
            <v>37.700000000000003</v>
          </cell>
          <cell r="CX95">
            <v>4.3999999999999995</v>
          </cell>
          <cell r="CY95">
            <v>19.8</v>
          </cell>
          <cell r="CZ95">
            <v>11.600000000000001</v>
          </cell>
          <cell r="DA95">
            <v>3.5999999999999996</v>
          </cell>
          <cell r="DB95">
            <v>22.900000000000002</v>
          </cell>
          <cell r="DC95">
            <v>30</v>
          </cell>
          <cell r="DD95">
            <v>18.899999999999999</v>
          </cell>
          <cell r="DE95">
            <v>19.2</v>
          </cell>
          <cell r="DF95">
            <v>33.5</v>
          </cell>
          <cell r="DG95">
            <v>7.3999999999999995</v>
          </cell>
          <cell r="DH95">
            <v>0</v>
          </cell>
          <cell r="DI95">
            <v>8</v>
          </cell>
          <cell r="DJ95">
            <v>20</v>
          </cell>
          <cell r="DK95">
            <v>9.5</v>
          </cell>
          <cell r="DL95">
            <v>0</v>
          </cell>
          <cell r="DM95">
            <v>0</v>
          </cell>
          <cell r="DN95">
            <v>0</v>
          </cell>
          <cell r="DO95">
            <v>0</v>
          </cell>
          <cell r="DP95">
            <v>0</v>
          </cell>
          <cell r="DQ95">
            <v>0</v>
          </cell>
          <cell r="DR95">
            <v>0</v>
          </cell>
          <cell r="DS95">
            <v>0</v>
          </cell>
          <cell r="DT95">
            <v>0</v>
          </cell>
          <cell r="DU95">
            <v>0</v>
          </cell>
          <cell r="DV95">
            <v>0</v>
          </cell>
          <cell r="DW95">
            <v>5.7</v>
          </cell>
          <cell r="DX95">
            <v>6.6000000000000005</v>
          </cell>
          <cell r="DY95" t="str">
            <v>nd</v>
          </cell>
          <cell r="DZ95">
            <v>0</v>
          </cell>
          <cell r="EA95">
            <v>0</v>
          </cell>
          <cell r="EB95" t="str">
            <v>nd</v>
          </cell>
          <cell r="EC95">
            <v>55.300000000000004</v>
          </cell>
          <cell r="ED95">
            <v>11.899999999999999</v>
          </cell>
          <cell r="EE95">
            <v>6.1</v>
          </cell>
          <cell r="EF95" t="str">
            <v>nd</v>
          </cell>
          <cell r="EG95" t="str">
            <v>nd</v>
          </cell>
          <cell r="EH95">
            <v>0</v>
          </cell>
          <cell r="EI95" t="str">
            <v>nd</v>
          </cell>
          <cell r="EJ95" t="str">
            <v>nd</v>
          </cell>
          <cell r="EK95">
            <v>0</v>
          </cell>
          <cell r="EL95">
            <v>0</v>
          </cell>
          <cell r="EM95" t="str">
            <v>nd</v>
          </cell>
          <cell r="EN95">
            <v>0</v>
          </cell>
          <cell r="EO95">
            <v>0</v>
          </cell>
          <cell r="EP95">
            <v>0</v>
          </cell>
          <cell r="EQ95">
            <v>0</v>
          </cell>
          <cell r="ER95">
            <v>0</v>
          </cell>
          <cell r="ES95">
            <v>0</v>
          </cell>
          <cell r="ET95">
            <v>0</v>
          </cell>
          <cell r="EU95">
            <v>0</v>
          </cell>
          <cell r="EV95">
            <v>0</v>
          </cell>
          <cell r="EW95">
            <v>0</v>
          </cell>
          <cell r="EX95">
            <v>0</v>
          </cell>
          <cell r="EY95">
            <v>0</v>
          </cell>
          <cell r="EZ95">
            <v>0</v>
          </cell>
          <cell r="FA95" t="str">
            <v>nd</v>
          </cell>
          <cell r="FB95">
            <v>0</v>
          </cell>
          <cell r="FC95" t="str">
            <v>nd</v>
          </cell>
          <cell r="FD95">
            <v>12.3</v>
          </cell>
          <cell r="FE95" t="str">
            <v>nd</v>
          </cell>
          <cell r="FF95">
            <v>0</v>
          </cell>
          <cell r="FG95">
            <v>2.7</v>
          </cell>
          <cell r="FH95">
            <v>7.1</v>
          </cell>
          <cell r="FI95">
            <v>5.5</v>
          </cell>
          <cell r="FJ95">
            <v>23.7</v>
          </cell>
          <cell r="FK95">
            <v>37.700000000000003</v>
          </cell>
          <cell r="FL95">
            <v>0</v>
          </cell>
          <cell r="FM95">
            <v>0</v>
          </cell>
          <cell r="FN95">
            <v>0</v>
          </cell>
          <cell r="FO95">
            <v>0</v>
          </cell>
          <cell r="FP95">
            <v>4.7</v>
          </cell>
          <cell r="FQ95" t="str">
            <v>nd</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17.599999999999998</v>
          </cell>
          <cell r="GI95">
            <v>0</v>
          </cell>
          <cell r="GJ95">
            <v>0</v>
          </cell>
          <cell r="GK95">
            <v>0</v>
          </cell>
          <cell r="GL95">
            <v>0</v>
          </cell>
          <cell r="GM95">
            <v>9</v>
          </cell>
          <cell r="GN95">
            <v>67.7</v>
          </cell>
          <cell r="GO95">
            <v>0</v>
          </cell>
          <cell r="GP95">
            <v>0</v>
          </cell>
          <cell r="GQ95">
            <v>0</v>
          </cell>
          <cell r="GR95">
            <v>0</v>
          </cell>
          <cell r="GS95">
            <v>0</v>
          </cell>
          <cell r="GT95">
            <v>5.7</v>
          </cell>
          <cell r="GU95">
            <v>0</v>
          </cell>
          <cell r="GV95">
            <v>0</v>
          </cell>
          <cell r="GW95">
            <v>0</v>
          </cell>
          <cell r="GX95">
            <v>0</v>
          </cell>
          <cell r="GY95">
            <v>0</v>
          </cell>
          <cell r="GZ95">
            <v>0</v>
          </cell>
          <cell r="HA95">
            <v>0</v>
          </cell>
          <cell r="HB95">
            <v>0</v>
          </cell>
          <cell r="HC95">
            <v>0</v>
          </cell>
          <cell r="HD95">
            <v>0</v>
          </cell>
          <cell r="HE95">
            <v>0</v>
          </cell>
          <cell r="HF95">
            <v>0</v>
          </cell>
          <cell r="HG95">
            <v>0</v>
          </cell>
          <cell r="HH95">
            <v>0</v>
          </cell>
          <cell r="HI95" t="str">
            <v>nd</v>
          </cell>
          <cell r="HJ95">
            <v>11.799999999999999</v>
          </cell>
          <cell r="HK95">
            <v>4.3</v>
          </cell>
          <cell r="HL95">
            <v>0</v>
          </cell>
          <cell r="HM95">
            <v>0</v>
          </cell>
          <cell r="HN95">
            <v>0</v>
          </cell>
          <cell r="HO95" t="str">
            <v>nd</v>
          </cell>
          <cell r="HP95">
            <v>56.599999999999994</v>
          </cell>
          <cell r="HQ95">
            <v>17.5</v>
          </cell>
          <cell r="HR95">
            <v>0</v>
          </cell>
          <cell r="HS95">
            <v>0</v>
          </cell>
          <cell r="HT95">
            <v>0</v>
          </cell>
          <cell r="HU95">
            <v>0</v>
          </cell>
          <cell r="HV95">
            <v>6</v>
          </cell>
          <cell r="HW95">
            <v>0</v>
          </cell>
          <cell r="HX95">
            <v>0</v>
          </cell>
          <cell r="HY95">
            <v>0</v>
          </cell>
          <cell r="HZ95">
            <v>0</v>
          </cell>
          <cell r="IA95">
            <v>0</v>
          </cell>
          <cell r="IB95">
            <v>0</v>
          </cell>
          <cell r="IC95">
            <v>0</v>
          </cell>
          <cell r="ID95">
            <v>0</v>
          </cell>
          <cell r="IE95">
            <v>0</v>
          </cell>
          <cell r="IF95">
            <v>0</v>
          </cell>
          <cell r="IG95">
            <v>0</v>
          </cell>
          <cell r="IH95">
            <v>0</v>
          </cell>
          <cell r="II95">
            <v>0</v>
          </cell>
          <cell r="IJ95">
            <v>0</v>
          </cell>
          <cell r="IK95" t="str">
            <v>nd</v>
          </cell>
          <cell r="IL95">
            <v>10</v>
          </cell>
          <cell r="IM95">
            <v>5</v>
          </cell>
          <cell r="IN95">
            <v>0</v>
          </cell>
          <cell r="IO95">
            <v>0</v>
          </cell>
          <cell r="IP95">
            <v>0</v>
          </cell>
          <cell r="IQ95">
            <v>32.6</v>
          </cell>
          <cell r="IR95">
            <v>30.7</v>
          </cell>
          <cell r="IS95">
            <v>8</v>
          </cell>
          <cell r="IT95">
            <v>5.2</v>
          </cell>
          <cell r="IU95">
            <v>0</v>
          </cell>
          <cell r="IV95">
            <v>0</v>
          </cell>
          <cell r="IW95" t="str">
            <v>nd</v>
          </cell>
          <cell r="IX95" t="str">
            <v>nd</v>
          </cell>
          <cell r="IY95" t="str">
            <v>nd</v>
          </cell>
          <cell r="IZ95">
            <v>0</v>
          </cell>
          <cell r="JA95">
            <v>0</v>
          </cell>
          <cell r="JB95">
            <v>0</v>
          </cell>
          <cell r="JC95">
            <v>0</v>
          </cell>
          <cell r="JD95">
            <v>0</v>
          </cell>
          <cell r="JE95">
            <v>0</v>
          </cell>
          <cell r="JF95">
            <v>0</v>
          </cell>
          <cell r="JG95">
            <v>0</v>
          </cell>
          <cell r="JH95">
            <v>0</v>
          </cell>
          <cell r="JI95">
            <v>0</v>
          </cell>
          <cell r="JJ95">
            <v>0</v>
          </cell>
          <cell r="JK95">
            <v>0</v>
          </cell>
          <cell r="JL95">
            <v>0</v>
          </cell>
          <cell r="JM95">
            <v>0</v>
          </cell>
          <cell r="JN95">
            <v>0</v>
          </cell>
          <cell r="JO95">
            <v>0</v>
          </cell>
          <cell r="JP95">
            <v>0</v>
          </cell>
          <cell r="JQ95">
            <v>17.7</v>
          </cell>
          <cell r="JR95">
            <v>0</v>
          </cell>
          <cell r="JS95">
            <v>0</v>
          </cell>
          <cell r="JT95">
            <v>0</v>
          </cell>
          <cell r="JU95">
            <v>0</v>
          </cell>
          <cell r="JV95" t="str">
            <v>nd</v>
          </cell>
          <cell r="JW95">
            <v>75.5</v>
          </cell>
          <cell r="JX95">
            <v>0</v>
          </cell>
          <cell r="JY95">
            <v>0</v>
          </cell>
          <cell r="JZ95">
            <v>0</v>
          </cell>
          <cell r="KA95">
            <v>0</v>
          </cell>
          <cell r="KB95">
            <v>0</v>
          </cell>
          <cell r="KC95">
            <v>5.7</v>
          </cell>
          <cell r="KD95">
            <v>64.400000000000006</v>
          </cell>
          <cell r="KE95">
            <v>8.3000000000000007</v>
          </cell>
          <cell r="KF95">
            <v>0.5</v>
          </cell>
          <cell r="KG95">
            <v>4.5999999999999996</v>
          </cell>
          <cell r="KH95">
            <v>22.2</v>
          </cell>
          <cell r="KI95">
            <v>0</v>
          </cell>
          <cell r="KJ95">
            <v>63.4</v>
          </cell>
          <cell r="KK95">
            <v>8.2000000000000011</v>
          </cell>
          <cell r="KL95">
            <v>0.5</v>
          </cell>
          <cell r="KM95">
            <v>4.7</v>
          </cell>
          <cell r="KN95">
            <v>23.200000000000003</v>
          </cell>
          <cell r="KO95">
            <v>0</v>
          </cell>
        </row>
        <row r="96">
          <cell r="A96" t="str">
            <v>5LZ</v>
          </cell>
          <cell r="B96" t="str">
            <v>96</v>
          </cell>
          <cell r="C96" t="str">
            <v>NAF 17</v>
          </cell>
          <cell r="D96" t="str">
            <v>LZ</v>
          </cell>
          <cell r="E96" t="str">
            <v>5</v>
          </cell>
          <cell r="F96">
            <v>0</v>
          </cell>
          <cell r="G96" t="str">
            <v>nd</v>
          </cell>
          <cell r="H96" t="str">
            <v>nd</v>
          </cell>
          <cell r="I96">
            <v>88.6</v>
          </cell>
          <cell r="J96">
            <v>7.7</v>
          </cell>
          <cell r="K96" t="str">
            <v>nd</v>
          </cell>
          <cell r="L96" t="str">
            <v>nd</v>
          </cell>
          <cell r="M96">
            <v>0</v>
          </cell>
          <cell r="N96">
            <v>0</v>
          </cell>
          <cell r="O96">
            <v>9.3000000000000007</v>
          </cell>
          <cell r="P96">
            <v>60.8</v>
          </cell>
          <cell r="Q96" t="str">
            <v>nd</v>
          </cell>
          <cell r="R96">
            <v>0</v>
          </cell>
          <cell r="S96">
            <v>0</v>
          </cell>
          <cell r="T96" t="str">
            <v>nd</v>
          </cell>
          <cell r="U96">
            <v>0</v>
          </cell>
          <cell r="V96">
            <v>37.1</v>
          </cell>
          <cell r="W96" t="str">
            <v>nd</v>
          </cell>
          <cell r="X96">
            <v>86.9</v>
          </cell>
          <cell r="Y96">
            <v>8.7999999999999989</v>
          </cell>
          <cell r="Z96">
            <v>0</v>
          </cell>
          <cell r="AA96">
            <v>0</v>
          </cell>
          <cell r="AB96">
            <v>0</v>
          </cell>
          <cell r="AC96" t="str">
            <v>nd</v>
          </cell>
          <cell r="AD96" t="str">
            <v>nd</v>
          </cell>
          <cell r="AE96">
            <v>0</v>
          </cell>
          <cell r="AF96">
            <v>0</v>
          </cell>
          <cell r="AG96" t="str">
            <v>nd</v>
          </cell>
          <cell r="AH96">
            <v>0</v>
          </cell>
          <cell r="AI96" t="str">
            <v>nd</v>
          </cell>
          <cell r="AJ96">
            <v>84.6</v>
          </cell>
          <cell r="AK96">
            <v>0</v>
          </cell>
          <cell r="AL96">
            <v>15.4</v>
          </cell>
          <cell r="AM96">
            <v>22.6</v>
          </cell>
          <cell r="AN96">
            <v>77.400000000000006</v>
          </cell>
          <cell r="AO96">
            <v>100</v>
          </cell>
          <cell r="AP96">
            <v>0</v>
          </cell>
          <cell r="AQ96">
            <v>0</v>
          </cell>
          <cell r="AR96">
            <v>0</v>
          </cell>
          <cell r="AS96">
            <v>0</v>
          </cell>
          <cell r="AT96">
            <v>93.8</v>
          </cell>
          <cell r="AU96" t="str">
            <v>nd</v>
          </cell>
          <cell r="AV96">
            <v>0</v>
          </cell>
          <cell r="AW96">
            <v>0</v>
          </cell>
          <cell r="AX96">
            <v>0</v>
          </cell>
          <cell r="AY96">
            <v>100</v>
          </cell>
          <cell r="AZ96">
            <v>0</v>
          </cell>
          <cell r="BA96">
            <v>40.6</v>
          </cell>
          <cell r="BB96">
            <v>31.6</v>
          </cell>
          <cell r="BC96">
            <v>14.2</v>
          </cell>
          <cell r="BD96">
            <v>13.600000000000001</v>
          </cell>
          <cell r="BE96">
            <v>0</v>
          </cell>
          <cell r="BF96">
            <v>0</v>
          </cell>
          <cell r="BG96" t="str">
            <v>nd</v>
          </cell>
          <cell r="BH96">
            <v>6.1</v>
          </cell>
          <cell r="BI96">
            <v>21.099999999999998</v>
          </cell>
          <cell r="BJ96">
            <v>21.099999999999998</v>
          </cell>
          <cell r="BK96">
            <v>35.799999999999997</v>
          </cell>
          <cell r="BL96">
            <v>14.000000000000002</v>
          </cell>
          <cell r="BM96">
            <v>0</v>
          </cell>
          <cell r="BN96">
            <v>0</v>
          </cell>
          <cell r="BO96">
            <v>0</v>
          </cell>
          <cell r="BP96">
            <v>0</v>
          </cell>
          <cell r="BQ96">
            <v>21.6</v>
          </cell>
          <cell r="BR96">
            <v>78.400000000000006</v>
          </cell>
          <cell r="BS96">
            <v>0</v>
          </cell>
          <cell r="BT96">
            <v>0</v>
          </cell>
          <cell r="BU96">
            <v>0</v>
          </cell>
          <cell r="BV96">
            <v>14.000000000000002</v>
          </cell>
          <cell r="BW96">
            <v>77.2</v>
          </cell>
          <cell r="BX96">
            <v>8.7999999999999989</v>
          </cell>
          <cell r="BY96" t="str">
            <v>nd</v>
          </cell>
          <cell r="BZ96" t="str">
            <v>nd</v>
          </cell>
          <cell r="CA96">
            <v>37.9</v>
          </cell>
          <cell r="CB96">
            <v>47.099999999999994</v>
          </cell>
          <cell r="CC96" t="str">
            <v>nd</v>
          </cell>
          <cell r="CD96" t="str">
            <v>nd</v>
          </cell>
          <cell r="CE96">
            <v>0</v>
          </cell>
          <cell r="CF96">
            <v>0</v>
          </cell>
          <cell r="CG96">
            <v>0</v>
          </cell>
          <cell r="CH96" t="str">
            <v>nd</v>
          </cell>
          <cell r="CI96">
            <v>0</v>
          </cell>
          <cell r="CJ96">
            <v>93</v>
          </cell>
          <cell r="CK96">
            <v>86.1</v>
          </cell>
          <cell r="CL96">
            <v>47.4</v>
          </cell>
          <cell r="CM96">
            <v>82.1</v>
          </cell>
          <cell r="CN96">
            <v>47.4</v>
          </cell>
          <cell r="CO96">
            <v>7.6</v>
          </cell>
          <cell r="CP96">
            <v>26</v>
          </cell>
          <cell r="CQ96">
            <v>54</v>
          </cell>
          <cell r="CR96">
            <v>17.399999999999999</v>
          </cell>
          <cell r="CS96">
            <v>29.799999999999997</v>
          </cell>
          <cell r="CT96">
            <v>24.4</v>
          </cell>
          <cell r="CU96">
            <v>0</v>
          </cell>
          <cell r="CV96">
            <v>45.7</v>
          </cell>
          <cell r="CW96">
            <v>37</v>
          </cell>
          <cell r="CX96">
            <v>5.6000000000000005</v>
          </cell>
          <cell r="CY96">
            <v>10.199999999999999</v>
          </cell>
          <cell r="CZ96">
            <v>11.799999999999999</v>
          </cell>
          <cell r="DA96" t="str">
            <v>nd</v>
          </cell>
          <cell r="DB96">
            <v>31.1</v>
          </cell>
          <cell r="DC96">
            <v>32.6</v>
          </cell>
          <cell r="DD96">
            <v>10.9</v>
          </cell>
          <cell r="DE96">
            <v>12</v>
          </cell>
          <cell r="DF96">
            <v>35</v>
          </cell>
          <cell r="DG96">
            <v>15.8</v>
          </cell>
          <cell r="DH96">
            <v>0</v>
          </cell>
          <cell r="DI96" t="str">
            <v>nd</v>
          </cell>
          <cell r="DJ96">
            <v>36</v>
          </cell>
          <cell r="DK96">
            <v>13.3</v>
          </cell>
          <cell r="DL96">
            <v>0</v>
          </cell>
          <cell r="DM96">
            <v>0</v>
          </cell>
          <cell r="DN96">
            <v>0</v>
          </cell>
          <cell r="DO96">
            <v>0</v>
          </cell>
          <cell r="DP96">
            <v>0</v>
          </cell>
          <cell r="DQ96">
            <v>0</v>
          </cell>
          <cell r="DR96" t="str">
            <v>nd</v>
          </cell>
          <cell r="DS96">
            <v>0</v>
          </cell>
          <cell r="DT96">
            <v>0</v>
          </cell>
          <cell r="DU96">
            <v>0</v>
          </cell>
          <cell r="DV96">
            <v>0</v>
          </cell>
          <cell r="DW96">
            <v>0</v>
          </cell>
          <cell r="DX96">
            <v>0</v>
          </cell>
          <cell r="DY96" t="str">
            <v>nd</v>
          </cell>
          <cell r="DZ96">
            <v>0</v>
          </cell>
          <cell r="EA96">
            <v>0</v>
          </cell>
          <cell r="EB96">
            <v>0</v>
          </cell>
          <cell r="EC96">
            <v>36.1</v>
          </cell>
          <cell r="ED96">
            <v>28.1</v>
          </cell>
          <cell r="EE96">
            <v>13.100000000000001</v>
          </cell>
          <cell r="EF96">
            <v>11.4</v>
          </cell>
          <cell r="EG96">
            <v>0</v>
          </cell>
          <cell r="EH96">
            <v>0</v>
          </cell>
          <cell r="EI96" t="str">
            <v>nd</v>
          </cell>
          <cell r="EJ96" t="str">
            <v>nd</v>
          </cell>
          <cell r="EK96">
            <v>0</v>
          </cell>
          <cell r="EL96" t="str">
            <v>nd</v>
          </cell>
          <cell r="EM96">
            <v>0</v>
          </cell>
          <cell r="EN96">
            <v>0</v>
          </cell>
          <cell r="EO96">
            <v>0</v>
          </cell>
          <cell r="EP96">
            <v>0</v>
          </cell>
          <cell r="EQ96">
            <v>0</v>
          </cell>
          <cell r="ER96">
            <v>0</v>
          </cell>
          <cell r="ES96">
            <v>0</v>
          </cell>
          <cell r="ET96">
            <v>0</v>
          </cell>
          <cell r="EU96" t="str">
            <v>nd</v>
          </cell>
          <cell r="EV96">
            <v>0</v>
          </cell>
          <cell r="EW96">
            <v>0</v>
          </cell>
          <cell r="EX96">
            <v>0</v>
          </cell>
          <cell r="EY96">
            <v>0</v>
          </cell>
          <cell r="EZ96">
            <v>0</v>
          </cell>
          <cell r="FA96">
            <v>0</v>
          </cell>
          <cell r="FB96">
            <v>0</v>
          </cell>
          <cell r="FC96" t="str">
            <v>nd</v>
          </cell>
          <cell r="FD96">
            <v>0</v>
          </cell>
          <cell r="FE96">
            <v>0</v>
          </cell>
          <cell r="FF96" t="str">
            <v>nd</v>
          </cell>
          <cell r="FG96" t="str">
            <v>nd</v>
          </cell>
          <cell r="FH96">
            <v>21.4</v>
          </cell>
          <cell r="FI96">
            <v>19.8</v>
          </cell>
          <cell r="FJ96">
            <v>30.7</v>
          </cell>
          <cell r="FK96">
            <v>12.5</v>
          </cell>
          <cell r="FL96">
            <v>0</v>
          </cell>
          <cell r="FM96" t="str">
            <v>nd</v>
          </cell>
          <cell r="FN96">
            <v>0</v>
          </cell>
          <cell r="FO96">
            <v>0</v>
          </cell>
          <cell r="FP96">
            <v>5.8999999999999995</v>
          </cell>
          <cell r="FQ96">
            <v>0</v>
          </cell>
          <cell r="FR96">
            <v>0</v>
          </cell>
          <cell r="FS96">
            <v>0</v>
          </cell>
          <cell r="FT96">
            <v>0</v>
          </cell>
          <cell r="FU96">
            <v>0</v>
          </cell>
          <cell r="FV96">
            <v>0</v>
          </cell>
          <cell r="FW96">
            <v>0</v>
          </cell>
          <cell r="FX96">
            <v>0</v>
          </cell>
          <cell r="FY96">
            <v>0</v>
          </cell>
          <cell r="FZ96">
            <v>0</v>
          </cell>
          <cell r="GA96">
            <v>0</v>
          </cell>
          <cell r="GB96" t="str">
            <v>nd</v>
          </cell>
          <cell r="GC96">
            <v>0</v>
          </cell>
          <cell r="GD96">
            <v>0</v>
          </cell>
          <cell r="GE96">
            <v>0</v>
          </cell>
          <cell r="GF96">
            <v>0</v>
          </cell>
          <cell r="GG96">
            <v>0</v>
          </cell>
          <cell r="GH96" t="str">
            <v>nd</v>
          </cell>
          <cell r="GI96">
            <v>0</v>
          </cell>
          <cell r="GJ96">
            <v>0</v>
          </cell>
          <cell r="GK96">
            <v>0</v>
          </cell>
          <cell r="GL96">
            <v>0</v>
          </cell>
          <cell r="GM96">
            <v>18.399999999999999</v>
          </cell>
          <cell r="GN96">
            <v>70.199999999999989</v>
          </cell>
          <cell r="GO96">
            <v>0</v>
          </cell>
          <cell r="GP96">
            <v>0</v>
          </cell>
          <cell r="GQ96">
            <v>0</v>
          </cell>
          <cell r="GR96">
            <v>0</v>
          </cell>
          <cell r="GS96" t="str">
            <v>nd</v>
          </cell>
          <cell r="GT96" t="str">
            <v>nd</v>
          </cell>
          <cell r="GU96">
            <v>0</v>
          </cell>
          <cell r="GV96">
            <v>0</v>
          </cell>
          <cell r="GW96">
            <v>0</v>
          </cell>
          <cell r="GX96">
            <v>0</v>
          </cell>
          <cell r="GY96">
            <v>0</v>
          </cell>
          <cell r="GZ96">
            <v>0</v>
          </cell>
          <cell r="HA96">
            <v>0</v>
          </cell>
          <cell r="HB96">
            <v>0</v>
          </cell>
          <cell r="HC96">
            <v>0</v>
          </cell>
          <cell r="HD96" t="str">
            <v>nd</v>
          </cell>
          <cell r="HE96">
            <v>0</v>
          </cell>
          <cell r="HF96">
            <v>0</v>
          </cell>
          <cell r="HG96">
            <v>0</v>
          </cell>
          <cell r="HH96">
            <v>0</v>
          </cell>
          <cell r="HI96">
            <v>0</v>
          </cell>
          <cell r="HJ96" t="str">
            <v>nd</v>
          </cell>
          <cell r="HK96">
            <v>0</v>
          </cell>
          <cell r="HL96">
            <v>0</v>
          </cell>
          <cell r="HM96">
            <v>0</v>
          </cell>
          <cell r="HN96">
            <v>0</v>
          </cell>
          <cell r="HO96">
            <v>11.799999999999999</v>
          </cell>
          <cell r="HP96">
            <v>67.300000000000011</v>
          </cell>
          <cell r="HQ96">
            <v>8.7999999999999989</v>
          </cell>
          <cell r="HR96">
            <v>0</v>
          </cell>
          <cell r="HS96">
            <v>0</v>
          </cell>
          <cell r="HT96">
            <v>0</v>
          </cell>
          <cell r="HU96" t="str">
            <v>nd</v>
          </cell>
          <cell r="HV96">
            <v>6.2</v>
          </cell>
          <cell r="HW96">
            <v>0</v>
          </cell>
          <cell r="HX96">
            <v>0</v>
          </cell>
          <cell r="HY96">
            <v>0</v>
          </cell>
          <cell r="HZ96">
            <v>0</v>
          </cell>
          <cell r="IA96">
            <v>0</v>
          </cell>
          <cell r="IB96">
            <v>0</v>
          </cell>
          <cell r="IC96">
            <v>0</v>
          </cell>
          <cell r="ID96">
            <v>0</v>
          </cell>
          <cell r="IE96">
            <v>0</v>
          </cell>
          <cell r="IF96" t="str">
            <v>nd</v>
          </cell>
          <cell r="IG96">
            <v>0</v>
          </cell>
          <cell r="IH96">
            <v>0</v>
          </cell>
          <cell r="II96">
            <v>0</v>
          </cell>
          <cell r="IJ96">
            <v>0</v>
          </cell>
          <cell r="IK96">
            <v>0</v>
          </cell>
          <cell r="IL96" t="str">
            <v>nd</v>
          </cell>
          <cell r="IM96">
            <v>0</v>
          </cell>
          <cell r="IN96">
            <v>0</v>
          </cell>
          <cell r="IO96" t="str">
            <v>nd</v>
          </cell>
          <cell r="IP96" t="str">
            <v>nd</v>
          </cell>
          <cell r="IQ96">
            <v>33.4</v>
          </cell>
          <cell r="IR96">
            <v>42.1</v>
          </cell>
          <cell r="IS96" t="str">
            <v>nd</v>
          </cell>
          <cell r="IT96" t="str">
            <v>nd</v>
          </cell>
          <cell r="IU96">
            <v>0</v>
          </cell>
          <cell r="IV96" t="str">
            <v>nd</v>
          </cell>
          <cell r="IW96" t="str">
            <v>nd</v>
          </cell>
          <cell r="IX96" t="str">
            <v>nd</v>
          </cell>
          <cell r="IY96">
            <v>0</v>
          </cell>
          <cell r="IZ96">
            <v>0</v>
          </cell>
          <cell r="JA96">
            <v>0</v>
          </cell>
          <cell r="JB96">
            <v>0</v>
          </cell>
          <cell r="JC96">
            <v>0</v>
          </cell>
          <cell r="JD96">
            <v>0</v>
          </cell>
          <cell r="JE96">
            <v>0</v>
          </cell>
          <cell r="JF96">
            <v>0</v>
          </cell>
          <cell r="JG96">
            <v>0</v>
          </cell>
          <cell r="JH96">
            <v>0</v>
          </cell>
          <cell r="JI96">
            <v>0</v>
          </cell>
          <cell r="JJ96">
            <v>0</v>
          </cell>
          <cell r="JK96" t="str">
            <v>nd</v>
          </cell>
          <cell r="JL96">
            <v>0</v>
          </cell>
          <cell r="JM96">
            <v>0</v>
          </cell>
          <cell r="JN96">
            <v>0</v>
          </cell>
          <cell r="JO96">
            <v>0</v>
          </cell>
          <cell r="JP96">
            <v>0</v>
          </cell>
          <cell r="JQ96" t="str">
            <v>nd</v>
          </cell>
          <cell r="JR96">
            <v>0</v>
          </cell>
          <cell r="JS96">
            <v>0</v>
          </cell>
          <cell r="JT96">
            <v>0</v>
          </cell>
          <cell r="JU96" t="str">
            <v>nd</v>
          </cell>
          <cell r="JV96">
            <v>0</v>
          </cell>
          <cell r="JW96">
            <v>81.399999999999991</v>
          </cell>
          <cell r="JX96">
            <v>0</v>
          </cell>
          <cell r="JY96">
            <v>0</v>
          </cell>
          <cell r="JZ96">
            <v>0</v>
          </cell>
          <cell r="KA96">
            <v>0</v>
          </cell>
          <cell r="KB96">
            <v>0</v>
          </cell>
          <cell r="KC96">
            <v>7.9</v>
          </cell>
          <cell r="KD96">
            <v>52.300000000000004</v>
          </cell>
          <cell r="KE96">
            <v>15.4</v>
          </cell>
          <cell r="KF96">
            <v>0.89999999999999991</v>
          </cell>
          <cell r="KG96">
            <v>5.3</v>
          </cell>
          <cell r="KH96">
            <v>25.6</v>
          </cell>
          <cell r="KI96">
            <v>0.6</v>
          </cell>
          <cell r="KJ96">
            <v>51.300000000000004</v>
          </cell>
          <cell r="KK96">
            <v>15</v>
          </cell>
          <cell r="KL96">
            <v>0.89999999999999991</v>
          </cell>
          <cell r="KM96">
            <v>5.8999999999999995</v>
          </cell>
          <cell r="KN96">
            <v>25.900000000000002</v>
          </cell>
          <cell r="KO96">
            <v>0.89999999999999991</v>
          </cell>
        </row>
        <row r="97">
          <cell r="A97" t="str">
            <v>6LZ</v>
          </cell>
          <cell r="B97" t="str">
            <v>97</v>
          </cell>
          <cell r="C97" t="str">
            <v>NAF 17</v>
          </cell>
          <cell r="D97" t="str">
            <v>LZ</v>
          </cell>
          <cell r="E97" t="str">
            <v>6</v>
          </cell>
          <cell r="F97">
            <v>0</v>
          </cell>
          <cell r="G97">
            <v>0</v>
          </cell>
          <cell r="H97" t="str">
            <v>nd</v>
          </cell>
          <cell r="I97">
            <v>87.8</v>
          </cell>
          <cell r="J97" t="str">
            <v>nd</v>
          </cell>
          <cell r="K97" t="str">
            <v>nd</v>
          </cell>
          <cell r="L97">
            <v>0</v>
          </cell>
          <cell r="M97">
            <v>0</v>
          </cell>
          <cell r="N97">
            <v>0</v>
          </cell>
          <cell r="O97" t="str">
            <v>nd</v>
          </cell>
          <cell r="P97">
            <v>43.9</v>
          </cell>
          <cell r="Q97" t="str">
            <v>nd</v>
          </cell>
          <cell r="R97" t="str">
            <v>nd</v>
          </cell>
          <cell r="S97" t="str">
            <v>nd</v>
          </cell>
          <cell r="T97" t="str">
            <v>nd</v>
          </cell>
          <cell r="U97">
            <v>0</v>
          </cell>
          <cell r="V97">
            <v>37.799999999999997</v>
          </cell>
          <cell r="W97" t="str">
            <v>nd</v>
          </cell>
          <cell r="X97">
            <v>95.199999999999989</v>
          </cell>
          <cell r="Y97" t="str">
            <v>nd</v>
          </cell>
          <cell r="Z97">
            <v>0</v>
          </cell>
          <cell r="AA97">
            <v>0</v>
          </cell>
          <cell r="AB97">
            <v>0</v>
          </cell>
          <cell r="AC97" t="str">
            <v>nd</v>
          </cell>
          <cell r="AD97">
            <v>0</v>
          </cell>
          <cell r="AE97">
            <v>0</v>
          </cell>
          <cell r="AF97">
            <v>0</v>
          </cell>
          <cell r="AG97">
            <v>0</v>
          </cell>
          <cell r="AH97">
            <v>0</v>
          </cell>
          <cell r="AI97" t="str">
            <v>nd</v>
          </cell>
          <cell r="AJ97">
            <v>54.900000000000006</v>
          </cell>
          <cell r="AK97" t="str">
            <v>nd</v>
          </cell>
          <cell r="AL97">
            <v>39.6</v>
          </cell>
          <cell r="AM97">
            <v>22.5</v>
          </cell>
          <cell r="AN97">
            <v>77.5</v>
          </cell>
          <cell r="AO97">
            <v>100</v>
          </cell>
          <cell r="AP97">
            <v>0</v>
          </cell>
          <cell r="AQ97">
            <v>0</v>
          </cell>
          <cell r="AR97">
            <v>0</v>
          </cell>
          <cell r="AS97">
            <v>0</v>
          </cell>
          <cell r="AT97">
            <v>100</v>
          </cell>
          <cell r="AU97">
            <v>0</v>
          </cell>
          <cell r="AV97">
            <v>0</v>
          </cell>
          <cell r="AW97">
            <v>0</v>
          </cell>
          <cell r="AX97">
            <v>0</v>
          </cell>
          <cell r="AY97">
            <v>76.8</v>
          </cell>
          <cell r="AZ97" t="str">
            <v>nd</v>
          </cell>
          <cell r="BA97">
            <v>52.2</v>
          </cell>
          <cell r="BB97">
            <v>11.3</v>
          </cell>
          <cell r="BC97">
            <v>23.599999999999998</v>
          </cell>
          <cell r="BD97" t="str">
            <v>nd</v>
          </cell>
          <cell r="BE97">
            <v>0</v>
          </cell>
          <cell r="BF97" t="str">
            <v>nd</v>
          </cell>
          <cell r="BG97" t="str">
            <v>nd</v>
          </cell>
          <cell r="BH97">
            <v>0</v>
          </cell>
          <cell r="BI97" t="str">
            <v>nd</v>
          </cell>
          <cell r="BJ97">
            <v>39.1</v>
          </cell>
          <cell r="BK97">
            <v>34.5</v>
          </cell>
          <cell r="BL97">
            <v>8.6999999999999993</v>
          </cell>
          <cell r="BM97">
            <v>0</v>
          </cell>
          <cell r="BN97">
            <v>0</v>
          </cell>
          <cell r="BO97">
            <v>0</v>
          </cell>
          <cell r="BP97">
            <v>0</v>
          </cell>
          <cell r="BQ97">
            <v>37.299999999999997</v>
          </cell>
          <cell r="BR97">
            <v>62.7</v>
          </cell>
          <cell r="BS97">
            <v>0</v>
          </cell>
          <cell r="BT97">
            <v>0</v>
          </cell>
          <cell r="BU97" t="str">
            <v>nd</v>
          </cell>
          <cell r="BV97" t="str">
            <v>nd</v>
          </cell>
          <cell r="BW97">
            <v>85.5</v>
          </cell>
          <cell r="BX97">
            <v>3.2</v>
          </cell>
          <cell r="BY97">
            <v>0</v>
          </cell>
          <cell r="BZ97">
            <v>0</v>
          </cell>
          <cell r="CA97">
            <v>38.1</v>
          </cell>
          <cell r="CB97">
            <v>41.699999999999996</v>
          </cell>
          <cell r="CC97">
            <v>20.200000000000003</v>
          </cell>
          <cell r="CD97">
            <v>0</v>
          </cell>
          <cell r="CE97">
            <v>0</v>
          </cell>
          <cell r="CF97">
            <v>0</v>
          </cell>
          <cell r="CG97">
            <v>0</v>
          </cell>
          <cell r="CH97">
            <v>0</v>
          </cell>
          <cell r="CI97" t="str">
            <v>nd</v>
          </cell>
          <cell r="CJ97">
            <v>93.300000000000011</v>
          </cell>
          <cell r="CK97">
            <v>75.5</v>
          </cell>
          <cell r="CL97">
            <v>28.9</v>
          </cell>
          <cell r="CM97">
            <v>63.1</v>
          </cell>
          <cell r="CN97">
            <v>37.200000000000003</v>
          </cell>
          <cell r="CO97">
            <v>9.1999999999999993</v>
          </cell>
          <cell r="CP97">
            <v>26.700000000000003</v>
          </cell>
          <cell r="CQ97">
            <v>73.400000000000006</v>
          </cell>
          <cell r="CR97">
            <v>27.500000000000004</v>
          </cell>
          <cell r="CS97">
            <v>22.6</v>
          </cell>
          <cell r="CT97">
            <v>19.8</v>
          </cell>
          <cell r="CU97" t="str">
            <v>nd</v>
          </cell>
          <cell r="CV97">
            <v>53.1</v>
          </cell>
          <cell r="CW97">
            <v>29.799999999999997</v>
          </cell>
          <cell r="CX97">
            <v>0</v>
          </cell>
          <cell r="CY97" t="str">
            <v>nd</v>
          </cell>
          <cell r="CZ97" t="str">
            <v>nd</v>
          </cell>
          <cell r="DA97">
            <v>0</v>
          </cell>
          <cell r="DB97">
            <v>54.500000000000007</v>
          </cell>
          <cell r="DC97">
            <v>10.4</v>
          </cell>
          <cell r="DD97" t="str">
            <v>nd</v>
          </cell>
          <cell r="DE97" t="str">
            <v>nd</v>
          </cell>
          <cell r="DF97">
            <v>74.400000000000006</v>
          </cell>
          <cell r="DG97" t="str">
            <v>nd</v>
          </cell>
          <cell r="DH97">
            <v>0</v>
          </cell>
          <cell r="DI97" t="str">
            <v>nd</v>
          </cell>
          <cell r="DJ97">
            <v>66.600000000000009</v>
          </cell>
          <cell r="DK97" t="str">
            <v>nd</v>
          </cell>
          <cell r="DL97">
            <v>0</v>
          </cell>
          <cell r="DM97">
            <v>0</v>
          </cell>
          <cell r="DN97">
            <v>0</v>
          </cell>
          <cell r="DO97">
            <v>0</v>
          </cell>
          <cell r="DP97">
            <v>0</v>
          </cell>
          <cell r="DQ97">
            <v>0</v>
          </cell>
          <cell r="DR97">
            <v>0</v>
          </cell>
          <cell r="DS97">
            <v>0</v>
          </cell>
          <cell r="DT97">
            <v>0</v>
          </cell>
          <cell r="DU97">
            <v>0</v>
          </cell>
          <cell r="DV97">
            <v>0</v>
          </cell>
          <cell r="DW97" t="str">
            <v>nd</v>
          </cell>
          <cell r="DX97">
            <v>0</v>
          </cell>
          <cell r="DY97">
            <v>0</v>
          </cell>
          <cell r="DZ97">
            <v>0</v>
          </cell>
          <cell r="EA97">
            <v>0</v>
          </cell>
          <cell r="EB97">
            <v>0</v>
          </cell>
          <cell r="EC97">
            <v>45.300000000000004</v>
          </cell>
          <cell r="ED97">
            <v>11.3</v>
          </cell>
          <cell r="EE97">
            <v>23.5</v>
          </cell>
          <cell r="EF97" t="str">
            <v>nd</v>
          </cell>
          <cell r="EG97">
            <v>0</v>
          </cell>
          <cell r="EH97" t="str">
            <v>nd</v>
          </cell>
          <cell r="EI97">
            <v>0</v>
          </cell>
          <cell r="EJ97">
            <v>0</v>
          </cell>
          <cell r="EK97">
            <v>0</v>
          </cell>
          <cell r="EL97" t="str">
            <v>nd</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t="str">
            <v>nd</v>
          </cell>
          <cell r="FE97">
            <v>0</v>
          </cell>
          <cell r="FF97" t="str">
            <v>nd</v>
          </cell>
          <cell r="FG97">
            <v>0</v>
          </cell>
          <cell r="FH97" t="str">
            <v>nd</v>
          </cell>
          <cell r="FI97">
            <v>39.1</v>
          </cell>
          <cell r="FJ97">
            <v>21.099999999999998</v>
          </cell>
          <cell r="FK97">
            <v>8.6999999999999993</v>
          </cell>
          <cell r="FL97">
            <v>0</v>
          </cell>
          <cell r="FM97">
            <v>0</v>
          </cell>
          <cell r="FN97">
            <v>0</v>
          </cell>
          <cell r="FO97">
            <v>0</v>
          </cell>
          <cell r="FP97" t="str">
            <v>nd</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t="str">
            <v>nd</v>
          </cell>
          <cell r="GI97">
            <v>0</v>
          </cell>
          <cell r="GJ97">
            <v>0</v>
          </cell>
          <cell r="GK97">
            <v>0</v>
          </cell>
          <cell r="GL97">
            <v>0</v>
          </cell>
          <cell r="GM97">
            <v>37.299999999999997</v>
          </cell>
          <cell r="GN97">
            <v>49.4</v>
          </cell>
          <cell r="GO97">
            <v>0</v>
          </cell>
          <cell r="GP97">
            <v>0</v>
          </cell>
          <cell r="GQ97">
            <v>0</v>
          </cell>
          <cell r="GR97">
            <v>0</v>
          </cell>
          <cell r="GS97">
            <v>0</v>
          </cell>
          <cell r="GT97" t="str">
            <v>nd</v>
          </cell>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t="str">
            <v>nd</v>
          </cell>
          <cell r="HJ97">
            <v>0</v>
          </cell>
          <cell r="HK97">
            <v>0</v>
          </cell>
          <cell r="HL97">
            <v>0</v>
          </cell>
          <cell r="HM97">
            <v>0</v>
          </cell>
          <cell r="HN97" t="str">
            <v>nd</v>
          </cell>
          <cell r="HO97">
            <v>0</v>
          </cell>
          <cell r="HP97">
            <v>80.2</v>
          </cell>
          <cell r="HQ97">
            <v>3.3000000000000003</v>
          </cell>
          <cell r="HR97">
            <v>0</v>
          </cell>
          <cell r="HS97">
            <v>0</v>
          </cell>
          <cell r="HT97">
            <v>0</v>
          </cell>
          <cell r="HU97">
            <v>0</v>
          </cell>
          <cell r="HV97" t="str">
            <v>nd</v>
          </cell>
          <cell r="HW97">
            <v>0</v>
          </cell>
          <cell r="HX97">
            <v>0</v>
          </cell>
          <cell r="HY97">
            <v>0</v>
          </cell>
          <cell r="HZ97">
            <v>0</v>
          </cell>
          <cell r="IA97">
            <v>0</v>
          </cell>
          <cell r="IB97">
            <v>0</v>
          </cell>
          <cell r="IC97">
            <v>0</v>
          </cell>
          <cell r="ID97">
            <v>0</v>
          </cell>
          <cell r="IE97">
            <v>0</v>
          </cell>
          <cell r="IF97">
            <v>0</v>
          </cell>
          <cell r="IG97">
            <v>0</v>
          </cell>
          <cell r="IH97">
            <v>0</v>
          </cell>
          <cell r="II97">
            <v>0</v>
          </cell>
          <cell r="IJ97">
            <v>0</v>
          </cell>
          <cell r="IK97">
            <v>0</v>
          </cell>
          <cell r="IL97">
            <v>0</v>
          </cell>
          <cell r="IM97" t="str">
            <v>nd</v>
          </cell>
          <cell r="IN97">
            <v>0</v>
          </cell>
          <cell r="IO97">
            <v>0</v>
          </cell>
          <cell r="IP97">
            <v>0</v>
          </cell>
          <cell r="IQ97">
            <v>38.1</v>
          </cell>
          <cell r="IR97">
            <v>36.5</v>
          </cell>
          <cell r="IS97">
            <v>13.4</v>
          </cell>
          <cell r="IT97">
            <v>0</v>
          </cell>
          <cell r="IU97">
            <v>0</v>
          </cell>
          <cell r="IV97">
            <v>0</v>
          </cell>
          <cell r="IW97">
            <v>0</v>
          </cell>
          <cell r="IX97" t="str">
            <v>nd</v>
          </cell>
          <cell r="IY97">
            <v>0</v>
          </cell>
          <cell r="IZ97">
            <v>0</v>
          </cell>
          <cell r="JA97">
            <v>0</v>
          </cell>
          <cell r="JB97">
            <v>0</v>
          </cell>
          <cell r="JC97">
            <v>0</v>
          </cell>
          <cell r="JD97">
            <v>0</v>
          </cell>
          <cell r="JE97">
            <v>0</v>
          </cell>
          <cell r="JF97">
            <v>0</v>
          </cell>
          <cell r="JG97">
            <v>0</v>
          </cell>
          <cell r="JH97">
            <v>0</v>
          </cell>
          <cell r="JI97">
            <v>0</v>
          </cell>
          <cell r="JJ97">
            <v>0</v>
          </cell>
          <cell r="JK97">
            <v>0</v>
          </cell>
          <cell r="JL97">
            <v>0</v>
          </cell>
          <cell r="JM97">
            <v>0</v>
          </cell>
          <cell r="JN97">
            <v>0</v>
          </cell>
          <cell r="JO97">
            <v>0</v>
          </cell>
          <cell r="JP97" t="str">
            <v>nd</v>
          </cell>
          <cell r="JQ97">
            <v>0</v>
          </cell>
          <cell r="JR97">
            <v>0</v>
          </cell>
          <cell r="JS97">
            <v>0</v>
          </cell>
          <cell r="JT97">
            <v>0</v>
          </cell>
          <cell r="JU97">
            <v>0</v>
          </cell>
          <cell r="JV97">
            <v>0</v>
          </cell>
          <cell r="JW97">
            <v>88</v>
          </cell>
          <cell r="JX97">
            <v>0</v>
          </cell>
          <cell r="JY97">
            <v>0</v>
          </cell>
          <cell r="JZ97">
            <v>0</v>
          </cell>
          <cell r="KA97">
            <v>0</v>
          </cell>
          <cell r="KB97">
            <v>0</v>
          </cell>
          <cell r="KC97" t="str">
            <v>nd</v>
          </cell>
          <cell r="KD97">
            <v>53.5</v>
          </cell>
          <cell r="KE97">
            <v>16</v>
          </cell>
          <cell r="KF97">
            <v>1.4000000000000001</v>
          </cell>
          <cell r="KG97">
            <v>7.0000000000000009</v>
          </cell>
          <cell r="KH97">
            <v>21.8</v>
          </cell>
          <cell r="KI97">
            <v>0.3</v>
          </cell>
          <cell r="KJ97">
            <v>51.2</v>
          </cell>
          <cell r="KK97">
            <v>17.599999999999998</v>
          </cell>
          <cell r="KL97">
            <v>1.4000000000000001</v>
          </cell>
          <cell r="KM97">
            <v>6.9</v>
          </cell>
          <cell r="KN97">
            <v>22.6</v>
          </cell>
          <cell r="KO97">
            <v>0.3</v>
          </cell>
        </row>
        <row r="98">
          <cell r="A98" t="str">
            <v>EnsMN</v>
          </cell>
          <cell r="B98" t="str">
            <v>98</v>
          </cell>
          <cell r="C98" t="str">
            <v>NAF 17</v>
          </cell>
          <cell r="D98" t="str">
            <v>MN</v>
          </cell>
          <cell r="E98" t="str">
            <v/>
          </cell>
          <cell r="F98">
            <v>0.5</v>
          </cell>
          <cell r="G98">
            <v>8.2000000000000011</v>
          </cell>
          <cell r="H98">
            <v>28.7</v>
          </cell>
          <cell r="I98">
            <v>53.300000000000004</v>
          </cell>
          <cell r="J98">
            <v>9.3000000000000007</v>
          </cell>
          <cell r="K98">
            <v>72.899999999999991</v>
          </cell>
          <cell r="L98">
            <v>16</v>
          </cell>
          <cell r="M98">
            <v>4.7</v>
          </cell>
          <cell r="N98">
            <v>6.4</v>
          </cell>
          <cell r="O98">
            <v>29.4</v>
          </cell>
          <cell r="P98">
            <v>34.1</v>
          </cell>
          <cell r="Q98">
            <v>7.8</v>
          </cell>
          <cell r="R98">
            <v>4.7</v>
          </cell>
          <cell r="S98">
            <v>11.799999999999999</v>
          </cell>
          <cell r="T98">
            <v>30.2</v>
          </cell>
          <cell r="U98">
            <v>7.8</v>
          </cell>
          <cell r="V98">
            <v>26.200000000000003</v>
          </cell>
          <cell r="W98">
            <v>15.4</v>
          </cell>
          <cell r="X98">
            <v>79.900000000000006</v>
          </cell>
          <cell r="Y98">
            <v>4.5999999999999996</v>
          </cell>
          <cell r="Z98">
            <v>11.1</v>
          </cell>
          <cell r="AA98">
            <v>50.3</v>
          </cell>
          <cell r="AB98">
            <v>23.5</v>
          </cell>
          <cell r="AC98">
            <v>48.4</v>
          </cell>
          <cell r="AD98">
            <v>27.500000000000004</v>
          </cell>
          <cell r="AE98">
            <v>17</v>
          </cell>
          <cell r="AF98">
            <v>23.7</v>
          </cell>
          <cell r="AG98">
            <v>11.899999999999999</v>
          </cell>
          <cell r="AH98">
            <v>0</v>
          </cell>
          <cell r="AI98">
            <v>47.4</v>
          </cell>
          <cell r="AJ98">
            <v>58.4</v>
          </cell>
          <cell r="AK98">
            <v>5.6000000000000005</v>
          </cell>
          <cell r="AL98">
            <v>36</v>
          </cell>
          <cell r="AM98">
            <v>44.6</v>
          </cell>
          <cell r="AN98">
            <v>55.400000000000006</v>
          </cell>
          <cell r="AO98">
            <v>41</v>
          </cell>
          <cell r="AP98">
            <v>59</v>
          </cell>
          <cell r="AQ98">
            <v>44.800000000000004</v>
          </cell>
          <cell r="AR98">
            <v>13.5</v>
          </cell>
          <cell r="AS98">
            <v>0.89999999999999991</v>
          </cell>
          <cell r="AT98">
            <v>33.6</v>
          </cell>
          <cell r="AU98">
            <v>7.1999999999999993</v>
          </cell>
          <cell r="AV98">
            <v>9</v>
          </cell>
          <cell r="AW98">
            <v>2</v>
          </cell>
          <cell r="AX98">
            <v>6.5</v>
          </cell>
          <cell r="AY98">
            <v>58.099999999999994</v>
          </cell>
          <cell r="AZ98">
            <v>24.3</v>
          </cell>
          <cell r="BA98">
            <v>51.9</v>
          </cell>
          <cell r="BB98">
            <v>18.2</v>
          </cell>
          <cell r="BC98">
            <v>11.799999999999999</v>
          </cell>
          <cell r="BD98">
            <v>6.9</v>
          </cell>
          <cell r="BE98">
            <v>6.5</v>
          </cell>
          <cell r="BF98">
            <v>4.7</v>
          </cell>
          <cell r="BG98">
            <v>6.6000000000000005</v>
          </cell>
          <cell r="BH98">
            <v>5.7</v>
          </cell>
          <cell r="BI98">
            <v>11.700000000000001</v>
          </cell>
          <cell r="BJ98">
            <v>13.200000000000001</v>
          </cell>
          <cell r="BK98">
            <v>29.4</v>
          </cell>
          <cell r="BL98">
            <v>33.4</v>
          </cell>
          <cell r="BM98">
            <v>1</v>
          </cell>
          <cell r="BN98">
            <v>1</v>
          </cell>
          <cell r="BO98">
            <v>1.0999999999999999</v>
          </cell>
          <cell r="BP98">
            <v>7.5</v>
          </cell>
          <cell r="BQ98">
            <v>27.400000000000002</v>
          </cell>
          <cell r="BR98">
            <v>61.9</v>
          </cell>
          <cell r="BS98" t="str">
            <v>nd</v>
          </cell>
          <cell r="BT98">
            <v>0</v>
          </cell>
          <cell r="BU98">
            <v>0.1</v>
          </cell>
          <cell r="BV98">
            <v>8.2000000000000011</v>
          </cell>
          <cell r="BW98">
            <v>66.3</v>
          </cell>
          <cell r="BX98">
            <v>25.3</v>
          </cell>
          <cell r="BY98">
            <v>0.8</v>
          </cell>
          <cell r="BZ98">
            <v>2.6</v>
          </cell>
          <cell r="CA98">
            <v>16.3</v>
          </cell>
          <cell r="CB98">
            <v>47.9</v>
          </cell>
          <cell r="CC98">
            <v>26</v>
          </cell>
          <cell r="CD98">
            <v>6.4</v>
          </cell>
          <cell r="CE98" t="str">
            <v>nd</v>
          </cell>
          <cell r="CF98">
            <v>0</v>
          </cell>
          <cell r="CG98" t="str">
            <v>nd</v>
          </cell>
          <cell r="CH98">
            <v>0.2</v>
          </cell>
          <cell r="CI98">
            <v>1</v>
          </cell>
          <cell r="CJ98">
            <v>98.7</v>
          </cell>
          <cell r="CK98">
            <v>71.099999999999994</v>
          </cell>
          <cell r="CL98">
            <v>43</v>
          </cell>
          <cell r="CM98">
            <v>75</v>
          </cell>
          <cell r="CN98">
            <v>32.4</v>
          </cell>
          <cell r="CO98">
            <v>6.3</v>
          </cell>
          <cell r="CP98">
            <v>22.2</v>
          </cell>
          <cell r="CQ98">
            <v>65.3</v>
          </cell>
          <cell r="CR98">
            <v>7.0000000000000009</v>
          </cell>
          <cell r="CS98">
            <v>28.599999999999998</v>
          </cell>
          <cell r="CT98">
            <v>26.900000000000002</v>
          </cell>
          <cell r="CU98">
            <v>9.7000000000000011</v>
          </cell>
          <cell r="CV98">
            <v>34.799999999999997</v>
          </cell>
          <cell r="CW98">
            <v>20.3</v>
          </cell>
          <cell r="CX98">
            <v>7.6</v>
          </cell>
          <cell r="CY98">
            <v>12</v>
          </cell>
          <cell r="CZ98">
            <v>10.4</v>
          </cell>
          <cell r="DA98">
            <v>16.5</v>
          </cell>
          <cell r="DB98">
            <v>33.300000000000004</v>
          </cell>
          <cell r="DC98">
            <v>20.100000000000001</v>
          </cell>
          <cell r="DD98">
            <v>40.400000000000006</v>
          </cell>
          <cell r="DE98">
            <v>10.7</v>
          </cell>
          <cell r="DF98">
            <v>26.700000000000003</v>
          </cell>
          <cell r="DG98">
            <v>18</v>
          </cell>
          <cell r="DH98">
            <v>5.8000000000000007</v>
          </cell>
          <cell r="DI98">
            <v>5.0999999999999996</v>
          </cell>
          <cell r="DJ98">
            <v>19.8</v>
          </cell>
          <cell r="DK98">
            <v>17.7</v>
          </cell>
          <cell r="DL98" t="str">
            <v>nd</v>
          </cell>
          <cell r="DM98">
            <v>0.1</v>
          </cell>
          <cell r="DN98">
            <v>0</v>
          </cell>
          <cell r="DO98" t="str">
            <v>nd</v>
          </cell>
          <cell r="DP98">
            <v>0.2</v>
          </cell>
          <cell r="DQ98">
            <v>1.5</v>
          </cell>
          <cell r="DR98">
            <v>2.1</v>
          </cell>
          <cell r="DS98">
            <v>1.2</v>
          </cell>
          <cell r="DT98">
            <v>1.5</v>
          </cell>
          <cell r="DU98">
            <v>1.2</v>
          </cell>
          <cell r="DV98">
            <v>0.6</v>
          </cell>
          <cell r="DW98">
            <v>10.299999999999999</v>
          </cell>
          <cell r="DX98">
            <v>7.1</v>
          </cell>
          <cell r="DY98">
            <v>4.9000000000000004</v>
          </cell>
          <cell r="DZ98">
            <v>2.7</v>
          </cell>
          <cell r="EA98">
            <v>2.4</v>
          </cell>
          <cell r="EB98">
            <v>0.89999999999999991</v>
          </cell>
          <cell r="EC98">
            <v>33.900000000000006</v>
          </cell>
          <cell r="ED98">
            <v>6.9</v>
          </cell>
          <cell r="EE98">
            <v>5.2</v>
          </cell>
          <cell r="EF98">
            <v>2.6</v>
          </cell>
          <cell r="EG98">
            <v>2.8000000000000003</v>
          </cell>
          <cell r="EH98">
            <v>2.7</v>
          </cell>
          <cell r="EI98">
            <v>6.1</v>
          </cell>
          <cell r="EJ98">
            <v>2.1</v>
          </cell>
          <cell r="EK98">
            <v>0.5</v>
          </cell>
          <cell r="EL98">
            <v>0.1</v>
          </cell>
          <cell r="EM98">
            <v>0.1</v>
          </cell>
          <cell r="EN98">
            <v>0.2</v>
          </cell>
          <cell r="EO98">
            <v>0</v>
          </cell>
          <cell r="EP98">
            <v>0.2</v>
          </cell>
          <cell r="EQ98">
            <v>0</v>
          </cell>
          <cell r="ER98" t="str">
            <v>nd</v>
          </cell>
          <cell r="ES98">
            <v>0.2</v>
          </cell>
          <cell r="ET98">
            <v>0.70000000000000007</v>
          </cell>
          <cell r="EU98">
            <v>0.6</v>
          </cell>
          <cell r="EV98">
            <v>1.5</v>
          </cell>
          <cell r="EW98">
            <v>1.4000000000000001</v>
          </cell>
          <cell r="EX98">
            <v>2.1</v>
          </cell>
          <cell r="EY98">
            <v>1.7999999999999998</v>
          </cell>
          <cell r="EZ98">
            <v>2</v>
          </cell>
          <cell r="FA98">
            <v>2.1999999999999997</v>
          </cell>
          <cell r="FB98">
            <v>4.2</v>
          </cell>
          <cell r="FC98">
            <v>4.5999999999999996</v>
          </cell>
          <cell r="FD98">
            <v>7.9</v>
          </cell>
          <cell r="FE98">
            <v>7.1999999999999993</v>
          </cell>
          <cell r="FF98">
            <v>3.5000000000000004</v>
          </cell>
          <cell r="FG98">
            <v>2.6</v>
          </cell>
          <cell r="FH98">
            <v>5.5</v>
          </cell>
          <cell r="FI98">
            <v>5.3</v>
          </cell>
          <cell r="FJ98">
            <v>17.100000000000001</v>
          </cell>
          <cell r="FK98">
            <v>20.100000000000001</v>
          </cell>
          <cell r="FL98">
            <v>0.3</v>
          </cell>
          <cell r="FM98">
            <v>0.2</v>
          </cell>
          <cell r="FN98">
            <v>0.5</v>
          </cell>
          <cell r="FO98">
            <v>1.9</v>
          </cell>
          <cell r="FP98">
            <v>2.1</v>
          </cell>
          <cell r="FQ98">
            <v>4.2</v>
          </cell>
          <cell r="FR98">
            <v>0.1</v>
          </cell>
          <cell r="FS98">
            <v>0</v>
          </cell>
          <cell r="FT98">
            <v>0</v>
          </cell>
          <cell r="FU98" t="str">
            <v>nd</v>
          </cell>
          <cell r="FV98">
            <v>0.3</v>
          </cell>
          <cell r="FW98">
            <v>0.5</v>
          </cell>
          <cell r="FX98">
            <v>0.70000000000000007</v>
          </cell>
          <cell r="FY98">
            <v>0.5</v>
          </cell>
          <cell r="FZ98">
            <v>1.7999999999999998</v>
          </cell>
          <cell r="GA98">
            <v>2.6</v>
          </cell>
          <cell r="GB98">
            <v>2.4</v>
          </cell>
          <cell r="GC98">
            <v>0.2</v>
          </cell>
          <cell r="GD98">
            <v>0.2</v>
          </cell>
          <cell r="GE98">
            <v>0.5</v>
          </cell>
          <cell r="GF98">
            <v>4.1000000000000005</v>
          </cell>
          <cell r="GG98">
            <v>9</v>
          </cell>
          <cell r="GH98">
            <v>13.900000000000002</v>
          </cell>
          <cell r="GI98">
            <v>0.2</v>
          </cell>
          <cell r="GJ98" t="str">
            <v>nd</v>
          </cell>
          <cell r="GK98">
            <v>0.1</v>
          </cell>
          <cell r="GL98">
            <v>1.4000000000000001</v>
          </cell>
          <cell r="GM98">
            <v>12.7</v>
          </cell>
          <cell r="GN98">
            <v>39.5</v>
          </cell>
          <cell r="GO98">
            <v>0</v>
          </cell>
          <cell r="GP98" t="str">
            <v>nd</v>
          </cell>
          <cell r="GQ98">
            <v>0</v>
          </cell>
          <cell r="GR98">
            <v>0.2</v>
          </cell>
          <cell r="GS98">
            <v>3.1</v>
          </cell>
          <cell r="GT98">
            <v>5.8000000000000007</v>
          </cell>
          <cell r="GU98">
            <v>0</v>
          </cell>
          <cell r="GV98">
            <v>0.2</v>
          </cell>
          <cell r="GW98">
            <v>0</v>
          </cell>
          <cell r="GX98">
            <v>0</v>
          </cell>
          <cell r="GY98">
            <v>0.2</v>
          </cell>
          <cell r="GZ98">
            <v>0</v>
          </cell>
          <cell r="HA98">
            <v>0</v>
          </cell>
          <cell r="HB98" t="str">
            <v>nd</v>
          </cell>
          <cell r="HC98">
            <v>0.70000000000000007</v>
          </cell>
          <cell r="HD98">
            <v>5.8000000000000007</v>
          </cell>
          <cell r="HE98">
            <v>1.7999999999999998</v>
          </cell>
          <cell r="HF98">
            <v>0</v>
          </cell>
          <cell r="HG98">
            <v>0</v>
          </cell>
          <cell r="HH98">
            <v>0</v>
          </cell>
          <cell r="HI98">
            <v>2.1999999999999997</v>
          </cell>
          <cell r="HJ98">
            <v>20</v>
          </cell>
          <cell r="HK98">
            <v>5.7</v>
          </cell>
          <cell r="HL98" t="str">
            <v>nd</v>
          </cell>
          <cell r="HM98">
            <v>0</v>
          </cell>
          <cell r="HN98" t="str">
            <v>nd</v>
          </cell>
          <cell r="HO98">
            <v>4.5</v>
          </cell>
          <cell r="HP98">
            <v>33.6</v>
          </cell>
          <cell r="HQ98">
            <v>15.8</v>
          </cell>
          <cell r="HR98">
            <v>0</v>
          </cell>
          <cell r="HS98">
            <v>0</v>
          </cell>
          <cell r="HT98" t="str">
            <v>nd</v>
          </cell>
          <cell r="HU98">
            <v>0.8</v>
          </cell>
          <cell r="HV98">
            <v>6.8000000000000007</v>
          </cell>
          <cell r="HW98">
            <v>1.7000000000000002</v>
          </cell>
          <cell r="HX98" t="str">
            <v>nd</v>
          </cell>
          <cell r="HY98">
            <v>0</v>
          </cell>
          <cell r="HZ98">
            <v>0.1</v>
          </cell>
          <cell r="IA98">
            <v>0.2</v>
          </cell>
          <cell r="IB98">
            <v>0.1</v>
          </cell>
          <cell r="IC98">
            <v>0.2</v>
          </cell>
          <cell r="ID98">
            <v>0.3</v>
          </cell>
          <cell r="IE98">
            <v>1.2</v>
          </cell>
          <cell r="IF98">
            <v>4.3</v>
          </cell>
          <cell r="IG98">
            <v>1.9</v>
          </cell>
          <cell r="IH98">
            <v>0.3</v>
          </cell>
          <cell r="II98">
            <v>0.3</v>
          </cell>
          <cell r="IJ98">
            <v>0.6</v>
          </cell>
          <cell r="IK98">
            <v>5.3</v>
          </cell>
          <cell r="IL98">
            <v>14.799999999999999</v>
          </cell>
          <cell r="IM98">
            <v>6.6000000000000005</v>
          </cell>
          <cell r="IN98">
            <v>0.89999999999999991</v>
          </cell>
          <cell r="IO98">
            <v>0.2</v>
          </cell>
          <cell r="IP98">
            <v>1.5</v>
          </cell>
          <cell r="IQ98">
            <v>8.2000000000000011</v>
          </cell>
          <cell r="IR98">
            <v>24.2</v>
          </cell>
          <cell r="IS98">
            <v>15</v>
          </cell>
          <cell r="IT98">
            <v>4.5</v>
          </cell>
          <cell r="IU98" t="str">
            <v>nd</v>
          </cell>
          <cell r="IV98">
            <v>0.2</v>
          </cell>
          <cell r="IW98">
            <v>1.5</v>
          </cell>
          <cell r="IX98">
            <v>4.5</v>
          </cell>
          <cell r="IY98">
            <v>2.5</v>
          </cell>
          <cell r="IZ98">
            <v>0.5</v>
          </cell>
          <cell r="JA98">
            <v>0</v>
          </cell>
          <cell r="JB98">
            <v>0</v>
          </cell>
          <cell r="JC98">
            <v>0</v>
          </cell>
          <cell r="JD98">
            <v>0</v>
          </cell>
          <cell r="JE98">
            <v>0.4</v>
          </cell>
          <cell r="JF98">
            <v>0</v>
          </cell>
          <cell r="JG98">
            <v>0</v>
          </cell>
          <cell r="JH98" t="str">
            <v>nd</v>
          </cell>
          <cell r="JI98">
            <v>0</v>
          </cell>
          <cell r="JJ98">
            <v>0</v>
          </cell>
          <cell r="JK98">
            <v>8.2000000000000011</v>
          </cell>
          <cell r="JL98">
            <v>0</v>
          </cell>
          <cell r="JM98">
            <v>0</v>
          </cell>
          <cell r="JN98">
            <v>0</v>
          </cell>
          <cell r="JO98">
            <v>0.1</v>
          </cell>
          <cell r="JP98">
            <v>0.6</v>
          </cell>
          <cell r="JQ98">
            <v>27.200000000000003</v>
          </cell>
          <cell r="JR98" t="str">
            <v>nd</v>
          </cell>
          <cell r="JS98">
            <v>0</v>
          </cell>
          <cell r="JT98">
            <v>0</v>
          </cell>
          <cell r="JU98">
            <v>0.1</v>
          </cell>
          <cell r="JV98">
            <v>0.2</v>
          </cell>
          <cell r="JW98">
            <v>54.1</v>
          </cell>
          <cell r="JX98">
            <v>0</v>
          </cell>
          <cell r="JY98">
            <v>0</v>
          </cell>
          <cell r="JZ98">
            <v>0</v>
          </cell>
          <cell r="KA98">
            <v>0</v>
          </cell>
          <cell r="KB98">
            <v>0.3</v>
          </cell>
          <cell r="KC98">
            <v>8.7999999999999989</v>
          </cell>
          <cell r="KD98">
            <v>57.4</v>
          </cell>
          <cell r="KE98">
            <v>15.8</v>
          </cell>
          <cell r="KF98">
            <v>4.3999999999999995</v>
          </cell>
          <cell r="KG98">
            <v>4.3999999999999995</v>
          </cell>
          <cell r="KH98">
            <v>17.899999999999999</v>
          </cell>
          <cell r="KI98">
            <v>0.1</v>
          </cell>
          <cell r="KJ98">
            <v>55.1</v>
          </cell>
          <cell r="KK98">
            <v>15.4</v>
          </cell>
          <cell r="KL98">
            <v>4.5999999999999996</v>
          </cell>
          <cell r="KM98">
            <v>4.7</v>
          </cell>
          <cell r="KN98">
            <v>20</v>
          </cell>
          <cell r="KO98">
            <v>0.1</v>
          </cell>
        </row>
        <row r="99">
          <cell r="A99" t="str">
            <v>1MN</v>
          </cell>
          <cell r="B99" t="str">
            <v>99</v>
          </cell>
          <cell r="C99" t="str">
            <v>NAF 17</v>
          </cell>
          <cell r="D99" t="str">
            <v>MN</v>
          </cell>
          <cell r="E99" t="str">
            <v>1</v>
          </cell>
          <cell r="F99" t="str">
            <v>nd</v>
          </cell>
          <cell r="G99">
            <v>8</v>
          </cell>
          <cell r="H99">
            <v>20.200000000000003</v>
          </cell>
          <cell r="I99">
            <v>64.2</v>
          </cell>
          <cell r="J99">
            <v>7.3</v>
          </cell>
          <cell r="K99">
            <v>78.900000000000006</v>
          </cell>
          <cell r="L99">
            <v>16.8</v>
          </cell>
          <cell r="M99">
            <v>2.8000000000000003</v>
          </cell>
          <cell r="N99">
            <v>1.4000000000000001</v>
          </cell>
          <cell r="O99">
            <v>22.6</v>
          </cell>
          <cell r="P99">
            <v>26.200000000000003</v>
          </cell>
          <cell r="Q99">
            <v>10.299999999999999</v>
          </cell>
          <cell r="R99">
            <v>4.9000000000000004</v>
          </cell>
          <cell r="S99">
            <v>10</v>
          </cell>
          <cell r="T99">
            <v>31.6</v>
          </cell>
          <cell r="U99">
            <v>7.0000000000000009</v>
          </cell>
          <cell r="V99">
            <v>30</v>
          </cell>
          <cell r="W99">
            <v>9</v>
          </cell>
          <cell r="X99">
            <v>87.5</v>
          </cell>
          <cell r="Y99">
            <v>3.4000000000000004</v>
          </cell>
          <cell r="Z99">
            <v>12.4</v>
          </cell>
          <cell r="AA99">
            <v>27</v>
          </cell>
          <cell r="AB99">
            <v>22.5</v>
          </cell>
          <cell r="AC99">
            <v>42.699999999999996</v>
          </cell>
          <cell r="AD99">
            <v>20.200000000000003</v>
          </cell>
          <cell r="AE99">
            <v>24.7</v>
          </cell>
          <cell r="AF99">
            <v>14.299999999999999</v>
          </cell>
          <cell r="AG99">
            <v>15.6</v>
          </cell>
          <cell r="AH99">
            <v>0</v>
          </cell>
          <cell r="AI99">
            <v>45.5</v>
          </cell>
          <cell r="AJ99">
            <v>62.9</v>
          </cell>
          <cell r="AK99">
            <v>4.5999999999999996</v>
          </cell>
          <cell r="AL99">
            <v>32.4</v>
          </cell>
          <cell r="AM99">
            <v>20.8</v>
          </cell>
          <cell r="AN99">
            <v>79.2</v>
          </cell>
          <cell r="AO99">
            <v>24.6</v>
          </cell>
          <cell r="AP99">
            <v>75.400000000000006</v>
          </cell>
          <cell r="AQ99">
            <v>61.1</v>
          </cell>
          <cell r="AR99">
            <v>8.6999999999999993</v>
          </cell>
          <cell r="AS99" t="str">
            <v>nd</v>
          </cell>
          <cell r="AT99">
            <v>19.2</v>
          </cell>
          <cell r="AU99">
            <v>8.2000000000000011</v>
          </cell>
          <cell r="AV99">
            <v>6.3</v>
          </cell>
          <cell r="AW99" t="str">
            <v>nd</v>
          </cell>
          <cell r="AX99" t="str">
            <v>nd</v>
          </cell>
          <cell r="AY99">
            <v>90.3</v>
          </cell>
          <cell r="AZ99" t="str">
            <v>nd</v>
          </cell>
          <cell r="BA99">
            <v>63.1</v>
          </cell>
          <cell r="BB99">
            <v>16.5</v>
          </cell>
          <cell r="BC99">
            <v>3.2</v>
          </cell>
          <cell r="BD99">
            <v>4.2</v>
          </cell>
          <cell r="BE99">
            <v>1.7000000000000002</v>
          </cell>
          <cell r="BF99">
            <v>11.3</v>
          </cell>
          <cell r="BG99">
            <v>4</v>
          </cell>
          <cell r="BH99">
            <v>4.3999999999999995</v>
          </cell>
          <cell r="BI99">
            <v>4.5999999999999996</v>
          </cell>
          <cell r="BJ99">
            <v>11.3</v>
          </cell>
          <cell r="BK99">
            <v>20.399999999999999</v>
          </cell>
          <cell r="BL99">
            <v>55.400000000000006</v>
          </cell>
          <cell r="BM99">
            <v>1.5</v>
          </cell>
          <cell r="BN99">
            <v>0.70000000000000007</v>
          </cell>
          <cell r="BO99">
            <v>0.89999999999999991</v>
          </cell>
          <cell r="BP99">
            <v>2.2999999999999998</v>
          </cell>
          <cell r="BQ99">
            <v>8.7999999999999989</v>
          </cell>
          <cell r="BR99">
            <v>85.9</v>
          </cell>
          <cell r="BS99" t="str">
            <v>nd</v>
          </cell>
          <cell r="BT99">
            <v>0</v>
          </cell>
          <cell r="BU99" t="str">
            <v>nd</v>
          </cell>
          <cell r="BV99">
            <v>1.7000000000000002</v>
          </cell>
          <cell r="BW99">
            <v>26.900000000000002</v>
          </cell>
          <cell r="BX99">
            <v>70.8</v>
          </cell>
          <cell r="BY99">
            <v>1.7999999999999998</v>
          </cell>
          <cell r="BZ99">
            <v>1.9</v>
          </cell>
          <cell r="CA99">
            <v>14.399999999999999</v>
          </cell>
          <cell r="CB99">
            <v>34.4</v>
          </cell>
          <cell r="CC99">
            <v>28.599999999999998</v>
          </cell>
          <cell r="CD99">
            <v>19</v>
          </cell>
          <cell r="CE99" t="str">
            <v>nd</v>
          </cell>
          <cell r="CF99">
            <v>0</v>
          </cell>
          <cell r="CG99">
            <v>0</v>
          </cell>
          <cell r="CH99" t="str">
            <v>nd</v>
          </cell>
          <cell r="CI99">
            <v>0.8</v>
          </cell>
          <cell r="CJ99">
            <v>98.8</v>
          </cell>
          <cell r="CK99">
            <v>56.100000000000009</v>
          </cell>
          <cell r="CL99">
            <v>32.6</v>
          </cell>
          <cell r="CM99">
            <v>65.900000000000006</v>
          </cell>
          <cell r="CN99">
            <v>31.900000000000002</v>
          </cell>
          <cell r="CO99">
            <v>6.8000000000000007</v>
          </cell>
          <cell r="CP99">
            <v>18</v>
          </cell>
          <cell r="CQ99">
            <v>52.900000000000006</v>
          </cell>
          <cell r="CR99">
            <v>7.3</v>
          </cell>
          <cell r="CS99">
            <v>35.299999999999997</v>
          </cell>
          <cell r="CT99">
            <v>27.500000000000004</v>
          </cell>
          <cell r="CU99">
            <v>6.6000000000000005</v>
          </cell>
          <cell r="CV99">
            <v>30.599999999999998</v>
          </cell>
          <cell r="CW99">
            <v>32.700000000000003</v>
          </cell>
          <cell r="CX99">
            <v>5.2</v>
          </cell>
          <cell r="CY99">
            <v>10.199999999999999</v>
          </cell>
          <cell r="CZ99">
            <v>9.5</v>
          </cell>
          <cell r="DA99">
            <v>14.799999999999999</v>
          </cell>
          <cell r="DB99">
            <v>27.6</v>
          </cell>
          <cell r="DC99">
            <v>26.400000000000002</v>
          </cell>
          <cell r="DD99">
            <v>38</v>
          </cell>
          <cell r="DE99">
            <v>8.2000000000000011</v>
          </cell>
          <cell r="DF99">
            <v>20.9</v>
          </cell>
          <cell r="DG99">
            <v>6.4</v>
          </cell>
          <cell r="DH99" t="str">
            <v>nd</v>
          </cell>
          <cell r="DI99">
            <v>5.7</v>
          </cell>
          <cell r="DJ99">
            <v>15.7</v>
          </cell>
          <cell r="DK99">
            <v>15.6</v>
          </cell>
          <cell r="DL99">
            <v>0</v>
          </cell>
          <cell r="DM99">
            <v>0</v>
          </cell>
          <cell r="DN99">
            <v>0</v>
          </cell>
          <cell r="DO99">
            <v>0</v>
          </cell>
          <cell r="DP99" t="str">
            <v>nd</v>
          </cell>
          <cell r="DQ99">
            <v>2.2999999999999998</v>
          </cell>
          <cell r="DR99">
            <v>1.4000000000000001</v>
          </cell>
          <cell r="DS99">
            <v>0.8</v>
          </cell>
          <cell r="DT99">
            <v>1</v>
          </cell>
          <cell r="DU99">
            <v>0.89999999999999991</v>
          </cell>
          <cell r="DV99">
            <v>0.70000000000000007</v>
          </cell>
          <cell r="DW99">
            <v>11.1</v>
          </cell>
          <cell r="DX99">
            <v>5.0999999999999996</v>
          </cell>
          <cell r="DY99">
            <v>1</v>
          </cell>
          <cell r="DZ99">
            <v>1.0999999999999999</v>
          </cell>
          <cell r="EA99" t="str">
            <v>nd</v>
          </cell>
          <cell r="EB99">
            <v>1.9</v>
          </cell>
          <cell r="EC99">
            <v>43.7</v>
          </cell>
          <cell r="ED99">
            <v>9.4</v>
          </cell>
          <cell r="EE99">
            <v>1.4000000000000001</v>
          </cell>
          <cell r="EF99">
            <v>2.1999999999999997</v>
          </cell>
          <cell r="EG99">
            <v>0.5</v>
          </cell>
          <cell r="EH99">
            <v>7.5</v>
          </cell>
          <cell r="EI99">
            <v>6.2</v>
          </cell>
          <cell r="EJ99" t="str">
            <v>nd</v>
          </cell>
          <cell r="EK99">
            <v>0</v>
          </cell>
          <cell r="EL99">
            <v>0</v>
          </cell>
          <cell r="EM99">
            <v>0</v>
          </cell>
          <cell r="EN99">
            <v>0.5</v>
          </cell>
          <cell r="EO99">
            <v>0</v>
          </cell>
          <cell r="EP99">
            <v>0</v>
          </cell>
          <cell r="EQ99">
            <v>0</v>
          </cell>
          <cell r="ER99">
            <v>0</v>
          </cell>
          <cell r="ES99" t="str">
            <v>nd</v>
          </cell>
          <cell r="ET99" t="str">
            <v>nd</v>
          </cell>
          <cell r="EU99">
            <v>0.4</v>
          </cell>
          <cell r="EV99">
            <v>0.89999999999999991</v>
          </cell>
          <cell r="EW99">
            <v>1.2</v>
          </cell>
          <cell r="EX99" t="str">
            <v>nd</v>
          </cell>
          <cell r="EY99">
            <v>3.4000000000000004</v>
          </cell>
          <cell r="EZ99">
            <v>1</v>
          </cell>
          <cell r="FA99">
            <v>1.4000000000000001</v>
          </cell>
          <cell r="FB99">
            <v>1.3</v>
          </cell>
          <cell r="FC99">
            <v>2.7</v>
          </cell>
          <cell r="FD99">
            <v>3.3000000000000003</v>
          </cell>
          <cell r="FE99">
            <v>10.199999999999999</v>
          </cell>
          <cell r="FF99">
            <v>2.5</v>
          </cell>
          <cell r="FG99">
            <v>2.4</v>
          </cell>
          <cell r="FH99">
            <v>2.4</v>
          </cell>
          <cell r="FI99">
            <v>6.9</v>
          </cell>
          <cell r="FJ99">
            <v>15.2</v>
          </cell>
          <cell r="FK99">
            <v>35.799999999999997</v>
          </cell>
          <cell r="FL99" t="str">
            <v>nd</v>
          </cell>
          <cell r="FM99" t="str">
            <v>nd</v>
          </cell>
          <cell r="FN99">
            <v>0</v>
          </cell>
          <cell r="FO99">
            <v>0.4</v>
          </cell>
          <cell r="FP99">
            <v>1.4000000000000001</v>
          </cell>
          <cell r="FQ99">
            <v>5.5</v>
          </cell>
          <cell r="FR99">
            <v>0</v>
          </cell>
          <cell r="FS99">
            <v>0</v>
          </cell>
          <cell r="FT99">
            <v>0</v>
          </cell>
          <cell r="FU99">
            <v>0</v>
          </cell>
          <cell r="FV99" t="str">
            <v>nd</v>
          </cell>
          <cell r="FW99">
            <v>1.2</v>
          </cell>
          <cell r="FX99" t="str">
            <v>nd</v>
          </cell>
          <cell r="FY99" t="str">
            <v>nd</v>
          </cell>
          <cell r="FZ99">
            <v>0.70000000000000007</v>
          </cell>
          <cell r="GA99">
            <v>1.3</v>
          </cell>
          <cell r="GB99">
            <v>3.4000000000000004</v>
          </cell>
          <cell r="GC99" t="str">
            <v>nd</v>
          </cell>
          <cell r="GD99">
            <v>0</v>
          </cell>
          <cell r="GE99">
            <v>0.70000000000000007</v>
          </cell>
          <cell r="GF99">
            <v>1.4000000000000001</v>
          </cell>
          <cell r="GG99">
            <v>2.2999999999999998</v>
          </cell>
          <cell r="GH99">
            <v>15.299999999999999</v>
          </cell>
          <cell r="GI99">
            <v>0</v>
          </cell>
          <cell r="GJ99" t="str">
            <v>nd</v>
          </cell>
          <cell r="GK99">
            <v>0</v>
          </cell>
          <cell r="GL99">
            <v>0</v>
          </cell>
          <cell r="GM99">
            <v>5</v>
          </cell>
          <cell r="GN99">
            <v>59.599999999999994</v>
          </cell>
          <cell r="GO99">
            <v>0</v>
          </cell>
          <cell r="GP99">
            <v>0</v>
          </cell>
          <cell r="GQ99">
            <v>0</v>
          </cell>
          <cell r="GR99" t="str">
            <v>nd</v>
          </cell>
          <cell r="GS99" t="str">
            <v>nd</v>
          </cell>
          <cell r="GT99">
            <v>7.1999999999999993</v>
          </cell>
          <cell r="GU99">
            <v>0</v>
          </cell>
          <cell r="GV99">
            <v>0</v>
          </cell>
          <cell r="GW99">
            <v>0</v>
          </cell>
          <cell r="GX99">
            <v>0</v>
          </cell>
          <cell r="GY99" t="str">
            <v>nd</v>
          </cell>
          <cell r="GZ99">
            <v>0</v>
          </cell>
          <cell r="HA99">
            <v>0</v>
          </cell>
          <cell r="HB99" t="str">
            <v>nd</v>
          </cell>
          <cell r="HC99">
            <v>0</v>
          </cell>
          <cell r="HD99">
            <v>0.89999999999999991</v>
          </cell>
          <cell r="HE99">
            <v>5.5</v>
          </cell>
          <cell r="HF99">
            <v>0</v>
          </cell>
          <cell r="HG99">
            <v>0</v>
          </cell>
          <cell r="HH99">
            <v>0</v>
          </cell>
          <cell r="HI99">
            <v>0.89999999999999991</v>
          </cell>
          <cell r="HJ99">
            <v>5.8999999999999995</v>
          </cell>
          <cell r="HK99">
            <v>13.5</v>
          </cell>
          <cell r="HL99" t="str">
            <v>nd</v>
          </cell>
          <cell r="HM99">
            <v>0</v>
          </cell>
          <cell r="HN99">
            <v>0</v>
          </cell>
          <cell r="HO99">
            <v>0.8</v>
          </cell>
          <cell r="HP99">
            <v>17.2</v>
          </cell>
          <cell r="HQ99">
            <v>46.800000000000004</v>
          </cell>
          <cell r="HR99">
            <v>0</v>
          </cell>
          <cell r="HS99">
            <v>0</v>
          </cell>
          <cell r="HT99">
            <v>0</v>
          </cell>
          <cell r="HU99">
            <v>0</v>
          </cell>
          <cell r="HV99">
            <v>3</v>
          </cell>
          <cell r="HW99">
            <v>4.7</v>
          </cell>
          <cell r="HX99">
            <v>0</v>
          </cell>
          <cell r="HY99">
            <v>0</v>
          </cell>
          <cell r="HZ99" t="str">
            <v>nd</v>
          </cell>
          <cell r="IA99">
            <v>0</v>
          </cell>
          <cell r="IB99" t="str">
            <v>nd</v>
          </cell>
          <cell r="IC99" t="str">
            <v>nd</v>
          </cell>
          <cell r="ID99">
            <v>0</v>
          </cell>
          <cell r="IE99">
            <v>1.7999999999999998</v>
          </cell>
          <cell r="IF99">
            <v>2.4</v>
          </cell>
          <cell r="IG99">
            <v>1</v>
          </cell>
          <cell r="IH99">
            <v>1.5</v>
          </cell>
          <cell r="II99" t="str">
            <v>nd</v>
          </cell>
          <cell r="IJ99">
            <v>0.70000000000000007</v>
          </cell>
          <cell r="IK99">
            <v>3.6999999999999997</v>
          </cell>
          <cell r="IL99">
            <v>7.8</v>
          </cell>
          <cell r="IM99">
            <v>6.9</v>
          </cell>
          <cell r="IN99">
            <v>1.4000000000000001</v>
          </cell>
          <cell r="IO99">
            <v>1</v>
          </cell>
          <cell r="IP99">
            <v>1.2</v>
          </cell>
          <cell r="IQ99">
            <v>8</v>
          </cell>
          <cell r="IR99">
            <v>20.9</v>
          </cell>
          <cell r="IS99">
            <v>17.899999999999999</v>
          </cell>
          <cell r="IT99">
            <v>15</v>
          </cell>
          <cell r="IU99">
            <v>0</v>
          </cell>
          <cell r="IV99">
            <v>0</v>
          </cell>
          <cell r="IW99" t="str">
            <v>nd</v>
          </cell>
          <cell r="IX99">
            <v>3.3000000000000003</v>
          </cell>
          <cell r="IY99">
            <v>2.8000000000000003</v>
          </cell>
          <cell r="IZ99">
            <v>0.89999999999999991</v>
          </cell>
          <cell r="JA99">
            <v>0</v>
          </cell>
          <cell r="JB99">
            <v>0</v>
          </cell>
          <cell r="JC99">
            <v>0</v>
          </cell>
          <cell r="JD99">
            <v>0</v>
          </cell>
          <cell r="JE99" t="str">
            <v>nd</v>
          </cell>
          <cell r="JF99">
            <v>0</v>
          </cell>
          <cell r="JG99">
            <v>0</v>
          </cell>
          <cell r="JH99">
            <v>0</v>
          </cell>
          <cell r="JI99">
            <v>0</v>
          </cell>
          <cell r="JJ99">
            <v>0</v>
          </cell>
          <cell r="JK99">
            <v>6.8000000000000007</v>
          </cell>
          <cell r="JL99">
            <v>0</v>
          </cell>
          <cell r="JM99">
            <v>0</v>
          </cell>
          <cell r="JN99">
            <v>0</v>
          </cell>
          <cell r="JO99" t="str">
            <v>nd</v>
          </cell>
          <cell r="JP99" t="str">
            <v>nd</v>
          </cell>
          <cell r="JQ99">
            <v>19.7</v>
          </cell>
          <cell r="JR99" t="str">
            <v>nd</v>
          </cell>
          <cell r="JS99">
            <v>0</v>
          </cell>
          <cell r="JT99">
            <v>0</v>
          </cell>
          <cell r="JU99" t="str">
            <v>nd</v>
          </cell>
          <cell r="JV99" t="str">
            <v>nd</v>
          </cell>
          <cell r="JW99">
            <v>64.400000000000006</v>
          </cell>
          <cell r="JX99">
            <v>0</v>
          </cell>
          <cell r="JY99">
            <v>0</v>
          </cell>
          <cell r="JZ99">
            <v>0</v>
          </cell>
          <cell r="KA99">
            <v>0</v>
          </cell>
          <cell r="KB99" t="str">
            <v>nd</v>
          </cell>
          <cell r="KC99">
            <v>7.5</v>
          </cell>
          <cell r="KD99">
            <v>65.3</v>
          </cell>
          <cell r="KE99">
            <v>11.1</v>
          </cell>
          <cell r="KF99">
            <v>2.9000000000000004</v>
          </cell>
          <cell r="KG99">
            <v>2.1999999999999997</v>
          </cell>
          <cell r="KH99">
            <v>18.099999999999998</v>
          </cell>
          <cell r="KI99">
            <v>0.5</v>
          </cell>
          <cell r="KJ99">
            <v>63.7</v>
          </cell>
          <cell r="KK99">
            <v>11.200000000000001</v>
          </cell>
          <cell r="KL99">
            <v>2.9000000000000004</v>
          </cell>
          <cell r="KM99">
            <v>2.1999999999999997</v>
          </cell>
          <cell r="KN99">
            <v>19.400000000000002</v>
          </cell>
          <cell r="KO99">
            <v>0.5</v>
          </cell>
        </row>
        <row r="100">
          <cell r="A100" t="str">
            <v>2MN</v>
          </cell>
          <cell r="B100" t="str">
            <v>100</v>
          </cell>
          <cell r="C100" t="str">
            <v>NAF 17</v>
          </cell>
          <cell r="D100" t="str">
            <v>MN</v>
          </cell>
          <cell r="E100" t="str">
            <v>2</v>
          </cell>
          <cell r="F100">
            <v>0.70000000000000007</v>
          </cell>
          <cell r="G100">
            <v>6.5</v>
          </cell>
          <cell r="H100">
            <v>25.4</v>
          </cell>
          <cell r="I100">
            <v>55.300000000000004</v>
          </cell>
          <cell r="J100">
            <v>12.2</v>
          </cell>
          <cell r="K100">
            <v>78</v>
          </cell>
          <cell r="L100">
            <v>14.2</v>
          </cell>
          <cell r="M100">
            <v>5.7</v>
          </cell>
          <cell r="N100">
            <v>2.1999999999999997</v>
          </cell>
          <cell r="O100">
            <v>22.7</v>
          </cell>
          <cell r="P100">
            <v>28.299999999999997</v>
          </cell>
          <cell r="Q100">
            <v>7.8</v>
          </cell>
          <cell r="R100">
            <v>6.6000000000000005</v>
          </cell>
          <cell r="S100">
            <v>10.6</v>
          </cell>
          <cell r="T100">
            <v>29.7</v>
          </cell>
          <cell r="U100">
            <v>5.4</v>
          </cell>
          <cell r="V100">
            <v>28.299999999999997</v>
          </cell>
          <cell r="W100">
            <v>14.000000000000002</v>
          </cell>
          <cell r="X100">
            <v>80.7</v>
          </cell>
          <cell r="Y100">
            <v>5.2</v>
          </cell>
          <cell r="Z100">
            <v>11.799999999999999</v>
          </cell>
          <cell r="AA100">
            <v>38.200000000000003</v>
          </cell>
          <cell r="AB100">
            <v>29.4</v>
          </cell>
          <cell r="AC100">
            <v>42.6</v>
          </cell>
          <cell r="AD100">
            <v>26.5</v>
          </cell>
          <cell r="AE100">
            <v>17.399999999999999</v>
          </cell>
          <cell r="AF100">
            <v>31.3</v>
          </cell>
          <cell r="AG100">
            <v>13.900000000000002</v>
          </cell>
          <cell r="AH100">
            <v>0</v>
          </cell>
          <cell r="AI100">
            <v>37.4</v>
          </cell>
          <cell r="AJ100">
            <v>57.4</v>
          </cell>
          <cell r="AK100">
            <v>6.3</v>
          </cell>
          <cell r="AL100">
            <v>36.299999999999997</v>
          </cell>
          <cell r="AM100">
            <v>33.4</v>
          </cell>
          <cell r="AN100">
            <v>66.600000000000009</v>
          </cell>
          <cell r="AO100">
            <v>20.399999999999999</v>
          </cell>
          <cell r="AP100">
            <v>79.600000000000009</v>
          </cell>
          <cell r="AQ100">
            <v>60</v>
          </cell>
          <cell r="AR100">
            <v>17.599999999999998</v>
          </cell>
          <cell r="AS100" t="str">
            <v>nd</v>
          </cell>
          <cell r="AT100">
            <v>11.3</v>
          </cell>
          <cell r="AU100">
            <v>10.100000000000001</v>
          </cell>
          <cell r="AV100">
            <v>16.5</v>
          </cell>
          <cell r="AW100">
            <v>2.1</v>
          </cell>
          <cell r="AX100">
            <v>2.4</v>
          </cell>
          <cell r="AY100">
            <v>69.199999999999989</v>
          </cell>
          <cell r="AZ100">
            <v>9.9</v>
          </cell>
          <cell r="BA100">
            <v>61.199999999999996</v>
          </cell>
          <cell r="BB100">
            <v>14.099999999999998</v>
          </cell>
          <cell r="BC100">
            <v>6.6000000000000005</v>
          </cell>
          <cell r="BD100">
            <v>5</v>
          </cell>
          <cell r="BE100">
            <v>5.8000000000000007</v>
          </cell>
          <cell r="BF100">
            <v>7.3999999999999995</v>
          </cell>
          <cell r="BG100">
            <v>6.2</v>
          </cell>
          <cell r="BH100">
            <v>4.7</v>
          </cell>
          <cell r="BI100">
            <v>7.0000000000000009</v>
          </cell>
          <cell r="BJ100">
            <v>8.2000000000000011</v>
          </cell>
          <cell r="BK100">
            <v>25.5</v>
          </cell>
          <cell r="BL100">
            <v>48.4</v>
          </cell>
          <cell r="BM100">
            <v>1.2</v>
          </cell>
          <cell r="BN100">
            <v>0.70000000000000007</v>
          </cell>
          <cell r="BO100">
            <v>0.6</v>
          </cell>
          <cell r="BP100">
            <v>6.3</v>
          </cell>
          <cell r="BQ100">
            <v>14.799999999999999</v>
          </cell>
          <cell r="BR100">
            <v>76.400000000000006</v>
          </cell>
          <cell r="BS100">
            <v>0</v>
          </cell>
          <cell r="BT100">
            <v>0</v>
          </cell>
          <cell r="BU100">
            <v>0</v>
          </cell>
          <cell r="BV100">
            <v>5.5</v>
          </cell>
          <cell r="BW100">
            <v>54.6</v>
          </cell>
          <cell r="BX100">
            <v>39.900000000000006</v>
          </cell>
          <cell r="BY100">
            <v>1.9</v>
          </cell>
          <cell r="BZ100">
            <v>3.8</v>
          </cell>
          <cell r="CA100">
            <v>12.6</v>
          </cell>
          <cell r="CB100">
            <v>42.6</v>
          </cell>
          <cell r="CC100">
            <v>28.7</v>
          </cell>
          <cell r="CD100">
            <v>10.5</v>
          </cell>
          <cell r="CE100">
            <v>0</v>
          </cell>
          <cell r="CF100">
            <v>0</v>
          </cell>
          <cell r="CG100">
            <v>0</v>
          </cell>
          <cell r="CH100">
            <v>0</v>
          </cell>
          <cell r="CI100" t="str">
            <v>nd</v>
          </cell>
          <cell r="CJ100">
            <v>99.3</v>
          </cell>
          <cell r="CK100">
            <v>60.6</v>
          </cell>
          <cell r="CL100">
            <v>38.299999999999997</v>
          </cell>
          <cell r="CM100">
            <v>68.2</v>
          </cell>
          <cell r="CN100">
            <v>30.4</v>
          </cell>
          <cell r="CO100">
            <v>6.3</v>
          </cell>
          <cell r="CP100">
            <v>21.7</v>
          </cell>
          <cell r="CQ100">
            <v>57.199999999999996</v>
          </cell>
          <cell r="CR100">
            <v>6.4</v>
          </cell>
          <cell r="CS100">
            <v>31.3</v>
          </cell>
          <cell r="CT100">
            <v>26.3</v>
          </cell>
          <cell r="CU100">
            <v>8.7999999999999989</v>
          </cell>
          <cell r="CV100">
            <v>33.6</v>
          </cell>
          <cell r="CW100">
            <v>28.499999999999996</v>
          </cell>
          <cell r="CX100">
            <v>5.8000000000000007</v>
          </cell>
          <cell r="CY100">
            <v>11</v>
          </cell>
          <cell r="CZ100">
            <v>9.3000000000000007</v>
          </cell>
          <cell r="DA100">
            <v>16.900000000000002</v>
          </cell>
          <cell r="DB100">
            <v>28.4</v>
          </cell>
          <cell r="DC100">
            <v>28.7</v>
          </cell>
          <cell r="DD100">
            <v>37.299999999999997</v>
          </cell>
          <cell r="DE100">
            <v>4</v>
          </cell>
          <cell r="DF100">
            <v>18.8</v>
          </cell>
          <cell r="DG100">
            <v>9.1999999999999993</v>
          </cell>
          <cell r="DH100">
            <v>0.5</v>
          </cell>
          <cell r="DI100">
            <v>5.2</v>
          </cell>
          <cell r="DJ100">
            <v>12.5</v>
          </cell>
          <cell r="DK100">
            <v>18.7</v>
          </cell>
          <cell r="DL100" t="str">
            <v>nd</v>
          </cell>
          <cell r="DM100">
            <v>0</v>
          </cell>
          <cell r="DN100">
            <v>0</v>
          </cell>
          <cell r="DO100" t="str">
            <v>nd</v>
          </cell>
          <cell r="DP100" t="str">
            <v>nd</v>
          </cell>
          <cell r="DQ100">
            <v>1.0999999999999999</v>
          </cell>
          <cell r="DR100">
            <v>2.1</v>
          </cell>
          <cell r="DS100" t="str">
            <v>nd</v>
          </cell>
          <cell r="DT100">
            <v>0.3</v>
          </cell>
          <cell r="DU100">
            <v>1.9</v>
          </cell>
          <cell r="DV100" t="str">
            <v>nd</v>
          </cell>
          <cell r="DW100">
            <v>11.5</v>
          </cell>
          <cell r="DX100">
            <v>5.4</v>
          </cell>
          <cell r="DY100">
            <v>2.5</v>
          </cell>
          <cell r="DZ100">
            <v>1.9</v>
          </cell>
          <cell r="EA100">
            <v>1.6</v>
          </cell>
          <cell r="EB100">
            <v>2.1</v>
          </cell>
          <cell r="EC100">
            <v>37.4</v>
          </cell>
          <cell r="ED100">
            <v>6.2</v>
          </cell>
          <cell r="EE100">
            <v>3.6999999999999997</v>
          </cell>
          <cell r="EF100">
            <v>2.4</v>
          </cell>
          <cell r="EG100">
            <v>1.7999999999999998</v>
          </cell>
          <cell r="EH100">
            <v>4.3</v>
          </cell>
          <cell r="EI100">
            <v>10.8</v>
          </cell>
          <cell r="EJ100" t="str">
            <v>nd</v>
          </cell>
          <cell r="EK100" t="str">
            <v>nd</v>
          </cell>
          <cell r="EL100" t="str">
            <v>nd</v>
          </cell>
          <cell r="EM100">
            <v>0.4</v>
          </cell>
          <cell r="EN100">
            <v>0.4</v>
          </cell>
          <cell r="EO100">
            <v>0</v>
          </cell>
          <cell r="EP100" t="str">
            <v>nd</v>
          </cell>
          <cell r="EQ100">
            <v>0</v>
          </cell>
          <cell r="ER100" t="str">
            <v>nd</v>
          </cell>
          <cell r="ES100" t="str">
            <v>nd</v>
          </cell>
          <cell r="ET100">
            <v>0.70000000000000007</v>
          </cell>
          <cell r="EU100">
            <v>0.4</v>
          </cell>
          <cell r="EV100">
            <v>0.70000000000000007</v>
          </cell>
          <cell r="EW100">
            <v>1</v>
          </cell>
          <cell r="EX100">
            <v>1.7000000000000002</v>
          </cell>
          <cell r="EY100">
            <v>2.2999999999999998</v>
          </cell>
          <cell r="EZ100">
            <v>2.1</v>
          </cell>
          <cell r="FA100">
            <v>2.5</v>
          </cell>
          <cell r="FB100">
            <v>2.5</v>
          </cell>
          <cell r="FC100">
            <v>2.5</v>
          </cell>
          <cell r="FD100">
            <v>6.7</v>
          </cell>
          <cell r="FE100">
            <v>7.1999999999999993</v>
          </cell>
          <cell r="FF100">
            <v>2.9000000000000004</v>
          </cell>
          <cell r="FG100">
            <v>1.6</v>
          </cell>
          <cell r="FH100">
            <v>3.5999999999999996</v>
          </cell>
          <cell r="FI100">
            <v>4.3</v>
          </cell>
          <cell r="FJ100">
            <v>14.2</v>
          </cell>
          <cell r="FK100">
            <v>30.599999999999998</v>
          </cell>
          <cell r="FL100" t="str">
            <v>nd</v>
          </cell>
          <cell r="FM100" t="str">
            <v>nd</v>
          </cell>
          <cell r="FN100" t="str">
            <v>nd</v>
          </cell>
          <cell r="FO100" t="str">
            <v>nd</v>
          </cell>
          <cell r="FP100">
            <v>2.2999999999999998</v>
          </cell>
          <cell r="FQ100">
            <v>8.6</v>
          </cell>
          <cell r="FR100">
            <v>0</v>
          </cell>
          <cell r="FS100">
            <v>0</v>
          </cell>
          <cell r="FT100">
            <v>0</v>
          </cell>
          <cell r="FU100" t="str">
            <v>nd</v>
          </cell>
          <cell r="FV100">
            <v>0.6</v>
          </cell>
          <cell r="FW100" t="str">
            <v>nd</v>
          </cell>
          <cell r="FX100">
            <v>0.3</v>
          </cell>
          <cell r="FY100">
            <v>0</v>
          </cell>
          <cell r="FZ100">
            <v>2.5</v>
          </cell>
          <cell r="GA100">
            <v>2.1</v>
          </cell>
          <cell r="GB100">
            <v>1.4000000000000001</v>
          </cell>
          <cell r="GC100" t="str">
            <v>nd</v>
          </cell>
          <cell r="GD100" t="str">
            <v>nd</v>
          </cell>
          <cell r="GE100" t="str">
            <v>nd</v>
          </cell>
          <cell r="GF100">
            <v>2.4</v>
          </cell>
          <cell r="GG100">
            <v>6.2</v>
          </cell>
          <cell r="GH100">
            <v>14.299999999999999</v>
          </cell>
          <cell r="GI100" t="str">
            <v>nd</v>
          </cell>
          <cell r="GJ100">
            <v>0</v>
          </cell>
          <cell r="GK100" t="str">
            <v>nd</v>
          </cell>
          <cell r="GL100" t="str">
            <v>nd</v>
          </cell>
          <cell r="GM100">
            <v>5.3</v>
          </cell>
          <cell r="GN100">
            <v>50.5</v>
          </cell>
          <cell r="GO100">
            <v>0</v>
          </cell>
          <cell r="GP100">
            <v>0</v>
          </cell>
          <cell r="GQ100">
            <v>0</v>
          </cell>
          <cell r="GR100" t="str">
            <v>nd</v>
          </cell>
          <cell r="GS100">
            <v>1.3</v>
          </cell>
          <cell r="GT100">
            <v>9.6</v>
          </cell>
          <cell r="GU100">
            <v>0</v>
          </cell>
          <cell r="GV100" t="str">
            <v>nd</v>
          </cell>
          <cell r="GW100">
            <v>0</v>
          </cell>
          <cell r="GX100">
            <v>0</v>
          </cell>
          <cell r="GY100" t="str">
            <v>nd</v>
          </cell>
          <cell r="GZ100">
            <v>0</v>
          </cell>
          <cell r="HA100">
            <v>0</v>
          </cell>
          <cell r="HB100">
            <v>0</v>
          </cell>
          <cell r="HC100">
            <v>1.0999999999999999</v>
          </cell>
          <cell r="HD100">
            <v>3.9</v>
          </cell>
          <cell r="HE100">
            <v>1.7000000000000002</v>
          </cell>
          <cell r="HF100">
            <v>0</v>
          </cell>
          <cell r="HG100">
            <v>0</v>
          </cell>
          <cell r="HH100">
            <v>0</v>
          </cell>
          <cell r="HI100">
            <v>2.8000000000000003</v>
          </cell>
          <cell r="HJ100">
            <v>11.600000000000001</v>
          </cell>
          <cell r="HK100">
            <v>8.5</v>
          </cell>
          <cell r="HL100">
            <v>0</v>
          </cell>
          <cell r="HM100">
            <v>0</v>
          </cell>
          <cell r="HN100">
            <v>0</v>
          </cell>
          <cell r="HO100">
            <v>1.7000000000000002</v>
          </cell>
          <cell r="HP100">
            <v>31.8</v>
          </cell>
          <cell r="HQ100">
            <v>24</v>
          </cell>
          <cell r="HR100">
            <v>0</v>
          </cell>
          <cell r="HS100">
            <v>0</v>
          </cell>
          <cell r="HT100">
            <v>0</v>
          </cell>
          <cell r="HU100">
            <v>0</v>
          </cell>
          <cell r="HV100">
            <v>7.3</v>
          </cell>
          <cell r="HW100">
            <v>4.8</v>
          </cell>
          <cell r="HX100" t="str">
            <v>nd</v>
          </cell>
          <cell r="HY100">
            <v>0</v>
          </cell>
          <cell r="HZ100" t="str">
            <v>nd</v>
          </cell>
          <cell r="IA100" t="str">
            <v>nd</v>
          </cell>
          <cell r="IB100">
            <v>0</v>
          </cell>
          <cell r="IC100" t="str">
            <v>nd</v>
          </cell>
          <cell r="ID100" t="str">
            <v>nd</v>
          </cell>
          <cell r="IE100" t="str">
            <v>nd</v>
          </cell>
          <cell r="IF100">
            <v>3.4000000000000004</v>
          </cell>
          <cell r="IG100">
            <v>2</v>
          </cell>
          <cell r="IH100">
            <v>0.4</v>
          </cell>
          <cell r="II100">
            <v>1.2</v>
          </cell>
          <cell r="IJ100">
            <v>0.8</v>
          </cell>
          <cell r="IK100">
            <v>2.4</v>
          </cell>
          <cell r="IL100">
            <v>12.9</v>
          </cell>
          <cell r="IM100">
            <v>6.7</v>
          </cell>
          <cell r="IN100">
            <v>1.0999999999999999</v>
          </cell>
          <cell r="IO100" t="str">
            <v>nd</v>
          </cell>
          <cell r="IP100">
            <v>2.2999999999999998</v>
          </cell>
          <cell r="IQ100">
            <v>6.8000000000000007</v>
          </cell>
          <cell r="IR100">
            <v>22.2</v>
          </cell>
          <cell r="IS100">
            <v>16.5</v>
          </cell>
          <cell r="IT100">
            <v>7.6</v>
          </cell>
          <cell r="IU100" t="str">
            <v>nd</v>
          </cell>
          <cell r="IV100" t="str">
            <v>nd</v>
          </cell>
          <cell r="IW100">
            <v>3</v>
          </cell>
          <cell r="IX100">
            <v>3.5999999999999996</v>
          </cell>
          <cell r="IY100">
            <v>3.4000000000000004</v>
          </cell>
          <cell r="IZ100">
            <v>1.4000000000000001</v>
          </cell>
          <cell r="JA100">
            <v>0</v>
          </cell>
          <cell r="JB100">
            <v>0</v>
          </cell>
          <cell r="JC100">
            <v>0</v>
          </cell>
          <cell r="JD100">
            <v>0</v>
          </cell>
          <cell r="JE100">
            <v>0.8</v>
          </cell>
          <cell r="JF100">
            <v>0</v>
          </cell>
          <cell r="JG100">
            <v>0</v>
          </cell>
          <cell r="JH100">
            <v>0</v>
          </cell>
          <cell r="JI100">
            <v>0</v>
          </cell>
          <cell r="JJ100">
            <v>0</v>
          </cell>
          <cell r="JK100">
            <v>6.5</v>
          </cell>
          <cell r="JL100">
            <v>0</v>
          </cell>
          <cell r="JM100">
            <v>0</v>
          </cell>
          <cell r="JN100">
            <v>0</v>
          </cell>
          <cell r="JO100">
            <v>0</v>
          </cell>
          <cell r="JP100" t="str">
            <v>nd</v>
          </cell>
          <cell r="JQ100">
            <v>22.400000000000002</v>
          </cell>
          <cell r="JR100">
            <v>0</v>
          </cell>
          <cell r="JS100">
            <v>0</v>
          </cell>
          <cell r="JT100">
            <v>0</v>
          </cell>
          <cell r="JU100">
            <v>0</v>
          </cell>
          <cell r="JV100">
            <v>0</v>
          </cell>
          <cell r="JW100">
            <v>57.9</v>
          </cell>
          <cell r="JX100">
            <v>0</v>
          </cell>
          <cell r="JY100">
            <v>0</v>
          </cell>
          <cell r="JZ100">
            <v>0</v>
          </cell>
          <cell r="KA100">
            <v>0</v>
          </cell>
          <cell r="KB100" t="str">
            <v>nd</v>
          </cell>
          <cell r="KC100">
            <v>11.600000000000001</v>
          </cell>
          <cell r="KD100">
            <v>61.199999999999996</v>
          </cell>
          <cell r="KE100">
            <v>12.9</v>
          </cell>
          <cell r="KF100">
            <v>3.3000000000000003</v>
          </cell>
          <cell r="KG100">
            <v>3.6999999999999997</v>
          </cell>
          <cell r="KH100">
            <v>18.899999999999999</v>
          </cell>
          <cell r="KI100">
            <v>0</v>
          </cell>
          <cell r="KJ100">
            <v>59.3</v>
          </cell>
          <cell r="KK100">
            <v>12.5</v>
          </cell>
          <cell r="KL100">
            <v>3.5000000000000004</v>
          </cell>
          <cell r="KM100">
            <v>3.8</v>
          </cell>
          <cell r="KN100">
            <v>20.9</v>
          </cell>
          <cell r="KO100">
            <v>0</v>
          </cell>
        </row>
        <row r="101">
          <cell r="A101" t="str">
            <v>3MN</v>
          </cell>
          <cell r="B101" t="str">
            <v>101</v>
          </cell>
          <cell r="C101" t="str">
            <v>NAF 17</v>
          </cell>
          <cell r="D101" t="str">
            <v>MN</v>
          </cell>
          <cell r="E101" t="str">
            <v>3</v>
          </cell>
          <cell r="F101">
            <v>1.2</v>
          </cell>
          <cell r="G101">
            <v>5.6000000000000005</v>
          </cell>
          <cell r="H101">
            <v>25.1</v>
          </cell>
          <cell r="I101">
            <v>60.9</v>
          </cell>
          <cell r="J101">
            <v>7.1999999999999993</v>
          </cell>
          <cell r="K101">
            <v>79.900000000000006</v>
          </cell>
          <cell r="L101">
            <v>13.4</v>
          </cell>
          <cell r="M101">
            <v>1.6</v>
          </cell>
          <cell r="N101">
            <v>5.0999999999999996</v>
          </cell>
          <cell r="O101">
            <v>26.5</v>
          </cell>
          <cell r="P101">
            <v>28.499999999999996</v>
          </cell>
          <cell r="Q101">
            <v>8</v>
          </cell>
          <cell r="R101">
            <v>7.0000000000000009</v>
          </cell>
          <cell r="S101">
            <v>15.9</v>
          </cell>
          <cell r="T101">
            <v>31.5</v>
          </cell>
          <cell r="U101">
            <v>6.8000000000000007</v>
          </cell>
          <cell r="V101">
            <v>21.6</v>
          </cell>
          <cell r="W101">
            <v>18.3</v>
          </cell>
          <cell r="X101">
            <v>75.7</v>
          </cell>
          <cell r="Y101">
            <v>6</v>
          </cell>
          <cell r="Z101">
            <v>13.100000000000001</v>
          </cell>
          <cell r="AA101">
            <v>48.6</v>
          </cell>
          <cell r="AB101">
            <v>28.4</v>
          </cell>
          <cell r="AC101">
            <v>43.2</v>
          </cell>
          <cell r="AD101">
            <v>24</v>
          </cell>
          <cell r="AE101">
            <v>12.1</v>
          </cell>
          <cell r="AF101">
            <v>28.199999999999996</v>
          </cell>
          <cell r="AG101">
            <v>19.5</v>
          </cell>
          <cell r="AH101">
            <v>0</v>
          </cell>
          <cell r="AI101">
            <v>40.300000000000004</v>
          </cell>
          <cell r="AJ101">
            <v>62.7</v>
          </cell>
          <cell r="AK101">
            <v>3.3000000000000003</v>
          </cell>
          <cell r="AL101">
            <v>34</v>
          </cell>
          <cell r="AM101">
            <v>37.200000000000003</v>
          </cell>
          <cell r="AN101">
            <v>62.8</v>
          </cell>
          <cell r="AO101">
            <v>23.7</v>
          </cell>
          <cell r="AP101">
            <v>76.3</v>
          </cell>
          <cell r="AQ101">
            <v>55.600000000000009</v>
          </cell>
          <cell r="AR101">
            <v>14.499999999999998</v>
          </cell>
          <cell r="AS101" t="str">
            <v>nd</v>
          </cell>
          <cell r="AT101">
            <v>18.8</v>
          </cell>
          <cell r="AU101">
            <v>10.8</v>
          </cell>
          <cell r="AV101">
            <v>10</v>
          </cell>
          <cell r="AW101">
            <v>4.5999999999999996</v>
          </cell>
          <cell r="AX101">
            <v>5.7</v>
          </cell>
          <cell r="AY101">
            <v>70.8</v>
          </cell>
          <cell r="AZ101">
            <v>8.9</v>
          </cell>
          <cell r="BA101">
            <v>60</v>
          </cell>
          <cell r="BB101">
            <v>13.3</v>
          </cell>
          <cell r="BC101">
            <v>5.8000000000000007</v>
          </cell>
          <cell r="BD101">
            <v>8.3000000000000007</v>
          </cell>
          <cell r="BE101">
            <v>7.3999999999999995</v>
          </cell>
          <cell r="BF101">
            <v>5.3</v>
          </cell>
          <cell r="BG101">
            <v>6.2</v>
          </cell>
          <cell r="BH101">
            <v>6.9</v>
          </cell>
          <cell r="BI101">
            <v>5.8000000000000007</v>
          </cell>
          <cell r="BJ101">
            <v>11.799999999999999</v>
          </cell>
          <cell r="BK101">
            <v>22.5</v>
          </cell>
          <cell r="BL101">
            <v>46.800000000000004</v>
          </cell>
          <cell r="BM101">
            <v>0.6</v>
          </cell>
          <cell r="BN101">
            <v>0.6</v>
          </cell>
          <cell r="BO101">
            <v>1.3</v>
          </cell>
          <cell r="BP101">
            <v>7.1</v>
          </cell>
          <cell r="BQ101">
            <v>18.399999999999999</v>
          </cell>
          <cell r="BR101">
            <v>71.899999999999991</v>
          </cell>
          <cell r="BS101">
            <v>0</v>
          </cell>
          <cell r="BT101">
            <v>0</v>
          </cell>
          <cell r="BU101" t="str">
            <v>nd</v>
          </cell>
          <cell r="BV101">
            <v>3.3000000000000003</v>
          </cell>
          <cell r="BW101">
            <v>65</v>
          </cell>
          <cell r="BX101">
            <v>31.3</v>
          </cell>
          <cell r="BY101" t="str">
            <v>nd</v>
          </cell>
          <cell r="BZ101">
            <v>3.9</v>
          </cell>
          <cell r="CA101">
            <v>22.3</v>
          </cell>
          <cell r="CB101">
            <v>39.700000000000003</v>
          </cell>
          <cell r="CC101">
            <v>26.400000000000002</v>
          </cell>
          <cell r="CD101">
            <v>7.1999999999999993</v>
          </cell>
          <cell r="CE101">
            <v>0</v>
          </cell>
          <cell r="CF101">
            <v>0</v>
          </cell>
          <cell r="CG101">
            <v>0</v>
          </cell>
          <cell r="CH101" t="str">
            <v>nd</v>
          </cell>
          <cell r="CI101">
            <v>0</v>
          </cell>
          <cell r="CJ101">
            <v>99.5</v>
          </cell>
          <cell r="CK101">
            <v>64.600000000000009</v>
          </cell>
          <cell r="CL101">
            <v>41.8</v>
          </cell>
          <cell r="CM101">
            <v>78.3</v>
          </cell>
          <cell r="CN101">
            <v>30.7</v>
          </cell>
          <cell r="CO101">
            <v>5</v>
          </cell>
          <cell r="CP101">
            <v>22.5</v>
          </cell>
          <cell r="CQ101">
            <v>62.9</v>
          </cell>
          <cell r="CR101">
            <v>7.3999999999999995</v>
          </cell>
          <cell r="CS101">
            <v>37.299999999999997</v>
          </cell>
          <cell r="CT101">
            <v>21.4</v>
          </cell>
          <cell r="CU101">
            <v>7.5</v>
          </cell>
          <cell r="CV101">
            <v>33.800000000000004</v>
          </cell>
          <cell r="CW101">
            <v>25.6</v>
          </cell>
          <cell r="CX101">
            <v>9.4</v>
          </cell>
          <cell r="CY101">
            <v>16.100000000000001</v>
          </cell>
          <cell r="CZ101">
            <v>9.4</v>
          </cell>
          <cell r="DA101">
            <v>13.700000000000001</v>
          </cell>
          <cell r="DB101">
            <v>25.900000000000002</v>
          </cell>
          <cell r="DC101">
            <v>24.9</v>
          </cell>
          <cell r="DD101">
            <v>39</v>
          </cell>
          <cell r="DE101">
            <v>9.9</v>
          </cell>
          <cell r="DF101">
            <v>19.400000000000002</v>
          </cell>
          <cell r="DG101">
            <v>12.6</v>
          </cell>
          <cell r="DH101">
            <v>3.5999999999999996</v>
          </cell>
          <cell r="DI101">
            <v>5.5</v>
          </cell>
          <cell r="DJ101">
            <v>15.6</v>
          </cell>
          <cell r="DK101">
            <v>16.100000000000001</v>
          </cell>
          <cell r="DL101">
            <v>0</v>
          </cell>
          <cell r="DM101">
            <v>0</v>
          </cell>
          <cell r="DN101">
            <v>0</v>
          </cell>
          <cell r="DO101">
            <v>0</v>
          </cell>
          <cell r="DP101" t="str">
            <v>nd</v>
          </cell>
          <cell r="DQ101">
            <v>1.7000000000000002</v>
          </cell>
          <cell r="DR101">
            <v>1.2</v>
          </cell>
          <cell r="DS101">
            <v>0.5</v>
          </cell>
          <cell r="DT101">
            <v>0.70000000000000007</v>
          </cell>
          <cell r="DU101">
            <v>1.5</v>
          </cell>
          <cell r="DV101">
            <v>0</v>
          </cell>
          <cell r="DW101">
            <v>11.600000000000001</v>
          </cell>
          <cell r="DX101">
            <v>3.5999999999999996</v>
          </cell>
          <cell r="DY101">
            <v>2.1999999999999997</v>
          </cell>
          <cell r="DZ101">
            <v>4.2</v>
          </cell>
          <cell r="EA101">
            <v>3.1</v>
          </cell>
          <cell r="EB101">
            <v>0.8</v>
          </cell>
          <cell r="EC101">
            <v>41.5</v>
          </cell>
          <cell r="ED101">
            <v>7.6</v>
          </cell>
          <cell r="EE101">
            <v>2.2999999999999998</v>
          </cell>
          <cell r="EF101">
            <v>3.3000000000000003</v>
          </cell>
          <cell r="EG101">
            <v>2.4</v>
          </cell>
          <cell r="EH101">
            <v>3.5000000000000004</v>
          </cell>
          <cell r="EI101">
            <v>5.0999999999999996</v>
          </cell>
          <cell r="EJ101" t="str">
            <v>nd</v>
          </cell>
          <cell r="EK101">
            <v>0.6</v>
          </cell>
          <cell r="EL101" t="str">
            <v>nd</v>
          </cell>
          <cell r="EM101" t="str">
            <v>nd</v>
          </cell>
          <cell r="EN101" t="str">
            <v>nd</v>
          </cell>
          <cell r="EO101">
            <v>0</v>
          </cell>
          <cell r="EP101">
            <v>0</v>
          </cell>
          <cell r="EQ101">
            <v>0</v>
          </cell>
          <cell r="ER101">
            <v>0</v>
          </cell>
          <cell r="ES101" t="str">
            <v>nd</v>
          </cell>
          <cell r="ET101" t="str">
            <v>nd</v>
          </cell>
          <cell r="EU101">
            <v>0.4</v>
          </cell>
          <cell r="EV101" t="str">
            <v>nd</v>
          </cell>
          <cell r="EW101">
            <v>0.89999999999999991</v>
          </cell>
          <cell r="EX101">
            <v>2.5</v>
          </cell>
          <cell r="EY101">
            <v>1.5</v>
          </cell>
          <cell r="EZ101">
            <v>2.1999999999999997</v>
          </cell>
          <cell r="FA101">
            <v>2.8000000000000003</v>
          </cell>
          <cell r="FB101">
            <v>1.7000000000000002</v>
          </cell>
          <cell r="FC101">
            <v>4.5999999999999996</v>
          </cell>
          <cell r="FD101">
            <v>6.6000000000000005</v>
          </cell>
          <cell r="FE101">
            <v>7.0000000000000009</v>
          </cell>
          <cell r="FF101">
            <v>3.2</v>
          </cell>
          <cell r="FG101">
            <v>2.8000000000000003</v>
          </cell>
          <cell r="FH101">
            <v>3.3000000000000003</v>
          </cell>
          <cell r="FI101">
            <v>6.1</v>
          </cell>
          <cell r="FJ101">
            <v>12.4</v>
          </cell>
          <cell r="FK101">
            <v>33.800000000000004</v>
          </cell>
          <cell r="FL101">
            <v>0.4</v>
          </cell>
          <cell r="FM101">
            <v>0.4</v>
          </cell>
          <cell r="FN101">
            <v>0.6</v>
          </cell>
          <cell r="FO101" t="str">
            <v>nd</v>
          </cell>
          <cell r="FP101">
            <v>1.0999999999999999</v>
          </cell>
          <cell r="FQ101">
            <v>3.9</v>
          </cell>
          <cell r="FR101" t="str">
            <v>nd</v>
          </cell>
          <cell r="FS101">
            <v>0</v>
          </cell>
          <cell r="FT101">
            <v>0</v>
          </cell>
          <cell r="FU101">
            <v>0</v>
          </cell>
          <cell r="FV101" t="str">
            <v>nd</v>
          </cell>
          <cell r="FW101">
            <v>0</v>
          </cell>
          <cell r="FX101" t="str">
            <v>nd</v>
          </cell>
          <cell r="FY101">
            <v>1.3</v>
          </cell>
          <cell r="FZ101">
            <v>0.89999999999999991</v>
          </cell>
          <cell r="GA101">
            <v>1.2</v>
          </cell>
          <cell r="GB101">
            <v>2.2999999999999998</v>
          </cell>
          <cell r="GC101" t="str">
            <v>nd</v>
          </cell>
          <cell r="GD101" t="str">
            <v>nd</v>
          </cell>
          <cell r="GE101">
            <v>0</v>
          </cell>
          <cell r="GF101">
            <v>3.4000000000000004</v>
          </cell>
          <cell r="GG101">
            <v>8.3000000000000007</v>
          </cell>
          <cell r="GH101">
            <v>12.5</v>
          </cell>
          <cell r="GI101">
            <v>0</v>
          </cell>
          <cell r="GJ101">
            <v>0</v>
          </cell>
          <cell r="GK101">
            <v>0</v>
          </cell>
          <cell r="GL101">
            <v>2.5</v>
          </cell>
          <cell r="GM101">
            <v>7.6</v>
          </cell>
          <cell r="GN101">
            <v>50.7</v>
          </cell>
          <cell r="GO101">
            <v>0</v>
          </cell>
          <cell r="GP101" t="str">
            <v>nd</v>
          </cell>
          <cell r="GQ101">
            <v>0</v>
          </cell>
          <cell r="GR101" t="str">
            <v>nd</v>
          </cell>
          <cell r="GS101">
            <v>1.3</v>
          </cell>
          <cell r="GT101">
            <v>5.5</v>
          </cell>
          <cell r="GU101">
            <v>0</v>
          </cell>
          <cell r="GV101" t="str">
            <v>nd</v>
          </cell>
          <cell r="GW101">
            <v>0</v>
          </cell>
          <cell r="GX101">
            <v>0</v>
          </cell>
          <cell r="GY101" t="str">
            <v>nd</v>
          </cell>
          <cell r="GZ101">
            <v>0</v>
          </cell>
          <cell r="HA101">
            <v>0</v>
          </cell>
          <cell r="HB101">
            <v>0</v>
          </cell>
          <cell r="HC101">
            <v>0</v>
          </cell>
          <cell r="HD101">
            <v>3.1</v>
          </cell>
          <cell r="HE101">
            <v>2.9000000000000004</v>
          </cell>
          <cell r="HF101">
            <v>0</v>
          </cell>
          <cell r="HG101">
            <v>0</v>
          </cell>
          <cell r="HH101">
            <v>0</v>
          </cell>
          <cell r="HI101" t="str">
            <v>nd</v>
          </cell>
          <cell r="HJ101">
            <v>18.5</v>
          </cell>
          <cell r="HK101">
            <v>6.5</v>
          </cell>
          <cell r="HL101">
            <v>0</v>
          </cell>
          <cell r="HM101">
            <v>0</v>
          </cell>
          <cell r="HN101" t="str">
            <v>nd</v>
          </cell>
          <cell r="HO101">
            <v>2.1999999999999997</v>
          </cell>
          <cell r="HP101">
            <v>37.200000000000003</v>
          </cell>
          <cell r="HQ101">
            <v>20</v>
          </cell>
          <cell r="HR101">
            <v>0</v>
          </cell>
          <cell r="HS101">
            <v>0</v>
          </cell>
          <cell r="HT101">
            <v>0</v>
          </cell>
          <cell r="HU101">
            <v>0.70000000000000007</v>
          </cell>
          <cell r="HV101">
            <v>5.7</v>
          </cell>
          <cell r="HW101">
            <v>1.2</v>
          </cell>
          <cell r="HX101">
            <v>0</v>
          </cell>
          <cell r="HY101">
            <v>0</v>
          </cell>
          <cell r="HZ101" t="str">
            <v>nd</v>
          </cell>
          <cell r="IA101">
            <v>0</v>
          </cell>
          <cell r="IB101" t="str">
            <v>nd</v>
          </cell>
          <cell r="IC101">
            <v>0</v>
          </cell>
          <cell r="ID101" t="str">
            <v>nd</v>
          </cell>
          <cell r="IE101">
            <v>1.6</v>
          </cell>
          <cell r="IF101">
            <v>2.1</v>
          </cell>
          <cell r="IG101">
            <v>1.4000000000000001</v>
          </cell>
          <cell r="IH101" t="str">
            <v>nd</v>
          </cell>
          <cell r="II101">
            <v>0</v>
          </cell>
          <cell r="IJ101">
            <v>1.3</v>
          </cell>
          <cell r="IK101">
            <v>5.2</v>
          </cell>
          <cell r="IL101">
            <v>10.199999999999999</v>
          </cell>
          <cell r="IM101">
            <v>7.0000000000000009</v>
          </cell>
          <cell r="IN101">
            <v>2</v>
          </cell>
          <cell r="IO101" t="str">
            <v>nd</v>
          </cell>
          <cell r="IP101">
            <v>2</v>
          </cell>
          <cell r="IQ101">
            <v>13</v>
          </cell>
          <cell r="IR101">
            <v>24</v>
          </cell>
          <cell r="IS101">
            <v>16.900000000000002</v>
          </cell>
          <cell r="IT101">
            <v>3.9</v>
          </cell>
          <cell r="IU101">
            <v>0</v>
          </cell>
          <cell r="IV101" t="str">
            <v>nd</v>
          </cell>
          <cell r="IW101">
            <v>1.9</v>
          </cell>
          <cell r="IX101">
            <v>3.4000000000000004</v>
          </cell>
          <cell r="IY101">
            <v>1.0999999999999999</v>
          </cell>
          <cell r="IZ101">
            <v>0.5</v>
          </cell>
          <cell r="JA101">
            <v>0</v>
          </cell>
          <cell r="JB101">
            <v>0</v>
          </cell>
          <cell r="JC101">
            <v>0</v>
          </cell>
          <cell r="JD101">
            <v>0</v>
          </cell>
          <cell r="JE101">
            <v>1.2</v>
          </cell>
          <cell r="JF101">
            <v>0</v>
          </cell>
          <cell r="JG101">
            <v>0</v>
          </cell>
          <cell r="JH101">
            <v>0</v>
          </cell>
          <cell r="JI101">
            <v>0</v>
          </cell>
          <cell r="JJ101">
            <v>0</v>
          </cell>
          <cell r="JK101">
            <v>5.8999999999999995</v>
          </cell>
          <cell r="JL101">
            <v>0</v>
          </cell>
          <cell r="JM101">
            <v>0</v>
          </cell>
          <cell r="JN101">
            <v>0</v>
          </cell>
          <cell r="JO101">
            <v>0</v>
          </cell>
          <cell r="JP101">
            <v>0</v>
          </cell>
          <cell r="JQ101">
            <v>25.6</v>
          </cell>
          <cell r="JR101">
            <v>0</v>
          </cell>
          <cell r="JS101">
            <v>0</v>
          </cell>
          <cell r="JT101">
            <v>0</v>
          </cell>
          <cell r="JU101" t="str">
            <v>nd</v>
          </cell>
          <cell r="JV101">
            <v>0</v>
          </cell>
          <cell r="JW101">
            <v>59.699999999999996</v>
          </cell>
          <cell r="JX101">
            <v>0</v>
          </cell>
          <cell r="JY101">
            <v>0</v>
          </cell>
          <cell r="JZ101">
            <v>0</v>
          </cell>
          <cell r="KA101">
            <v>0</v>
          </cell>
          <cell r="KB101">
            <v>0</v>
          </cell>
          <cell r="KC101">
            <v>7.1</v>
          </cell>
          <cell r="KD101">
            <v>59.599999999999994</v>
          </cell>
          <cell r="KE101">
            <v>13.600000000000001</v>
          </cell>
          <cell r="KF101">
            <v>3.4000000000000004</v>
          </cell>
          <cell r="KG101">
            <v>3.8</v>
          </cell>
          <cell r="KH101">
            <v>19.5</v>
          </cell>
          <cell r="KI101">
            <v>0.1</v>
          </cell>
          <cell r="KJ101">
            <v>58.099999999999994</v>
          </cell>
          <cell r="KK101">
            <v>13.700000000000001</v>
          </cell>
          <cell r="KL101">
            <v>3.5999999999999996</v>
          </cell>
          <cell r="KM101">
            <v>3.8</v>
          </cell>
          <cell r="KN101">
            <v>20.7</v>
          </cell>
          <cell r="KO101">
            <v>0.1</v>
          </cell>
        </row>
        <row r="102">
          <cell r="A102" t="str">
            <v>4MN</v>
          </cell>
          <cell r="B102" t="str">
            <v>102</v>
          </cell>
          <cell r="C102" t="str">
            <v>NAF 17</v>
          </cell>
          <cell r="D102" t="str">
            <v>MN</v>
          </cell>
          <cell r="E102" t="str">
            <v>4</v>
          </cell>
          <cell r="F102" t="str">
            <v>nd</v>
          </cell>
          <cell r="G102">
            <v>8</v>
          </cell>
          <cell r="H102">
            <v>33.4</v>
          </cell>
          <cell r="I102">
            <v>48.5</v>
          </cell>
          <cell r="J102">
            <v>9.6</v>
          </cell>
          <cell r="K102">
            <v>73.099999999999994</v>
          </cell>
          <cell r="L102">
            <v>21.099999999999998</v>
          </cell>
          <cell r="M102">
            <v>1.4000000000000001</v>
          </cell>
          <cell r="N102">
            <v>4.3</v>
          </cell>
          <cell r="O102">
            <v>27.6</v>
          </cell>
          <cell r="P102">
            <v>33.200000000000003</v>
          </cell>
          <cell r="Q102">
            <v>6.9</v>
          </cell>
          <cell r="R102">
            <v>3.4000000000000004</v>
          </cell>
          <cell r="S102">
            <v>14.000000000000002</v>
          </cell>
          <cell r="T102">
            <v>35.299999999999997</v>
          </cell>
          <cell r="U102">
            <v>9.4</v>
          </cell>
          <cell r="V102">
            <v>25.5</v>
          </cell>
          <cell r="W102">
            <v>20.7</v>
          </cell>
          <cell r="X102">
            <v>74.7</v>
          </cell>
          <cell r="Y102">
            <v>4.5999999999999996</v>
          </cell>
          <cell r="Z102">
            <v>10.299999999999999</v>
          </cell>
          <cell r="AA102">
            <v>50</v>
          </cell>
          <cell r="AB102">
            <v>22.1</v>
          </cell>
          <cell r="AC102">
            <v>42.199999999999996</v>
          </cell>
          <cell r="AD102">
            <v>26</v>
          </cell>
          <cell r="AE102">
            <v>22.7</v>
          </cell>
          <cell r="AF102">
            <v>34.1</v>
          </cell>
          <cell r="AG102">
            <v>13.5</v>
          </cell>
          <cell r="AH102">
            <v>0</v>
          </cell>
          <cell r="AI102">
            <v>29.7</v>
          </cell>
          <cell r="AJ102">
            <v>60.6</v>
          </cell>
          <cell r="AK102">
            <v>5.7</v>
          </cell>
          <cell r="AL102">
            <v>33.700000000000003</v>
          </cell>
          <cell r="AM102">
            <v>45.4</v>
          </cell>
          <cell r="AN102">
            <v>54.6</v>
          </cell>
          <cell r="AO102">
            <v>36.299999999999997</v>
          </cell>
          <cell r="AP102">
            <v>63.7</v>
          </cell>
          <cell r="AQ102">
            <v>53</v>
          </cell>
          <cell r="AR102">
            <v>19.400000000000002</v>
          </cell>
          <cell r="AS102">
            <v>2.1999999999999997</v>
          </cell>
          <cell r="AT102">
            <v>19</v>
          </cell>
          <cell r="AU102">
            <v>6.4</v>
          </cell>
          <cell r="AV102">
            <v>14.000000000000002</v>
          </cell>
          <cell r="AW102">
            <v>4.2</v>
          </cell>
          <cell r="AX102">
            <v>4.3999999999999995</v>
          </cell>
          <cell r="AY102">
            <v>65</v>
          </cell>
          <cell r="AZ102">
            <v>12.4</v>
          </cell>
          <cell r="BA102">
            <v>49.6</v>
          </cell>
          <cell r="BB102">
            <v>18.8</v>
          </cell>
          <cell r="BC102">
            <v>11.799999999999999</v>
          </cell>
          <cell r="BD102">
            <v>6.8000000000000007</v>
          </cell>
          <cell r="BE102">
            <v>9.1</v>
          </cell>
          <cell r="BF102">
            <v>3.9</v>
          </cell>
          <cell r="BG102">
            <v>8.6999999999999993</v>
          </cell>
          <cell r="BH102">
            <v>6.2</v>
          </cell>
          <cell r="BI102">
            <v>8.6</v>
          </cell>
          <cell r="BJ102">
            <v>15.7</v>
          </cell>
          <cell r="BK102">
            <v>25.900000000000002</v>
          </cell>
          <cell r="BL102">
            <v>35</v>
          </cell>
          <cell r="BM102">
            <v>0.89999999999999991</v>
          </cell>
          <cell r="BN102">
            <v>1.5</v>
          </cell>
          <cell r="BO102">
            <v>1.4000000000000001</v>
          </cell>
          <cell r="BP102">
            <v>6.2</v>
          </cell>
          <cell r="BQ102">
            <v>27</v>
          </cell>
          <cell r="BR102">
            <v>63</v>
          </cell>
          <cell r="BS102">
            <v>0</v>
          </cell>
          <cell r="BT102">
            <v>0</v>
          </cell>
          <cell r="BU102">
            <v>0</v>
          </cell>
          <cell r="BV102">
            <v>5.7</v>
          </cell>
          <cell r="BW102">
            <v>75.099999999999994</v>
          </cell>
          <cell r="BX102">
            <v>19.2</v>
          </cell>
          <cell r="BY102" t="str">
            <v>nd</v>
          </cell>
          <cell r="BZ102">
            <v>4</v>
          </cell>
          <cell r="CA102">
            <v>18.399999999999999</v>
          </cell>
          <cell r="CB102">
            <v>47.199999999999996</v>
          </cell>
          <cell r="CC102">
            <v>26.1</v>
          </cell>
          <cell r="CD102">
            <v>4</v>
          </cell>
          <cell r="CE102">
            <v>0</v>
          </cell>
          <cell r="CF102">
            <v>0</v>
          </cell>
          <cell r="CG102">
            <v>0</v>
          </cell>
          <cell r="CH102">
            <v>0.70000000000000007</v>
          </cell>
          <cell r="CI102" t="str">
            <v>nd</v>
          </cell>
          <cell r="CJ102">
            <v>99</v>
          </cell>
          <cell r="CK102">
            <v>73.099999999999994</v>
          </cell>
          <cell r="CL102">
            <v>47.5</v>
          </cell>
          <cell r="CM102">
            <v>75.7</v>
          </cell>
          <cell r="CN102">
            <v>39.5</v>
          </cell>
          <cell r="CO102">
            <v>8.7999999999999989</v>
          </cell>
          <cell r="CP102">
            <v>27.3</v>
          </cell>
          <cell r="CQ102">
            <v>72.3</v>
          </cell>
          <cell r="CR102">
            <v>8</v>
          </cell>
          <cell r="CS102">
            <v>33.900000000000006</v>
          </cell>
          <cell r="CT102">
            <v>24.099999999999998</v>
          </cell>
          <cell r="CU102">
            <v>7.1999999999999993</v>
          </cell>
          <cell r="CV102">
            <v>34.799999999999997</v>
          </cell>
          <cell r="CW102">
            <v>21.8</v>
          </cell>
          <cell r="CX102">
            <v>6.8000000000000007</v>
          </cell>
          <cell r="CY102">
            <v>12.9</v>
          </cell>
          <cell r="CZ102">
            <v>12.3</v>
          </cell>
          <cell r="DA102">
            <v>19.3</v>
          </cell>
          <cell r="DB102">
            <v>27</v>
          </cell>
          <cell r="DC102">
            <v>19.2</v>
          </cell>
          <cell r="DD102">
            <v>44.7</v>
          </cell>
          <cell r="DE102">
            <v>10.5</v>
          </cell>
          <cell r="DF102">
            <v>23.7</v>
          </cell>
          <cell r="DG102">
            <v>16.3</v>
          </cell>
          <cell r="DH102">
            <v>3.2</v>
          </cell>
          <cell r="DI102">
            <v>6.1</v>
          </cell>
          <cell r="DJ102">
            <v>20.8</v>
          </cell>
          <cell r="DK102">
            <v>16.5</v>
          </cell>
          <cell r="DL102">
            <v>0</v>
          </cell>
          <cell r="DM102" t="str">
            <v>nd</v>
          </cell>
          <cell r="DN102">
            <v>0</v>
          </cell>
          <cell r="DO102">
            <v>0</v>
          </cell>
          <cell r="DP102" t="str">
            <v>nd</v>
          </cell>
          <cell r="DQ102">
            <v>0.6</v>
          </cell>
          <cell r="DR102">
            <v>2.1999999999999997</v>
          </cell>
          <cell r="DS102">
            <v>0.89999999999999991</v>
          </cell>
          <cell r="DT102">
            <v>1.4000000000000001</v>
          </cell>
          <cell r="DU102">
            <v>2.1999999999999997</v>
          </cell>
          <cell r="DV102">
            <v>0.70000000000000007</v>
          </cell>
          <cell r="DW102">
            <v>13.5</v>
          </cell>
          <cell r="DX102">
            <v>8</v>
          </cell>
          <cell r="DY102">
            <v>5.4</v>
          </cell>
          <cell r="DZ102">
            <v>2.6</v>
          </cell>
          <cell r="EA102">
            <v>3.2</v>
          </cell>
          <cell r="EB102">
            <v>1</v>
          </cell>
          <cell r="EC102">
            <v>29.4</v>
          </cell>
          <cell r="ED102">
            <v>6.8000000000000007</v>
          </cell>
          <cell r="EE102">
            <v>4.5</v>
          </cell>
          <cell r="EF102">
            <v>2.7</v>
          </cell>
          <cell r="EG102">
            <v>3.5000000000000004</v>
          </cell>
          <cell r="EH102">
            <v>1.7000000000000002</v>
          </cell>
          <cell r="EI102">
            <v>6</v>
          </cell>
          <cell r="EJ102">
            <v>1.9</v>
          </cell>
          <cell r="EK102">
            <v>1.0999999999999999</v>
          </cell>
          <cell r="EL102" t="str">
            <v>nd</v>
          </cell>
          <cell r="EM102">
            <v>0</v>
          </cell>
          <cell r="EN102" t="str">
            <v>nd</v>
          </cell>
          <cell r="EO102">
            <v>0</v>
          </cell>
          <cell r="EP102" t="str">
            <v>nd</v>
          </cell>
          <cell r="EQ102">
            <v>0</v>
          </cell>
          <cell r="ER102">
            <v>0</v>
          </cell>
          <cell r="ES102" t="str">
            <v>nd</v>
          </cell>
          <cell r="ET102">
            <v>1.2</v>
          </cell>
          <cell r="EU102">
            <v>0.6</v>
          </cell>
          <cell r="EV102">
            <v>0.4</v>
          </cell>
          <cell r="EW102">
            <v>2.2999999999999998</v>
          </cell>
          <cell r="EX102">
            <v>1.9</v>
          </cell>
          <cell r="EY102">
            <v>1.9</v>
          </cell>
          <cell r="EZ102">
            <v>3</v>
          </cell>
          <cell r="FA102">
            <v>2.2999999999999998</v>
          </cell>
          <cell r="FB102">
            <v>3.6999999999999997</v>
          </cell>
          <cell r="FC102">
            <v>6.6000000000000005</v>
          </cell>
          <cell r="FD102">
            <v>7.8</v>
          </cell>
          <cell r="FE102">
            <v>10.199999999999999</v>
          </cell>
          <cell r="FF102">
            <v>3.8</v>
          </cell>
          <cell r="FG102">
            <v>3.1</v>
          </cell>
          <cell r="FH102">
            <v>3.5999999999999996</v>
          </cell>
          <cell r="FI102">
            <v>5.5</v>
          </cell>
          <cell r="FJ102">
            <v>14.6</v>
          </cell>
          <cell r="FK102">
            <v>18.3</v>
          </cell>
          <cell r="FL102" t="str">
            <v>nd</v>
          </cell>
          <cell r="FM102" t="str">
            <v>nd</v>
          </cell>
          <cell r="FN102">
            <v>0.8</v>
          </cell>
          <cell r="FO102">
            <v>1.4000000000000001</v>
          </cell>
          <cell r="FP102">
            <v>1.3</v>
          </cell>
          <cell r="FQ102">
            <v>4.3</v>
          </cell>
          <cell r="FR102" t="str">
            <v>nd</v>
          </cell>
          <cell r="FS102">
            <v>0</v>
          </cell>
          <cell r="FT102">
            <v>0</v>
          </cell>
          <cell r="FU102">
            <v>0</v>
          </cell>
          <cell r="FV102" t="str">
            <v>nd</v>
          </cell>
          <cell r="FW102">
            <v>0.8</v>
          </cell>
          <cell r="FX102">
            <v>1.3</v>
          </cell>
          <cell r="FY102">
            <v>1.0999999999999999</v>
          </cell>
          <cell r="FZ102">
            <v>1.6</v>
          </cell>
          <cell r="GA102">
            <v>1.5</v>
          </cell>
          <cell r="GB102">
            <v>2</v>
          </cell>
          <cell r="GC102">
            <v>0</v>
          </cell>
          <cell r="GD102" t="str">
            <v>nd</v>
          </cell>
          <cell r="GE102" t="str">
            <v>nd</v>
          </cell>
          <cell r="GF102">
            <v>3.5000000000000004</v>
          </cell>
          <cell r="GG102">
            <v>13.4</v>
          </cell>
          <cell r="GH102">
            <v>16.100000000000001</v>
          </cell>
          <cell r="GI102">
            <v>0</v>
          </cell>
          <cell r="GJ102">
            <v>0</v>
          </cell>
          <cell r="GK102" t="str">
            <v>nd</v>
          </cell>
          <cell r="GL102">
            <v>1.0999999999999999</v>
          </cell>
          <cell r="GM102">
            <v>9.1</v>
          </cell>
          <cell r="GN102">
            <v>38.299999999999997</v>
          </cell>
          <cell r="GO102">
            <v>0</v>
          </cell>
          <cell r="GP102">
            <v>0</v>
          </cell>
          <cell r="GQ102">
            <v>0</v>
          </cell>
          <cell r="GR102">
            <v>0</v>
          </cell>
          <cell r="GS102">
            <v>2.9000000000000004</v>
          </cell>
          <cell r="GT102">
            <v>6.3</v>
          </cell>
          <cell r="GU102">
            <v>0</v>
          </cell>
          <cell r="GV102" t="str">
            <v>nd</v>
          </cell>
          <cell r="GW102">
            <v>0</v>
          </cell>
          <cell r="GX102">
            <v>0</v>
          </cell>
          <cell r="GY102" t="str">
            <v>nd</v>
          </cell>
          <cell r="GZ102">
            <v>0</v>
          </cell>
          <cell r="HA102">
            <v>0</v>
          </cell>
          <cell r="HB102">
            <v>0</v>
          </cell>
          <cell r="HC102" t="str">
            <v>nd</v>
          </cell>
          <cell r="HD102">
            <v>6</v>
          </cell>
          <cell r="HE102">
            <v>1.9</v>
          </cell>
          <cell r="HF102">
            <v>0</v>
          </cell>
          <cell r="HG102">
            <v>0</v>
          </cell>
          <cell r="HH102">
            <v>0</v>
          </cell>
          <cell r="HI102">
            <v>1.7000000000000002</v>
          </cell>
          <cell r="HJ102">
            <v>25.6</v>
          </cell>
          <cell r="HK102">
            <v>5.8000000000000007</v>
          </cell>
          <cell r="HL102">
            <v>0</v>
          </cell>
          <cell r="HM102">
            <v>0</v>
          </cell>
          <cell r="HN102">
            <v>0</v>
          </cell>
          <cell r="HO102">
            <v>3.1</v>
          </cell>
          <cell r="HP102">
            <v>35.199999999999996</v>
          </cell>
          <cell r="HQ102">
            <v>10.100000000000001</v>
          </cell>
          <cell r="HR102">
            <v>0</v>
          </cell>
          <cell r="HS102">
            <v>0</v>
          </cell>
          <cell r="HT102">
            <v>0</v>
          </cell>
          <cell r="HU102">
            <v>0.6</v>
          </cell>
          <cell r="HV102">
            <v>8.1</v>
          </cell>
          <cell r="HW102">
            <v>1.2</v>
          </cell>
          <cell r="HX102">
            <v>0</v>
          </cell>
          <cell r="HY102">
            <v>0</v>
          </cell>
          <cell r="HZ102">
            <v>0</v>
          </cell>
          <cell r="IA102" t="str">
            <v>nd</v>
          </cell>
          <cell r="IB102" t="str">
            <v>nd</v>
          </cell>
          <cell r="IC102" t="str">
            <v>nd</v>
          </cell>
          <cell r="ID102" t="str">
            <v>nd</v>
          </cell>
          <cell r="IE102">
            <v>1</v>
          </cell>
          <cell r="IF102">
            <v>4.3999999999999995</v>
          </cell>
          <cell r="IG102">
            <v>1.9</v>
          </cell>
          <cell r="IH102" t="str">
            <v>nd</v>
          </cell>
          <cell r="II102" t="str">
            <v>nd</v>
          </cell>
          <cell r="IJ102">
            <v>0.89999999999999991</v>
          </cell>
          <cell r="IK102">
            <v>4.9000000000000004</v>
          </cell>
          <cell r="IL102">
            <v>17.299999999999997</v>
          </cell>
          <cell r="IM102">
            <v>8.6</v>
          </cell>
          <cell r="IN102">
            <v>0.89999999999999991</v>
          </cell>
          <cell r="IO102">
            <v>0</v>
          </cell>
          <cell r="IP102">
            <v>2.1999999999999997</v>
          </cell>
          <cell r="IQ102">
            <v>10.9</v>
          </cell>
          <cell r="IR102">
            <v>21</v>
          </cell>
          <cell r="IS102">
            <v>12.5</v>
          </cell>
          <cell r="IT102">
            <v>2</v>
          </cell>
          <cell r="IU102">
            <v>0</v>
          </cell>
          <cell r="IV102" t="str">
            <v>nd</v>
          </cell>
          <cell r="IW102">
            <v>1.7000000000000002</v>
          </cell>
          <cell r="IX102">
            <v>4.3</v>
          </cell>
          <cell r="IY102">
            <v>2.9000000000000004</v>
          </cell>
          <cell r="IZ102">
            <v>0.6</v>
          </cell>
          <cell r="JA102">
            <v>0</v>
          </cell>
          <cell r="JB102">
            <v>0</v>
          </cell>
          <cell r="JC102">
            <v>0</v>
          </cell>
          <cell r="JD102">
            <v>0</v>
          </cell>
          <cell r="JE102" t="str">
            <v>nd</v>
          </cell>
          <cell r="JF102">
            <v>0</v>
          </cell>
          <cell r="JG102">
            <v>0</v>
          </cell>
          <cell r="JH102">
            <v>0</v>
          </cell>
          <cell r="JI102">
            <v>0</v>
          </cell>
          <cell r="JJ102">
            <v>0</v>
          </cell>
          <cell r="JK102">
            <v>8.2000000000000011</v>
          </cell>
          <cell r="JL102">
            <v>0</v>
          </cell>
          <cell r="JM102">
            <v>0</v>
          </cell>
          <cell r="JN102">
            <v>0</v>
          </cell>
          <cell r="JO102" t="str">
            <v>nd</v>
          </cell>
          <cell r="JP102">
            <v>0</v>
          </cell>
          <cell r="JQ102">
            <v>32.700000000000003</v>
          </cell>
          <cell r="JR102">
            <v>0</v>
          </cell>
          <cell r="JS102">
            <v>0</v>
          </cell>
          <cell r="JT102">
            <v>0</v>
          </cell>
          <cell r="JU102" t="str">
            <v>nd</v>
          </cell>
          <cell r="JV102" t="str">
            <v>nd</v>
          </cell>
          <cell r="JW102">
            <v>48.1</v>
          </cell>
          <cell r="JX102">
            <v>0</v>
          </cell>
          <cell r="JY102">
            <v>0</v>
          </cell>
          <cell r="JZ102">
            <v>0</v>
          </cell>
          <cell r="KA102">
            <v>0</v>
          </cell>
          <cell r="KB102">
            <v>0</v>
          </cell>
          <cell r="KC102">
            <v>9.6</v>
          </cell>
          <cell r="KD102">
            <v>56.000000000000007</v>
          </cell>
          <cell r="KE102">
            <v>16.8</v>
          </cell>
          <cell r="KF102">
            <v>4.7</v>
          </cell>
          <cell r="KG102">
            <v>4.5999999999999996</v>
          </cell>
          <cell r="KH102">
            <v>17.899999999999999</v>
          </cell>
          <cell r="KI102">
            <v>0.1</v>
          </cell>
          <cell r="KJ102">
            <v>53.800000000000004</v>
          </cell>
          <cell r="KK102">
            <v>16.8</v>
          </cell>
          <cell r="KL102">
            <v>4.7</v>
          </cell>
          <cell r="KM102">
            <v>4.8</v>
          </cell>
          <cell r="KN102">
            <v>19.8</v>
          </cell>
          <cell r="KO102">
            <v>0.2</v>
          </cell>
        </row>
        <row r="103">
          <cell r="A103" t="str">
            <v>5MN</v>
          </cell>
          <cell r="B103" t="str">
            <v>103</v>
          </cell>
          <cell r="C103" t="str">
            <v>NAF 17</v>
          </cell>
          <cell r="D103" t="str">
            <v>MN</v>
          </cell>
          <cell r="E103" t="str">
            <v>5</v>
          </cell>
          <cell r="F103" t="str">
            <v>nd</v>
          </cell>
          <cell r="G103">
            <v>11</v>
          </cell>
          <cell r="H103">
            <v>27.900000000000002</v>
          </cell>
          <cell r="I103">
            <v>51.9</v>
          </cell>
          <cell r="J103">
            <v>9</v>
          </cell>
          <cell r="K103">
            <v>78</v>
          </cell>
          <cell r="L103">
            <v>18.8</v>
          </cell>
          <cell r="M103">
            <v>1.9</v>
          </cell>
          <cell r="N103" t="str">
            <v>nd</v>
          </cell>
          <cell r="O103">
            <v>28.199999999999996</v>
          </cell>
          <cell r="P103">
            <v>35.6</v>
          </cell>
          <cell r="Q103">
            <v>5.4</v>
          </cell>
          <cell r="R103">
            <v>5</v>
          </cell>
          <cell r="S103">
            <v>7.3</v>
          </cell>
          <cell r="T103">
            <v>30.2</v>
          </cell>
          <cell r="U103">
            <v>7.8</v>
          </cell>
          <cell r="V103">
            <v>31.4</v>
          </cell>
          <cell r="W103">
            <v>20</v>
          </cell>
          <cell r="X103">
            <v>72.7</v>
          </cell>
          <cell r="Y103">
            <v>7.3</v>
          </cell>
          <cell r="Z103">
            <v>10</v>
          </cell>
          <cell r="AA103">
            <v>49.5</v>
          </cell>
          <cell r="AB103">
            <v>29.5</v>
          </cell>
          <cell r="AC103">
            <v>55.000000000000007</v>
          </cell>
          <cell r="AD103">
            <v>20</v>
          </cell>
          <cell r="AE103">
            <v>25.7</v>
          </cell>
          <cell r="AF103">
            <v>17.299999999999997</v>
          </cell>
          <cell r="AG103">
            <v>12.3</v>
          </cell>
          <cell r="AH103">
            <v>0</v>
          </cell>
          <cell r="AI103">
            <v>44.7</v>
          </cell>
          <cell r="AJ103">
            <v>56.499999999999993</v>
          </cell>
          <cell r="AK103">
            <v>4.9000000000000004</v>
          </cell>
          <cell r="AL103">
            <v>38.6</v>
          </cell>
          <cell r="AM103">
            <v>48.8</v>
          </cell>
          <cell r="AN103">
            <v>51.2</v>
          </cell>
          <cell r="AO103">
            <v>49.8</v>
          </cell>
          <cell r="AP103">
            <v>50.2</v>
          </cell>
          <cell r="AQ103">
            <v>49.1</v>
          </cell>
          <cell r="AR103">
            <v>21.7</v>
          </cell>
          <cell r="AS103">
            <v>0</v>
          </cell>
          <cell r="AT103">
            <v>22.5</v>
          </cell>
          <cell r="AU103">
            <v>6.7</v>
          </cell>
          <cell r="AV103">
            <v>9</v>
          </cell>
          <cell r="AW103" t="str">
            <v>nd</v>
          </cell>
          <cell r="AX103">
            <v>12.1</v>
          </cell>
          <cell r="AY103">
            <v>60.8</v>
          </cell>
          <cell r="AZ103">
            <v>17.7</v>
          </cell>
          <cell r="BA103">
            <v>41.3</v>
          </cell>
          <cell r="BB103">
            <v>19.2</v>
          </cell>
          <cell r="BC103">
            <v>16.3</v>
          </cell>
          <cell r="BD103">
            <v>9</v>
          </cell>
          <cell r="BE103">
            <v>9.1999999999999993</v>
          </cell>
          <cell r="BF103">
            <v>5.0999999999999996</v>
          </cell>
          <cell r="BG103">
            <v>8.2000000000000011</v>
          </cell>
          <cell r="BH103">
            <v>11</v>
          </cell>
          <cell r="BI103">
            <v>17</v>
          </cell>
          <cell r="BJ103">
            <v>12.5</v>
          </cell>
          <cell r="BK103">
            <v>18.7</v>
          </cell>
          <cell r="BL103">
            <v>32.6</v>
          </cell>
          <cell r="BM103">
            <v>1.5</v>
          </cell>
          <cell r="BN103" t="str">
            <v>nd</v>
          </cell>
          <cell r="BO103">
            <v>2.1</v>
          </cell>
          <cell r="BP103">
            <v>8.5</v>
          </cell>
          <cell r="BQ103">
            <v>31.1</v>
          </cell>
          <cell r="BR103">
            <v>56.499999999999993</v>
          </cell>
          <cell r="BS103" t="str">
            <v>nd</v>
          </cell>
          <cell r="BT103">
            <v>0</v>
          </cell>
          <cell r="BU103">
            <v>0</v>
          </cell>
          <cell r="BV103">
            <v>8.1</v>
          </cell>
          <cell r="BW103">
            <v>75</v>
          </cell>
          <cell r="BX103">
            <v>16.5</v>
          </cell>
          <cell r="BY103" t="str">
            <v>nd</v>
          </cell>
          <cell r="BZ103">
            <v>3.6999999999999997</v>
          </cell>
          <cell r="CA103">
            <v>21.2</v>
          </cell>
          <cell r="CB103">
            <v>51.6</v>
          </cell>
          <cell r="CC103">
            <v>18.2</v>
          </cell>
          <cell r="CD103">
            <v>4.7</v>
          </cell>
          <cell r="CE103" t="str">
            <v>nd</v>
          </cell>
          <cell r="CF103">
            <v>0</v>
          </cell>
          <cell r="CG103">
            <v>0</v>
          </cell>
          <cell r="CH103">
            <v>0</v>
          </cell>
          <cell r="CI103">
            <v>1.9</v>
          </cell>
          <cell r="CJ103">
            <v>97.7</v>
          </cell>
          <cell r="CK103">
            <v>72.5</v>
          </cell>
          <cell r="CL103">
            <v>48.3</v>
          </cell>
          <cell r="CM103">
            <v>83.7</v>
          </cell>
          <cell r="CN103">
            <v>38.6</v>
          </cell>
          <cell r="CO103">
            <v>6</v>
          </cell>
          <cell r="CP103">
            <v>26.1</v>
          </cell>
          <cell r="CQ103">
            <v>67.800000000000011</v>
          </cell>
          <cell r="CR103">
            <v>5.5</v>
          </cell>
          <cell r="CS103">
            <v>31.7</v>
          </cell>
          <cell r="CT103">
            <v>22.6</v>
          </cell>
          <cell r="CU103">
            <v>7.1999999999999993</v>
          </cell>
          <cell r="CV103">
            <v>38.5</v>
          </cell>
          <cell r="CW103">
            <v>17.299999999999997</v>
          </cell>
          <cell r="CX103">
            <v>7.7</v>
          </cell>
          <cell r="CY103">
            <v>14.899999999999999</v>
          </cell>
          <cell r="CZ103">
            <v>13.200000000000001</v>
          </cell>
          <cell r="DA103">
            <v>13.900000000000002</v>
          </cell>
          <cell r="DB103">
            <v>33</v>
          </cell>
          <cell r="DC103">
            <v>15.4</v>
          </cell>
          <cell r="DD103">
            <v>38.800000000000004</v>
          </cell>
          <cell r="DE103">
            <v>12.5</v>
          </cell>
          <cell r="DF103">
            <v>18.899999999999999</v>
          </cell>
          <cell r="DG103">
            <v>16</v>
          </cell>
          <cell r="DH103">
            <v>3.5999999999999996</v>
          </cell>
          <cell r="DI103">
            <v>6.1</v>
          </cell>
          <cell r="DJ103">
            <v>30.3</v>
          </cell>
          <cell r="DK103">
            <v>23.1</v>
          </cell>
          <cell r="DL103">
            <v>0</v>
          </cell>
          <cell r="DM103" t="str">
            <v>nd</v>
          </cell>
          <cell r="DN103">
            <v>0</v>
          </cell>
          <cell r="DO103">
            <v>0</v>
          </cell>
          <cell r="DP103">
            <v>0</v>
          </cell>
          <cell r="DQ103">
            <v>1.7999999999999998</v>
          </cell>
          <cell r="DR103">
            <v>3.4000000000000004</v>
          </cell>
          <cell r="DS103">
            <v>2.9000000000000004</v>
          </cell>
          <cell r="DT103">
            <v>1.3</v>
          </cell>
          <cell r="DU103">
            <v>1</v>
          </cell>
          <cell r="DV103" t="str">
            <v>nd</v>
          </cell>
          <cell r="DW103">
            <v>9.4</v>
          </cell>
          <cell r="DX103">
            <v>7.5</v>
          </cell>
          <cell r="DY103">
            <v>4.1000000000000005</v>
          </cell>
          <cell r="DZ103">
            <v>2.9000000000000004</v>
          </cell>
          <cell r="EA103">
            <v>2.7</v>
          </cell>
          <cell r="EB103" t="str">
            <v>nd</v>
          </cell>
          <cell r="EC103">
            <v>24.7</v>
          </cell>
          <cell r="ED103">
            <v>7.5</v>
          </cell>
          <cell r="EE103">
            <v>8.2000000000000011</v>
          </cell>
          <cell r="EF103">
            <v>4.7</v>
          </cell>
          <cell r="EG103">
            <v>5.0999999999999996</v>
          </cell>
          <cell r="EH103">
            <v>2.7</v>
          </cell>
          <cell r="EI103">
            <v>5.4</v>
          </cell>
          <cell r="EJ103">
            <v>0.89999999999999991</v>
          </cell>
          <cell r="EK103">
            <v>1.2</v>
          </cell>
          <cell r="EL103">
            <v>0</v>
          </cell>
          <cell r="EM103">
            <v>0</v>
          </cell>
          <cell r="EN103">
            <v>0</v>
          </cell>
          <cell r="EO103">
            <v>0</v>
          </cell>
          <cell r="EP103" t="str">
            <v>nd</v>
          </cell>
          <cell r="EQ103">
            <v>0</v>
          </cell>
          <cell r="ER103">
            <v>0</v>
          </cell>
          <cell r="ES103">
            <v>0</v>
          </cell>
          <cell r="ET103">
            <v>1.2</v>
          </cell>
          <cell r="EU103">
            <v>1.7000000000000002</v>
          </cell>
          <cell r="EV103">
            <v>3.2</v>
          </cell>
          <cell r="EW103" t="str">
            <v>nd</v>
          </cell>
          <cell r="EX103" t="str">
            <v>nd</v>
          </cell>
          <cell r="EY103">
            <v>3.3000000000000003</v>
          </cell>
          <cell r="EZ103" t="str">
            <v>nd</v>
          </cell>
          <cell r="FA103">
            <v>2.5</v>
          </cell>
          <cell r="FB103">
            <v>6.2</v>
          </cell>
          <cell r="FC103">
            <v>3.5000000000000004</v>
          </cell>
          <cell r="FD103">
            <v>4.9000000000000004</v>
          </cell>
          <cell r="FE103">
            <v>9.9</v>
          </cell>
          <cell r="FF103">
            <v>4.8</v>
          </cell>
          <cell r="FG103">
            <v>6.2</v>
          </cell>
          <cell r="FH103">
            <v>7.3999999999999995</v>
          </cell>
          <cell r="FI103">
            <v>6.9</v>
          </cell>
          <cell r="FJ103">
            <v>9.4</v>
          </cell>
          <cell r="FK103">
            <v>16.900000000000002</v>
          </cell>
          <cell r="FL103" t="str">
            <v>nd</v>
          </cell>
          <cell r="FM103" t="str">
            <v>nd</v>
          </cell>
          <cell r="FN103" t="str">
            <v>nd</v>
          </cell>
          <cell r="FO103">
            <v>1.3</v>
          </cell>
          <cell r="FP103">
            <v>3.3000000000000003</v>
          </cell>
          <cell r="FQ103">
            <v>2.1</v>
          </cell>
          <cell r="FR103" t="str">
            <v>nd</v>
          </cell>
          <cell r="FS103">
            <v>0</v>
          </cell>
          <cell r="FT103">
            <v>0</v>
          </cell>
          <cell r="FU103">
            <v>0</v>
          </cell>
          <cell r="FV103">
            <v>0</v>
          </cell>
          <cell r="FW103">
            <v>0</v>
          </cell>
          <cell r="FX103" t="str">
            <v>nd</v>
          </cell>
          <cell r="FY103">
            <v>0</v>
          </cell>
          <cell r="FZ103">
            <v>2</v>
          </cell>
          <cell r="GA103">
            <v>4.8</v>
          </cell>
          <cell r="GB103">
            <v>4.7</v>
          </cell>
          <cell r="GC103" t="str">
            <v>nd</v>
          </cell>
          <cell r="GD103">
            <v>0</v>
          </cell>
          <cell r="GE103">
            <v>1.5</v>
          </cell>
          <cell r="GF103">
            <v>5.5</v>
          </cell>
          <cell r="GG103">
            <v>9.6</v>
          </cell>
          <cell r="GH103">
            <v>10.8</v>
          </cell>
          <cell r="GI103" t="str">
            <v>nd</v>
          </cell>
          <cell r="GJ103">
            <v>0</v>
          </cell>
          <cell r="GK103" t="str">
            <v>nd</v>
          </cell>
          <cell r="GL103" t="str">
            <v>nd</v>
          </cell>
          <cell r="GM103">
            <v>11.799999999999999</v>
          </cell>
          <cell r="GN103">
            <v>38.200000000000003</v>
          </cell>
          <cell r="GO103">
            <v>0</v>
          </cell>
          <cell r="GP103">
            <v>0</v>
          </cell>
          <cell r="GQ103">
            <v>0</v>
          </cell>
          <cell r="GR103">
            <v>0</v>
          </cell>
          <cell r="GS103">
            <v>5.0999999999999996</v>
          </cell>
          <cell r="GT103">
            <v>2.5</v>
          </cell>
          <cell r="GU103">
            <v>0</v>
          </cell>
          <cell r="GV103">
            <v>0</v>
          </cell>
          <cell r="GW103">
            <v>0</v>
          </cell>
          <cell r="GX103">
            <v>0</v>
          </cell>
          <cell r="GY103" t="str">
            <v>nd</v>
          </cell>
          <cell r="GZ103">
            <v>0</v>
          </cell>
          <cell r="HA103">
            <v>0</v>
          </cell>
          <cell r="HB103">
            <v>0</v>
          </cell>
          <cell r="HC103" t="str">
            <v>nd</v>
          </cell>
          <cell r="HD103">
            <v>8.4</v>
          </cell>
          <cell r="HE103" t="str">
            <v>nd</v>
          </cell>
          <cell r="HF103">
            <v>0</v>
          </cell>
          <cell r="HG103">
            <v>0</v>
          </cell>
          <cell r="HH103">
            <v>0</v>
          </cell>
          <cell r="HI103">
            <v>2.5</v>
          </cell>
          <cell r="HJ103">
            <v>20.3</v>
          </cell>
          <cell r="HK103">
            <v>5.0999999999999996</v>
          </cell>
          <cell r="HL103" t="str">
            <v>nd</v>
          </cell>
          <cell r="HM103">
            <v>0</v>
          </cell>
          <cell r="HN103">
            <v>0</v>
          </cell>
          <cell r="HO103">
            <v>2.7</v>
          </cell>
          <cell r="HP103">
            <v>38.800000000000004</v>
          </cell>
          <cell r="HQ103">
            <v>9.8000000000000007</v>
          </cell>
          <cell r="HR103">
            <v>0</v>
          </cell>
          <cell r="HS103">
            <v>0</v>
          </cell>
          <cell r="HT103">
            <v>0</v>
          </cell>
          <cell r="HU103">
            <v>1.3</v>
          </cell>
          <cell r="HV103">
            <v>7.6</v>
          </cell>
          <cell r="HW103" t="str">
            <v>nd</v>
          </cell>
          <cell r="HX103">
            <v>0</v>
          </cell>
          <cell r="HY103">
            <v>0</v>
          </cell>
          <cell r="HZ103">
            <v>0</v>
          </cell>
          <cell r="IA103">
            <v>0</v>
          </cell>
          <cell r="IB103">
            <v>0</v>
          </cell>
          <cell r="IC103">
            <v>0</v>
          </cell>
          <cell r="ID103" t="str">
            <v>nd</v>
          </cell>
          <cell r="IE103">
            <v>1.5</v>
          </cell>
          <cell r="IF103">
            <v>7.5</v>
          </cell>
          <cell r="IG103">
            <v>1.5</v>
          </cell>
          <cell r="IH103" t="str">
            <v>nd</v>
          </cell>
          <cell r="II103" t="str">
            <v>nd</v>
          </cell>
          <cell r="IJ103" t="str">
            <v>nd</v>
          </cell>
          <cell r="IK103">
            <v>6.8000000000000007</v>
          </cell>
          <cell r="IL103">
            <v>11.899999999999999</v>
          </cell>
          <cell r="IM103">
            <v>6.7</v>
          </cell>
          <cell r="IN103">
            <v>2</v>
          </cell>
          <cell r="IO103" t="str">
            <v>nd</v>
          </cell>
          <cell r="IP103">
            <v>2.4</v>
          </cell>
          <cell r="IQ103">
            <v>11.700000000000001</v>
          </cell>
          <cell r="IR103">
            <v>27.800000000000004</v>
          </cell>
          <cell r="IS103">
            <v>7.3999999999999995</v>
          </cell>
          <cell r="IT103">
            <v>2</v>
          </cell>
          <cell r="IU103">
            <v>0</v>
          </cell>
          <cell r="IV103">
            <v>0</v>
          </cell>
          <cell r="IW103">
            <v>1.3</v>
          </cell>
          <cell r="IX103">
            <v>4.3999999999999995</v>
          </cell>
          <cell r="IY103">
            <v>2.9000000000000004</v>
          </cell>
          <cell r="IZ103">
            <v>0</v>
          </cell>
          <cell r="JA103">
            <v>0</v>
          </cell>
          <cell r="JB103">
            <v>0</v>
          </cell>
          <cell r="JC103">
            <v>0</v>
          </cell>
          <cell r="JD103">
            <v>0</v>
          </cell>
          <cell r="JE103" t="str">
            <v>nd</v>
          </cell>
          <cell r="JF103">
            <v>0</v>
          </cell>
          <cell r="JG103">
            <v>0</v>
          </cell>
          <cell r="JH103">
            <v>0</v>
          </cell>
          <cell r="JI103">
            <v>0</v>
          </cell>
          <cell r="JJ103">
            <v>0</v>
          </cell>
          <cell r="JK103">
            <v>11.899999999999999</v>
          </cell>
          <cell r="JL103">
            <v>0</v>
          </cell>
          <cell r="JM103">
            <v>0</v>
          </cell>
          <cell r="JN103">
            <v>0</v>
          </cell>
          <cell r="JO103">
            <v>0</v>
          </cell>
          <cell r="JP103" t="str">
            <v>nd</v>
          </cell>
          <cell r="JQ103">
            <v>27.200000000000003</v>
          </cell>
          <cell r="JR103" t="str">
            <v>nd</v>
          </cell>
          <cell r="JS103">
            <v>0</v>
          </cell>
          <cell r="JT103">
            <v>0</v>
          </cell>
          <cell r="JU103">
            <v>0</v>
          </cell>
          <cell r="JV103" t="str">
            <v>nd</v>
          </cell>
          <cell r="JW103">
            <v>51.7</v>
          </cell>
          <cell r="JX103">
            <v>0</v>
          </cell>
          <cell r="JY103">
            <v>0</v>
          </cell>
          <cell r="JZ103">
            <v>0</v>
          </cell>
          <cell r="KA103">
            <v>0</v>
          </cell>
          <cell r="KB103" t="str">
            <v>nd</v>
          </cell>
          <cell r="KC103">
            <v>6.7</v>
          </cell>
          <cell r="KD103">
            <v>49.2</v>
          </cell>
          <cell r="KE103">
            <v>20.200000000000003</v>
          </cell>
          <cell r="KF103">
            <v>5.5</v>
          </cell>
          <cell r="KG103">
            <v>5.0999999999999996</v>
          </cell>
          <cell r="KH103">
            <v>19.900000000000002</v>
          </cell>
          <cell r="KI103">
            <v>0.1</v>
          </cell>
          <cell r="KJ103">
            <v>46.800000000000004</v>
          </cell>
          <cell r="KK103">
            <v>19.5</v>
          </cell>
          <cell r="KL103">
            <v>5.8000000000000007</v>
          </cell>
          <cell r="KM103">
            <v>5.5</v>
          </cell>
          <cell r="KN103">
            <v>22.2</v>
          </cell>
          <cell r="KO103">
            <v>0.1</v>
          </cell>
        </row>
        <row r="104">
          <cell r="A104" t="str">
            <v>6MN</v>
          </cell>
          <cell r="B104" t="str">
            <v>104</v>
          </cell>
          <cell r="C104" t="str">
            <v>NAF 17</v>
          </cell>
          <cell r="D104" t="str">
            <v>MN</v>
          </cell>
          <cell r="E104" t="str">
            <v>6</v>
          </cell>
          <cell r="F104" t="str">
            <v>nd</v>
          </cell>
          <cell r="G104">
            <v>9</v>
          </cell>
          <cell r="H104">
            <v>32.4</v>
          </cell>
          <cell r="I104">
            <v>48.9</v>
          </cell>
          <cell r="J104">
            <v>9.3000000000000007</v>
          </cell>
          <cell r="K104">
            <v>66.8</v>
          </cell>
          <cell r="L104">
            <v>14.399999999999999</v>
          </cell>
          <cell r="M104">
            <v>7.8</v>
          </cell>
          <cell r="N104">
            <v>11.1</v>
          </cell>
          <cell r="O104">
            <v>36.6</v>
          </cell>
          <cell r="P104">
            <v>40.9</v>
          </cell>
          <cell r="Q104">
            <v>8</v>
          </cell>
          <cell r="R104">
            <v>3.6999999999999997</v>
          </cell>
          <cell r="S104">
            <v>12.3</v>
          </cell>
          <cell r="T104">
            <v>27.6</v>
          </cell>
          <cell r="U104">
            <v>8.7999999999999989</v>
          </cell>
          <cell r="V104">
            <v>24</v>
          </cell>
          <cell r="W104">
            <v>14.099999999999998</v>
          </cell>
          <cell r="X104">
            <v>82.199999999999989</v>
          </cell>
          <cell r="Y104">
            <v>3.6999999999999997</v>
          </cell>
          <cell r="Z104">
            <v>10.6</v>
          </cell>
          <cell r="AA104">
            <v>61.7</v>
          </cell>
          <cell r="AB104">
            <v>17</v>
          </cell>
          <cell r="AC104">
            <v>53.900000000000006</v>
          </cell>
          <cell r="AD104">
            <v>33.300000000000004</v>
          </cell>
          <cell r="AE104">
            <v>10.199999999999999</v>
          </cell>
          <cell r="AF104">
            <v>17.2</v>
          </cell>
          <cell r="AG104">
            <v>7.8</v>
          </cell>
          <cell r="AH104">
            <v>0</v>
          </cell>
          <cell r="AI104">
            <v>64.8</v>
          </cell>
          <cell r="AJ104">
            <v>55.900000000000006</v>
          </cell>
          <cell r="AK104">
            <v>6.2</v>
          </cell>
          <cell r="AL104">
            <v>37.9</v>
          </cell>
          <cell r="AM104">
            <v>58.099999999999994</v>
          </cell>
          <cell r="AN104">
            <v>41.9</v>
          </cell>
          <cell r="AO104">
            <v>50.6</v>
          </cell>
          <cell r="AP104">
            <v>49.4</v>
          </cell>
          <cell r="AQ104">
            <v>33.6</v>
          </cell>
          <cell r="AR104">
            <v>9.1</v>
          </cell>
          <cell r="AS104">
            <v>0.3</v>
          </cell>
          <cell r="AT104">
            <v>51</v>
          </cell>
          <cell r="AU104">
            <v>5.8999999999999995</v>
          </cell>
          <cell r="AV104">
            <v>5.8999999999999995</v>
          </cell>
          <cell r="AW104">
            <v>1.6</v>
          </cell>
          <cell r="AX104">
            <v>7.8</v>
          </cell>
          <cell r="AY104">
            <v>46.2</v>
          </cell>
          <cell r="AZ104">
            <v>38.6</v>
          </cell>
          <cell r="BA104">
            <v>45.5</v>
          </cell>
          <cell r="BB104">
            <v>21.5</v>
          </cell>
          <cell r="BC104">
            <v>17.399999999999999</v>
          </cell>
          <cell r="BD104">
            <v>7.7</v>
          </cell>
          <cell r="BE104">
            <v>6.5</v>
          </cell>
          <cell r="BF104">
            <v>1.3</v>
          </cell>
          <cell r="BG104">
            <v>6.5</v>
          </cell>
          <cell r="BH104">
            <v>4.3999999999999995</v>
          </cell>
          <cell r="BI104">
            <v>17.5</v>
          </cell>
          <cell r="BJ104">
            <v>15.7</v>
          </cell>
          <cell r="BK104">
            <v>40.400000000000006</v>
          </cell>
          <cell r="BL104">
            <v>15.4</v>
          </cell>
          <cell r="BM104">
            <v>0.70000000000000007</v>
          </cell>
          <cell r="BN104">
            <v>1.4000000000000001</v>
          </cell>
          <cell r="BO104">
            <v>1.0999999999999999</v>
          </cell>
          <cell r="BP104">
            <v>10.100000000000001</v>
          </cell>
          <cell r="BQ104">
            <v>40.799999999999997</v>
          </cell>
          <cell r="BR104">
            <v>45.9</v>
          </cell>
          <cell r="BS104">
            <v>0</v>
          </cell>
          <cell r="BT104">
            <v>0</v>
          </cell>
          <cell r="BU104" t="str">
            <v>nd</v>
          </cell>
          <cell r="BV104">
            <v>13.8</v>
          </cell>
          <cell r="BW104">
            <v>79.2</v>
          </cell>
          <cell r="BX104">
            <v>6.9</v>
          </cell>
          <cell r="BY104" t="str">
            <v>nd</v>
          </cell>
          <cell r="BZ104">
            <v>1.0999999999999999</v>
          </cell>
          <cell r="CA104">
            <v>14.799999999999999</v>
          </cell>
          <cell r="CB104">
            <v>56.3</v>
          </cell>
          <cell r="CC104">
            <v>26</v>
          </cell>
          <cell r="CD104">
            <v>1.5</v>
          </cell>
          <cell r="CE104">
            <v>0</v>
          </cell>
          <cell r="CF104">
            <v>0</v>
          </cell>
          <cell r="CG104" t="str">
            <v>nd</v>
          </cell>
          <cell r="CH104">
            <v>0</v>
          </cell>
          <cell r="CI104" t="str">
            <v>nd</v>
          </cell>
          <cell r="CJ104">
            <v>98.4</v>
          </cell>
          <cell r="CK104">
            <v>81.599999999999994</v>
          </cell>
          <cell r="CL104">
            <v>45.6</v>
          </cell>
          <cell r="CM104">
            <v>77.5</v>
          </cell>
          <cell r="CN104">
            <v>29.4</v>
          </cell>
          <cell r="CO104">
            <v>5.8000000000000007</v>
          </cell>
          <cell r="CP104">
            <v>20.8</v>
          </cell>
          <cell r="CQ104">
            <v>70.399999999999991</v>
          </cell>
          <cell r="CR104">
            <v>7.1999999999999993</v>
          </cell>
          <cell r="CS104">
            <v>19.8</v>
          </cell>
          <cell r="CT104">
            <v>30.8</v>
          </cell>
          <cell r="CU104">
            <v>13.5</v>
          </cell>
          <cell r="CV104">
            <v>36</v>
          </cell>
          <cell r="CW104">
            <v>11.200000000000001</v>
          </cell>
          <cell r="CX104">
            <v>9</v>
          </cell>
          <cell r="CY104">
            <v>10.6</v>
          </cell>
          <cell r="CZ104">
            <v>10</v>
          </cell>
          <cell r="DA104">
            <v>17.299999999999997</v>
          </cell>
          <cell r="DB104">
            <v>41.9</v>
          </cell>
          <cell r="DC104">
            <v>14.399999999999999</v>
          </cell>
          <cell r="DD104">
            <v>41.699999999999996</v>
          </cell>
          <cell r="DE104">
            <v>14.399999999999999</v>
          </cell>
          <cell r="DF104">
            <v>37.9</v>
          </cell>
          <cell r="DG104">
            <v>28.7</v>
          </cell>
          <cell r="DH104">
            <v>12.3</v>
          </cell>
          <cell r="DI104">
            <v>4.1000000000000005</v>
          </cell>
          <cell r="DJ104">
            <v>22.2</v>
          </cell>
          <cell r="DK104">
            <v>17.2</v>
          </cell>
          <cell r="DL104">
            <v>0</v>
          </cell>
          <cell r="DM104" t="str">
            <v>nd</v>
          </cell>
          <cell r="DN104">
            <v>0</v>
          </cell>
          <cell r="DO104">
            <v>0</v>
          </cell>
          <cell r="DP104">
            <v>0</v>
          </cell>
          <cell r="DQ104">
            <v>1.6</v>
          </cell>
          <cell r="DR104">
            <v>2.2999999999999998</v>
          </cell>
          <cell r="DS104">
            <v>1.4000000000000001</v>
          </cell>
          <cell r="DT104">
            <v>2.4</v>
          </cell>
          <cell r="DU104">
            <v>0.5</v>
          </cell>
          <cell r="DV104">
            <v>0.8</v>
          </cell>
          <cell r="DW104">
            <v>8.2000000000000011</v>
          </cell>
          <cell r="DX104">
            <v>9</v>
          </cell>
          <cell r="DY104">
            <v>8.1</v>
          </cell>
          <cell r="DZ104">
            <v>3.1</v>
          </cell>
          <cell r="EA104">
            <v>2.7</v>
          </cell>
          <cell r="EB104" t="str">
            <v>nd</v>
          </cell>
          <cell r="EC104">
            <v>31.3</v>
          </cell>
          <cell r="ED104">
            <v>6</v>
          </cell>
          <cell r="EE104">
            <v>7.5</v>
          </cell>
          <cell r="EF104">
            <v>1.9</v>
          </cell>
          <cell r="EG104">
            <v>3.2</v>
          </cell>
          <cell r="EH104">
            <v>0.5</v>
          </cell>
          <cell r="EI104">
            <v>4.5</v>
          </cell>
          <cell r="EJ104">
            <v>4.2</v>
          </cell>
          <cell r="EK104" t="str">
            <v>nd</v>
          </cell>
          <cell r="EL104" t="str">
            <v>nd</v>
          </cell>
          <cell r="EM104" t="str">
            <v>nd</v>
          </cell>
          <cell r="EN104">
            <v>0</v>
          </cell>
          <cell r="EO104">
            <v>0</v>
          </cell>
          <cell r="EP104" t="str">
            <v>nd</v>
          </cell>
          <cell r="EQ104">
            <v>0</v>
          </cell>
          <cell r="ER104">
            <v>0</v>
          </cell>
          <cell r="ES104">
            <v>0</v>
          </cell>
          <cell r="ET104">
            <v>0.6</v>
          </cell>
          <cell r="EU104">
            <v>0.5</v>
          </cell>
          <cell r="EV104">
            <v>2.2999999999999998</v>
          </cell>
          <cell r="EW104">
            <v>1.6</v>
          </cell>
          <cell r="EX104">
            <v>3.1</v>
          </cell>
          <cell r="EY104">
            <v>0.6</v>
          </cell>
          <cell r="EZ104">
            <v>2.1999999999999997</v>
          </cell>
          <cell r="FA104">
            <v>2.1</v>
          </cell>
          <cell r="FB104">
            <v>6.4</v>
          </cell>
          <cell r="FC104">
            <v>5.8000000000000007</v>
          </cell>
          <cell r="FD104">
            <v>11.3</v>
          </cell>
          <cell r="FE104">
            <v>4.3999999999999995</v>
          </cell>
          <cell r="FF104">
            <v>3.5999999999999996</v>
          </cell>
          <cell r="FG104">
            <v>1.7999999999999998</v>
          </cell>
          <cell r="FH104">
            <v>8.1</v>
          </cell>
          <cell r="FI104">
            <v>4.5999999999999996</v>
          </cell>
          <cell r="FJ104">
            <v>23.400000000000002</v>
          </cell>
          <cell r="FK104">
            <v>8.1</v>
          </cell>
          <cell r="FL104" t="str">
            <v>nd</v>
          </cell>
          <cell r="FM104">
            <v>0</v>
          </cell>
          <cell r="FN104" t="str">
            <v>nd</v>
          </cell>
          <cell r="FO104" t="str">
            <v>nd</v>
          </cell>
          <cell r="FP104">
            <v>2.4</v>
          </cell>
          <cell r="FQ104">
            <v>2.4</v>
          </cell>
          <cell r="FR104" t="str">
            <v>nd</v>
          </cell>
          <cell r="FS104">
            <v>0</v>
          </cell>
          <cell r="FT104">
            <v>0</v>
          </cell>
          <cell r="FU104">
            <v>0</v>
          </cell>
          <cell r="FV104">
            <v>0</v>
          </cell>
          <cell r="FW104">
            <v>0.5</v>
          </cell>
          <cell r="FX104">
            <v>0.89999999999999991</v>
          </cell>
          <cell r="FY104">
            <v>0.4</v>
          </cell>
          <cell r="FZ104">
            <v>2.1999999999999997</v>
          </cell>
          <cell r="GA104">
            <v>3.3000000000000003</v>
          </cell>
          <cell r="GB104">
            <v>2.1</v>
          </cell>
          <cell r="GC104" t="str">
            <v>nd</v>
          </cell>
          <cell r="GD104" t="str">
            <v>nd</v>
          </cell>
          <cell r="GE104">
            <v>0.6</v>
          </cell>
          <cell r="GF104">
            <v>5.7</v>
          </cell>
          <cell r="GG104">
            <v>10.9</v>
          </cell>
          <cell r="GH104">
            <v>13.700000000000001</v>
          </cell>
          <cell r="GI104" t="str">
            <v>nd</v>
          </cell>
          <cell r="GJ104" t="str">
            <v>nd</v>
          </cell>
          <cell r="GK104">
            <v>0</v>
          </cell>
          <cell r="GL104">
            <v>2.1999999999999997</v>
          </cell>
          <cell r="GM104">
            <v>21.6</v>
          </cell>
          <cell r="GN104">
            <v>25.7</v>
          </cell>
          <cell r="GO104">
            <v>0</v>
          </cell>
          <cell r="GP104">
            <v>0</v>
          </cell>
          <cell r="GQ104">
            <v>0</v>
          </cell>
          <cell r="GR104" t="str">
            <v>nd</v>
          </cell>
          <cell r="GS104">
            <v>5</v>
          </cell>
          <cell r="GT104">
            <v>4.5999999999999996</v>
          </cell>
          <cell r="GU104">
            <v>0</v>
          </cell>
          <cell r="GV104" t="str">
            <v>nd</v>
          </cell>
          <cell r="GW104">
            <v>0</v>
          </cell>
          <cell r="GX104">
            <v>0</v>
          </cell>
          <cell r="GY104">
            <v>0</v>
          </cell>
          <cell r="GZ104">
            <v>0</v>
          </cell>
          <cell r="HA104">
            <v>0</v>
          </cell>
          <cell r="HB104">
            <v>0</v>
          </cell>
          <cell r="HC104">
            <v>0.70000000000000007</v>
          </cell>
          <cell r="HD104">
            <v>8.4</v>
          </cell>
          <cell r="HE104" t="str">
            <v>nd</v>
          </cell>
          <cell r="HF104">
            <v>0</v>
          </cell>
          <cell r="HG104">
            <v>0</v>
          </cell>
          <cell r="HH104">
            <v>0</v>
          </cell>
          <cell r="HI104">
            <v>3.1</v>
          </cell>
          <cell r="HJ104">
            <v>26.6</v>
          </cell>
          <cell r="HK104">
            <v>1.7000000000000002</v>
          </cell>
          <cell r="HL104">
            <v>0</v>
          </cell>
          <cell r="HM104">
            <v>0</v>
          </cell>
          <cell r="HN104" t="str">
            <v>nd</v>
          </cell>
          <cell r="HO104">
            <v>8.6999999999999993</v>
          </cell>
          <cell r="HP104">
            <v>36.700000000000003</v>
          </cell>
          <cell r="HQ104">
            <v>4.5999999999999996</v>
          </cell>
          <cell r="HR104">
            <v>0</v>
          </cell>
          <cell r="HS104">
            <v>0</v>
          </cell>
          <cell r="HT104" t="str">
            <v>nd</v>
          </cell>
          <cell r="HU104">
            <v>1.3</v>
          </cell>
          <cell r="HV104">
            <v>7.3</v>
          </cell>
          <cell r="HW104" t="str">
            <v>nd</v>
          </cell>
          <cell r="HX104">
            <v>0</v>
          </cell>
          <cell r="HY104">
            <v>0</v>
          </cell>
          <cell r="HZ104">
            <v>0</v>
          </cell>
          <cell r="IA104" t="str">
            <v>nd</v>
          </cell>
          <cell r="IB104">
            <v>0</v>
          </cell>
          <cell r="IC104" t="str">
            <v>nd</v>
          </cell>
          <cell r="ID104" t="str">
            <v>nd</v>
          </cell>
          <cell r="IE104">
            <v>1.4000000000000001</v>
          </cell>
          <cell r="IF104">
            <v>5</v>
          </cell>
          <cell r="IG104">
            <v>2.6</v>
          </cell>
          <cell r="IH104">
            <v>0</v>
          </cell>
          <cell r="II104">
            <v>0</v>
          </cell>
          <cell r="IJ104" t="str">
            <v>nd</v>
          </cell>
          <cell r="IK104">
            <v>6.9</v>
          </cell>
          <cell r="IL104">
            <v>19.100000000000001</v>
          </cell>
          <cell r="IM104">
            <v>5.5</v>
          </cell>
          <cell r="IN104">
            <v>0</v>
          </cell>
          <cell r="IO104">
            <v>0</v>
          </cell>
          <cell r="IP104">
            <v>0.70000000000000007</v>
          </cell>
          <cell r="IQ104">
            <v>5.6000000000000005</v>
          </cell>
          <cell r="IR104">
            <v>26.3</v>
          </cell>
          <cell r="IS104">
            <v>15.9</v>
          </cell>
          <cell r="IT104">
            <v>1.5</v>
          </cell>
          <cell r="IU104">
            <v>0</v>
          </cell>
          <cell r="IV104" t="str">
            <v>nd</v>
          </cell>
          <cell r="IW104">
            <v>0.89999999999999991</v>
          </cell>
          <cell r="IX104">
            <v>5.6000000000000005</v>
          </cell>
          <cell r="IY104">
            <v>2</v>
          </cell>
          <cell r="IZ104">
            <v>0</v>
          </cell>
          <cell r="JA104">
            <v>0</v>
          </cell>
          <cell r="JB104">
            <v>0</v>
          </cell>
          <cell r="JC104">
            <v>0</v>
          </cell>
          <cell r="JD104">
            <v>0</v>
          </cell>
          <cell r="JE104" t="str">
            <v>nd</v>
          </cell>
          <cell r="JF104">
            <v>0</v>
          </cell>
          <cell r="JG104">
            <v>0</v>
          </cell>
          <cell r="JH104" t="str">
            <v>nd</v>
          </cell>
          <cell r="JI104">
            <v>0</v>
          </cell>
          <cell r="JJ104">
            <v>0</v>
          </cell>
          <cell r="JK104">
            <v>9.1</v>
          </cell>
          <cell r="JL104">
            <v>0</v>
          </cell>
          <cell r="JM104">
            <v>0</v>
          </cell>
          <cell r="JN104">
            <v>0</v>
          </cell>
          <cell r="JO104">
            <v>0</v>
          </cell>
          <cell r="JP104" t="str">
            <v>nd</v>
          </cell>
          <cell r="JQ104">
            <v>30.2</v>
          </cell>
          <cell r="JR104">
            <v>0</v>
          </cell>
          <cell r="JS104">
            <v>0</v>
          </cell>
          <cell r="JT104">
            <v>0</v>
          </cell>
          <cell r="JU104">
            <v>0</v>
          </cell>
          <cell r="JV104" t="str">
            <v>nd</v>
          </cell>
          <cell r="JW104">
            <v>50.3</v>
          </cell>
          <cell r="JX104">
            <v>0</v>
          </cell>
          <cell r="JY104">
            <v>0</v>
          </cell>
          <cell r="JZ104">
            <v>0</v>
          </cell>
          <cell r="KA104">
            <v>0</v>
          </cell>
          <cell r="KB104">
            <v>0</v>
          </cell>
          <cell r="KC104">
            <v>8.6999999999999993</v>
          </cell>
          <cell r="KD104">
            <v>55.300000000000004</v>
          </cell>
          <cell r="KE104">
            <v>17.599999999999998</v>
          </cell>
          <cell r="KF104">
            <v>5.2</v>
          </cell>
          <cell r="KG104">
            <v>5.5</v>
          </cell>
          <cell r="KH104">
            <v>16.3</v>
          </cell>
          <cell r="KI104">
            <v>0.1</v>
          </cell>
          <cell r="KJ104">
            <v>52.2</v>
          </cell>
          <cell r="KK104">
            <v>17</v>
          </cell>
          <cell r="KL104">
            <v>5.6000000000000005</v>
          </cell>
          <cell r="KM104">
            <v>6.1</v>
          </cell>
          <cell r="KN104">
            <v>19.100000000000001</v>
          </cell>
          <cell r="KO104">
            <v>0.1</v>
          </cell>
        </row>
        <row r="105">
          <cell r="A105" t="str">
            <v>EnsOQ</v>
          </cell>
          <cell r="B105" t="str">
            <v>105</v>
          </cell>
          <cell r="C105" t="str">
            <v>NAF 17</v>
          </cell>
          <cell r="D105" t="str">
            <v>OQ</v>
          </cell>
          <cell r="E105" t="str">
            <v/>
          </cell>
          <cell r="F105">
            <v>0.5</v>
          </cell>
          <cell r="G105">
            <v>3.8</v>
          </cell>
          <cell r="H105">
            <v>20.8</v>
          </cell>
          <cell r="I105">
            <v>63.6</v>
          </cell>
          <cell r="J105">
            <v>11.4</v>
          </cell>
          <cell r="K105">
            <v>63</v>
          </cell>
          <cell r="L105">
            <v>16.8</v>
          </cell>
          <cell r="M105">
            <v>6.3</v>
          </cell>
          <cell r="N105">
            <v>13.900000000000002</v>
          </cell>
          <cell r="O105">
            <v>16.2</v>
          </cell>
          <cell r="P105">
            <v>42.9</v>
          </cell>
          <cell r="Q105">
            <v>9.7000000000000011</v>
          </cell>
          <cell r="R105">
            <v>2.9000000000000004</v>
          </cell>
          <cell r="S105">
            <v>29.9</v>
          </cell>
          <cell r="T105">
            <v>14.7</v>
          </cell>
          <cell r="U105">
            <v>3</v>
          </cell>
          <cell r="V105">
            <v>23.1</v>
          </cell>
          <cell r="W105">
            <v>7.6</v>
          </cell>
          <cell r="X105">
            <v>84</v>
          </cell>
          <cell r="Y105">
            <v>8.4</v>
          </cell>
          <cell r="Z105">
            <v>5.6000000000000005</v>
          </cell>
          <cell r="AA105">
            <v>43.1</v>
          </cell>
          <cell r="AB105">
            <v>11.1</v>
          </cell>
          <cell r="AC105">
            <v>41.699999999999996</v>
          </cell>
          <cell r="AD105">
            <v>34.699999999999996</v>
          </cell>
          <cell r="AE105">
            <v>10.299999999999999</v>
          </cell>
          <cell r="AF105">
            <v>13.8</v>
          </cell>
          <cell r="AG105">
            <v>39.700000000000003</v>
          </cell>
          <cell r="AH105">
            <v>0</v>
          </cell>
          <cell r="AI105">
            <v>36.199999999999996</v>
          </cell>
          <cell r="AJ105">
            <v>72</v>
          </cell>
          <cell r="AK105">
            <v>2.7</v>
          </cell>
          <cell r="AL105">
            <v>25.2</v>
          </cell>
          <cell r="AM105">
            <v>26.400000000000002</v>
          </cell>
          <cell r="AN105">
            <v>73.599999999999994</v>
          </cell>
          <cell r="AO105">
            <v>77.600000000000009</v>
          </cell>
          <cell r="AP105">
            <v>22.400000000000002</v>
          </cell>
          <cell r="AQ105">
            <v>22.6</v>
          </cell>
          <cell r="AR105">
            <v>4.5999999999999996</v>
          </cell>
          <cell r="AS105">
            <v>1.0999999999999999</v>
          </cell>
          <cell r="AT105">
            <v>65.5</v>
          </cell>
          <cell r="AU105">
            <v>6.1</v>
          </cell>
          <cell r="AV105">
            <v>4.2</v>
          </cell>
          <cell r="AW105">
            <v>1.0999999999999999</v>
          </cell>
          <cell r="AX105">
            <v>0.8</v>
          </cell>
          <cell r="AY105">
            <v>88.5</v>
          </cell>
          <cell r="AZ105">
            <v>5.4</v>
          </cell>
          <cell r="BA105">
            <v>69.899999999999991</v>
          </cell>
          <cell r="BB105">
            <v>11.899999999999999</v>
          </cell>
          <cell r="BC105">
            <v>3.3000000000000003</v>
          </cell>
          <cell r="BD105">
            <v>2.4</v>
          </cell>
          <cell r="BE105">
            <v>2.9000000000000004</v>
          </cell>
          <cell r="BF105">
            <v>9.7000000000000011</v>
          </cell>
          <cell r="BG105">
            <v>1.3</v>
          </cell>
          <cell r="BH105">
            <v>1.2</v>
          </cell>
          <cell r="BI105">
            <v>1.7999999999999998</v>
          </cell>
          <cell r="BJ105">
            <v>3.1</v>
          </cell>
          <cell r="BK105">
            <v>23.9</v>
          </cell>
          <cell r="BL105">
            <v>68.7</v>
          </cell>
          <cell r="BM105" t="str">
            <v>nd</v>
          </cell>
          <cell r="BN105">
            <v>0.2</v>
          </cell>
          <cell r="BO105">
            <v>0.3</v>
          </cell>
          <cell r="BP105">
            <v>1.3</v>
          </cell>
          <cell r="BQ105">
            <v>21.5</v>
          </cell>
          <cell r="BR105">
            <v>76.7</v>
          </cell>
          <cell r="BS105" t="str">
            <v>nd</v>
          </cell>
          <cell r="BT105" t="str">
            <v>nd</v>
          </cell>
          <cell r="BU105">
            <v>1.0999999999999999</v>
          </cell>
          <cell r="BV105">
            <v>18.099999999999998</v>
          </cell>
          <cell r="BW105">
            <v>62.5</v>
          </cell>
          <cell r="BX105">
            <v>18.2</v>
          </cell>
          <cell r="BY105">
            <v>10.4</v>
          </cell>
          <cell r="BZ105">
            <v>3.9</v>
          </cell>
          <cell r="CA105">
            <v>17.899999999999999</v>
          </cell>
          <cell r="CB105">
            <v>44.4</v>
          </cell>
          <cell r="CC105">
            <v>18.399999999999999</v>
          </cell>
          <cell r="CD105">
            <v>5</v>
          </cell>
          <cell r="CE105">
            <v>0</v>
          </cell>
          <cell r="CF105">
            <v>0</v>
          </cell>
          <cell r="CG105">
            <v>0.2</v>
          </cell>
          <cell r="CH105">
            <v>0.6</v>
          </cell>
          <cell r="CI105">
            <v>0.70000000000000007</v>
          </cell>
          <cell r="CJ105">
            <v>98.5</v>
          </cell>
          <cell r="CK105">
            <v>67.900000000000006</v>
          </cell>
          <cell r="CL105">
            <v>37.700000000000003</v>
          </cell>
          <cell r="CM105">
            <v>90.3</v>
          </cell>
          <cell r="CN105">
            <v>46</v>
          </cell>
          <cell r="CO105">
            <v>8.4</v>
          </cell>
          <cell r="CP105">
            <v>16.8</v>
          </cell>
          <cell r="CQ105">
            <v>73.3</v>
          </cell>
          <cell r="CR105">
            <v>6.1</v>
          </cell>
          <cell r="CS105">
            <v>27.6</v>
          </cell>
          <cell r="CT105">
            <v>26.6</v>
          </cell>
          <cell r="CU105">
            <v>11.899999999999999</v>
          </cell>
          <cell r="CV105">
            <v>33.900000000000006</v>
          </cell>
          <cell r="CW105">
            <v>31.8</v>
          </cell>
          <cell r="CX105">
            <v>12.5</v>
          </cell>
          <cell r="CY105">
            <v>15.8</v>
          </cell>
          <cell r="CZ105">
            <v>8.5</v>
          </cell>
          <cell r="DA105">
            <v>7.6</v>
          </cell>
          <cell r="DB105">
            <v>23.9</v>
          </cell>
          <cell r="DC105">
            <v>22.2</v>
          </cell>
          <cell r="DD105">
            <v>18.600000000000001</v>
          </cell>
          <cell r="DE105">
            <v>25.3</v>
          </cell>
          <cell r="DF105">
            <v>38.4</v>
          </cell>
          <cell r="DG105">
            <v>10.7</v>
          </cell>
          <cell r="DH105">
            <v>3</v>
          </cell>
          <cell r="DI105">
            <v>7.7</v>
          </cell>
          <cell r="DJ105">
            <v>19.2</v>
          </cell>
          <cell r="DK105">
            <v>17.8</v>
          </cell>
          <cell r="DL105">
            <v>0.2</v>
          </cell>
          <cell r="DM105" t="str">
            <v>nd</v>
          </cell>
          <cell r="DN105">
            <v>0</v>
          </cell>
          <cell r="DO105">
            <v>0</v>
          </cell>
          <cell r="DP105">
            <v>0.1</v>
          </cell>
          <cell r="DQ105">
            <v>1.7999999999999998</v>
          </cell>
          <cell r="DR105">
            <v>0.5</v>
          </cell>
          <cell r="DS105">
            <v>0.4</v>
          </cell>
          <cell r="DT105">
            <v>0.2</v>
          </cell>
          <cell r="DU105">
            <v>0.5</v>
          </cell>
          <cell r="DV105">
            <v>0.3</v>
          </cell>
          <cell r="DW105">
            <v>14.099999999999998</v>
          </cell>
          <cell r="DX105">
            <v>2.9000000000000004</v>
          </cell>
          <cell r="DY105">
            <v>0.70000000000000007</v>
          </cell>
          <cell r="DZ105">
            <v>0.4</v>
          </cell>
          <cell r="EA105">
            <v>0.70000000000000007</v>
          </cell>
          <cell r="EB105">
            <v>0.89999999999999991</v>
          </cell>
          <cell r="EC105">
            <v>44.3</v>
          </cell>
          <cell r="ED105">
            <v>7.5</v>
          </cell>
          <cell r="EE105">
            <v>2</v>
          </cell>
          <cell r="EF105">
            <v>1.7000000000000002</v>
          </cell>
          <cell r="EG105">
            <v>1.6</v>
          </cell>
          <cell r="EH105">
            <v>7.6</v>
          </cell>
          <cell r="EI105">
            <v>9.5</v>
          </cell>
          <cell r="EJ105">
            <v>0.89999999999999991</v>
          </cell>
          <cell r="EK105">
            <v>0.1</v>
          </cell>
          <cell r="EL105" t="str">
            <v>nd</v>
          </cell>
          <cell r="EM105" t="str">
            <v>nd</v>
          </cell>
          <cell r="EN105">
            <v>0.70000000000000007</v>
          </cell>
          <cell r="EO105" t="str">
            <v>nd</v>
          </cell>
          <cell r="EP105">
            <v>0.3</v>
          </cell>
          <cell r="EQ105">
            <v>0</v>
          </cell>
          <cell r="ER105">
            <v>0</v>
          </cell>
          <cell r="ES105">
            <v>0.1</v>
          </cell>
          <cell r="ET105">
            <v>0.1</v>
          </cell>
          <cell r="EU105">
            <v>0.2</v>
          </cell>
          <cell r="EV105">
            <v>0.2</v>
          </cell>
          <cell r="EW105">
            <v>0.2</v>
          </cell>
          <cell r="EX105">
            <v>0.8</v>
          </cell>
          <cell r="EY105">
            <v>2.1999999999999997</v>
          </cell>
          <cell r="EZ105">
            <v>0.2</v>
          </cell>
          <cell r="FA105">
            <v>0.3</v>
          </cell>
          <cell r="FB105">
            <v>0.3</v>
          </cell>
          <cell r="FC105">
            <v>1.2</v>
          </cell>
          <cell r="FD105">
            <v>6.7</v>
          </cell>
          <cell r="FE105">
            <v>11.899999999999999</v>
          </cell>
          <cell r="FF105">
            <v>0.89999999999999991</v>
          </cell>
          <cell r="FG105">
            <v>0.5</v>
          </cell>
          <cell r="FH105">
            <v>1.3</v>
          </cell>
          <cell r="FI105">
            <v>1.5</v>
          </cell>
          <cell r="FJ105">
            <v>13.700000000000001</v>
          </cell>
          <cell r="FK105">
            <v>46.1</v>
          </cell>
          <cell r="FL105" t="str">
            <v>nd</v>
          </cell>
          <cell r="FM105" t="str">
            <v>nd</v>
          </cell>
          <cell r="FN105" t="str">
            <v>nd</v>
          </cell>
          <cell r="FO105">
            <v>0.2</v>
          </cell>
          <cell r="FP105">
            <v>2.5</v>
          </cell>
          <cell r="FQ105">
            <v>8.5</v>
          </cell>
          <cell r="FR105" t="str">
            <v>nd</v>
          </cell>
          <cell r="FS105" t="str">
            <v>nd</v>
          </cell>
          <cell r="FT105">
            <v>0</v>
          </cell>
          <cell r="FU105">
            <v>0</v>
          </cell>
          <cell r="FV105">
            <v>0.3</v>
          </cell>
          <cell r="FW105" t="str">
            <v>nd</v>
          </cell>
          <cell r="FX105" t="str">
            <v>nd</v>
          </cell>
          <cell r="FY105">
            <v>0.2</v>
          </cell>
          <cell r="FZ105">
            <v>0.1</v>
          </cell>
          <cell r="GA105">
            <v>0.89999999999999991</v>
          </cell>
          <cell r="GB105">
            <v>2.4</v>
          </cell>
          <cell r="GC105">
            <v>0</v>
          </cell>
          <cell r="GD105" t="str">
            <v>nd</v>
          </cell>
          <cell r="GE105">
            <v>0.2</v>
          </cell>
          <cell r="GF105">
            <v>0.5</v>
          </cell>
          <cell r="GG105">
            <v>6.2</v>
          </cell>
          <cell r="GH105">
            <v>13.600000000000001</v>
          </cell>
          <cell r="GI105">
            <v>0</v>
          </cell>
          <cell r="GJ105" t="str">
            <v>nd</v>
          </cell>
          <cell r="GK105">
            <v>0</v>
          </cell>
          <cell r="GL105">
            <v>0.5</v>
          </cell>
          <cell r="GM105">
            <v>12.2</v>
          </cell>
          <cell r="GN105">
            <v>51.1</v>
          </cell>
          <cell r="GO105">
            <v>0</v>
          </cell>
          <cell r="GP105">
            <v>0</v>
          </cell>
          <cell r="GQ105">
            <v>0</v>
          </cell>
          <cell r="GR105" t="str">
            <v>nd</v>
          </cell>
          <cell r="GS105">
            <v>2</v>
          </cell>
          <cell r="GT105">
            <v>9.1999999999999993</v>
          </cell>
          <cell r="GU105">
            <v>0</v>
          </cell>
          <cell r="GV105">
            <v>0.2</v>
          </cell>
          <cell r="GW105">
            <v>0</v>
          </cell>
          <cell r="GX105" t="str">
            <v>nd</v>
          </cell>
          <cell r="GY105" t="str">
            <v>nd</v>
          </cell>
          <cell r="GZ105">
            <v>0</v>
          </cell>
          <cell r="HA105">
            <v>0</v>
          </cell>
          <cell r="HB105" t="str">
            <v>nd</v>
          </cell>
          <cell r="HC105">
            <v>0.3</v>
          </cell>
          <cell r="HD105">
            <v>2.2999999999999998</v>
          </cell>
          <cell r="HE105">
            <v>0.8</v>
          </cell>
          <cell r="HF105" t="str">
            <v>nd</v>
          </cell>
          <cell r="HG105" t="str">
            <v>nd</v>
          </cell>
          <cell r="HH105">
            <v>0.3</v>
          </cell>
          <cell r="HI105">
            <v>4</v>
          </cell>
          <cell r="HJ105">
            <v>13.8</v>
          </cell>
          <cell r="HK105">
            <v>2.5</v>
          </cell>
          <cell r="HL105">
            <v>0</v>
          </cell>
          <cell r="HM105">
            <v>0</v>
          </cell>
          <cell r="HN105">
            <v>0.5</v>
          </cell>
          <cell r="HO105">
            <v>11.600000000000001</v>
          </cell>
          <cell r="HP105">
            <v>38.800000000000004</v>
          </cell>
          <cell r="HQ105">
            <v>13</v>
          </cell>
          <cell r="HR105">
            <v>0</v>
          </cell>
          <cell r="HS105">
            <v>0</v>
          </cell>
          <cell r="HT105" t="str">
            <v>nd</v>
          </cell>
          <cell r="HU105">
            <v>2</v>
          </cell>
          <cell r="HV105">
            <v>7.3999999999999995</v>
          </cell>
          <cell r="HW105">
            <v>1.7999999999999998</v>
          </cell>
          <cell r="HX105">
            <v>0.1</v>
          </cell>
          <cell r="HY105" t="str">
            <v>nd</v>
          </cell>
          <cell r="HZ105">
            <v>0</v>
          </cell>
          <cell r="IA105">
            <v>0.2</v>
          </cell>
          <cell r="IB105" t="str">
            <v>nd</v>
          </cell>
          <cell r="IC105">
            <v>0.4</v>
          </cell>
          <cell r="ID105">
            <v>0.2</v>
          </cell>
          <cell r="IE105">
            <v>1.2</v>
          </cell>
          <cell r="IF105">
            <v>0.8</v>
          </cell>
          <cell r="IG105">
            <v>0.70000000000000007</v>
          </cell>
          <cell r="IH105">
            <v>0.3</v>
          </cell>
          <cell r="II105">
            <v>1.2</v>
          </cell>
          <cell r="IJ105">
            <v>1.3</v>
          </cell>
          <cell r="IK105">
            <v>4</v>
          </cell>
          <cell r="IL105">
            <v>7.5</v>
          </cell>
          <cell r="IM105">
            <v>4.8</v>
          </cell>
          <cell r="IN105">
            <v>0.89999999999999991</v>
          </cell>
          <cell r="IO105">
            <v>8.6</v>
          </cell>
          <cell r="IP105">
            <v>2.1</v>
          </cell>
          <cell r="IQ105">
            <v>10.4</v>
          </cell>
          <cell r="IR105">
            <v>29.599999999999998</v>
          </cell>
          <cell r="IS105">
            <v>10.6</v>
          </cell>
          <cell r="IT105">
            <v>3.4000000000000004</v>
          </cell>
          <cell r="IU105">
            <v>0.2</v>
          </cell>
          <cell r="IV105">
            <v>0.2</v>
          </cell>
          <cell r="IW105">
            <v>2.2999999999999998</v>
          </cell>
          <cell r="IX105">
            <v>6.3</v>
          </cell>
          <cell r="IY105">
            <v>2.1999999999999997</v>
          </cell>
          <cell r="IZ105">
            <v>0.3</v>
          </cell>
          <cell r="JA105">
            <v>0</v>
          </cell>
          <cell r="JB105">
            <v>0</v>
          </cell>
          <cell r="JC105">
            <v>0</v>
          </cell>
          <cell r="JD105">
            <v>0</v>
          </cell>
          <cell r="JE105">
            <v>0.4</v>
          </cell>
          <cell r="JF105">
            <v>0</v>
          </cell>
          <cell r="JG105">
            <v>0</v>
          </cell>
          <cell r="JH105">
            <v>0</v>
          </cell>
          <cell r="JI105" t="str">
            <v>nd</v>
          </cell>
          <cell r="JJ105">
            <v>0</v>
          </cell>
          <cell r="JK105">
            <v>3.4000000000000004</v>
          </cell>
          <cell r="JL105">
            <v>0</v>
          </cell>
          <cell r="JM105">
            <v>0</v>
          </cell>
          <cell r="JN105" t="str">
            <v>nd</v>
          </cell>
          <cell r="JO105" t="str">
            <v>nd</v>
          </cell>
          <cell r="JP105" t="str">
            <v>nd</v>
          </cell>
          <cell r="JQ105">
            <v>20.200000000000003</v>
          </cell>
          <cell r="JR105">
            <v>0</v>
          </cell>
          <cell r="JS105">
            <v>0</v>
          </cell>
          <cell r="JT105" t="str">
            <v>nd</v>
          </cell>
          <cell r="JU105">
            <v>0.3</v>
          </cell>
          <cell r="JV105">
            <v>0.5</v>
          </cell>
          <cell r="JW105">
            <v>63.2</v>
          </cell>
          <cell r="JX105">
            <v>0</v>
          </cell>
          <cell r="JY105">
            <v>0</v>
          </cell>
          <cell r="JZ105">
            <v>0</v>
          </cell>
          <cell r="KA105" t="str">
            <v>nd</v>
          </cell>
          <cell r="KB105">
            <v>0.1</v>
          </cell>
          <cell r="KC105">
            <v>11.4</v>
          </cell>
          <cell r="KD105">
            <v>60.699999999999996</v>
          </cell>
          <cell r="KE105">
            <v>4.1000000000000005</v>
          </cell>
          <cell r="KF105">
            <v>1.7000000000000002</v>
          </cell>
          <cell r="KG105">
            <v>7.3</v>
          </cell>
          <cell r="KH105">
            <v>26</v>
          </cell>
          <cell r="KI105">
            <v>0.2</v>
          </cell>
          <cell r="KJ105">
            <v>58.3</v>
          </cell>
          <cell r="KK105">
            <v>4.1000000000000005</v>
          </cell>
          <cell r="KL105">
            <v>1.7000000000000002</v>
          </cell>
          <cell r="KM105">
            <v>8.1</v>
          </cell>
          <cell r="KN105">
            <v>27.6</v>
          </cell>
          <cell r="KO105">
            <v>0.2</v>
          </cell>
        </row>
        <row r="106">
          <cell r="A106" t="str">
            <v>1OQ</v>
          </cell>
          <cell r="B106" t="str">
            <v>106</v>
          </cell>
          <cell r="C106" t="str">
            <v>NAF 17</v>
          </cell>
          <cell r="D106" t="str">
            <v>OQ</v>
          </cell>
          <cell r="E106" t="str">
            <v>1</v>
          </cell>
          <cell r="F106">
            <v>0</v>
          </cell>
          <cell r="G106">
            <v>3</v>
          </cell>
          <cell r="H106">
            <v>23.599999999999998</v>
          </cell>
          <cell r="I106">
            <v>64.2</v>
          </cell>
          <cell r="J106">
            <v>9.1</v>
          </cell>
          <cell r="K106">
            <v>66.8</v>
          </cell>
          <cell r="L106">
            <v>19.3</v>
          </cell>
          <cell r="M106">
            <v>6.6000000000000005</v>
          </cell>
          <cell r="N106">
            <v>7.3</v>
          </cell>
          <cell r="O106">
            <v>23.1</v>
          </cell>
          <cell r="P106">
            <v>36.5</v>
          </cell>
          <cell r="Q106">
            <v>6.7</v>
          </cell>
          <cell r="R106" t="str">
            <v>nd</v>
          </cell>
          <cell r="S106">
            <v>16.5</v>
          </cell>
          <cell r="T106">
            <v>21.8</v>
          </cell>
          <cell r="U106">
            <v>5.8000000000000007</v>
          </cell>
          <cell r="V106">
            <v>24.3</v>
          </cell>
          <cell r="W106">
            <v>6.3</v>
          </cell>
          <cell r="X106">
            <v>87.3</v>
          </cell>
          <cell r="Y106">
            <v>6.3</v>
          </cell>
          <cell r="Z106">
            <v>0</v>
          </cell>
          <cell r="AA106">
            <v>23.799999999999997</v>
          </cell>
          <cell r="AB106" t="str">
            <v>nd</v>
          </cell>
          <cell r="AC106">
            <v>54</v>
          </cell>
          <cell r="AD106" t="str">
            <v>nd</v>
          </cell>
          <cell r="AE106">
            <v>0</v>
          </cell>
          <cell r="AF106" t="str">
            <v>nd</v>
          </cell>
          <cell r="AG106" t="str">
            <v>nd</v>
          </cell>
          <cell r="AH106">
            <v>0</v>
          </cell>
          <cell r="AI106">
            <v>54.900000000000006</v>
          </cell>
          <cell r="AJ106">
            <v>71.2</v>
          </cell>
          <cell r="AK106">
            <v>5</v>
          </cell>
          <cell r="AL106">
            <v>23.7</v>
          </cell>
          <cell r="AM106">
            <v>18.3</v>
          </cell>
          <cell r="AN106">
            <v>81.699999999999989</v>
          </cell>
          <cell r="AO106">
            <v>33.900000000000006</v>
          </cell>
          <cell r="AP106">
            <v>66.100000000000009</v>
          </cell>
          <cell r="AQ106">
            <v>45.4</v>
          </cell>
          <cell r="AR106" t="str">
            <v>nd</v>
          </cell>
          <cell r="AS106" t="str">
            <v>nd</v>
          </cell>
          <cell r="AT106">
            <v>21.9</v>
          </cell>
          <cell r="AU106">
            <v>26.8</v>
          </cell>
          <cell r="AV106">
            <v>20.8</v>
          </cell>
          <cell r="AW106" t="str">
            <v>nd</v>
          </cell>
          <cell r="AX106">
            <v>0</v>
          </cell>
          <cell r="AY106">
            <v>74.3</v>
          </cell>
          <cell r="AZ106">
            <v>0</v>
          </cell>
          <cell r="BA106">
            <v>66.900000000000006</v>
          </cell>
          <cell r="BB106">
            <v>10.8</v>
          </cell>
          <cell r="BC106">
            <v>2.9000000000000004</v>
          </cell>
          <cell r="BD106">
            <v>1.4000000000000001</v>
          </cell>
          <cell r="BE106">
            <v>3.8</v>
          </cell>
          <cell r="BF106">
            <v>14.099999999999998</v>
          </cell>
          <cell r="BG106">
            <v>2</v>
          </cell>
          <cell r="BH106">
            <v>0</v>
          </cell>
          <cell r="BI106" t="str">
            <v>nd</v>
          </cell>
          <cell r="BJ106">
            <v>1.4000000000000001</v>
          </cell>
          <cell r="BK106">
            <v>8.6</v>
          </cell>
          <cell r="BL106">
            <v>87.8</v>
          </cell>
          <cell r="BM106" t="str">
            <v>nd</v>
          </cell>
          <cell r="BN106">
            <v>0</v>
          </cell>
          <cell r="BO106" t="str">
            <v>nd</v>
          </cell>
          <cell r="BP106" t="str">
            <v>nd</v>
          </cell>
          <cell r="BQ106">
            <v>12.8</v>
          </cell>
          <cell r="BR106">
            <v>85.6</v>
          </cell>
          <cell r="BS106" t="str">
            <v>nd</v>
          </cell>
          <cell r="BT106">
            <v>0</v>
          </cell>
          <cell r="BU106">
            <v>2.5</v>
          </cell>
          <cell r="BV106">
            <v>7.5</v>
          </cell>
          <cell r="BW106">
            <v>41.099999999999994</v>
          </cell>
          <cell r="BX106">
            <v>47.8</v>
          </cell>
          <cell r="BY106">
            <v>16.600000000000001</v>
          </cell>
          <cell r="BZ106">
            <v>5.8999999999999995</v>
          </cell>
          <cell r="CA106">
            <v>8.1</v>
          </cell>
          <cell r="CB106">
            <v>35.5</v>
          </cell>
          <cell r="CC106">
            <v>22.7</v>
          </cell>
          <cell r="CD106">
            <v>11.200000000000001</v>
          </cell>
          <cell r="CE106">
            <v>0</v>
          </cell>
          <cell r="CF106">
            <v>0</v>
          </cell>
          <cell r="CG106">
            <v>0</v>
          </cell>
          <cell r="CH106" t="str">
            <v>nd</v>
          </cell>
          <cell r="CI106" t="str">
            <v>nd</v>
          </cell>
          <cell r="CJ106">
            <v>98.3</v>
          </cell>
          <cell r="CK106">
            <v>59.199999999999996</v>
          </cell>
          <cell r="CL106">
            <v>34.9</v>
          </cell>
          <cell r="CM106">
            <v>86.5</v>
          </cell>
          <cell r="CN106">
            <v>39.1</v>
          </cell>
          <cell r="CO106">
            <v>5.6000000000000005</v>
          </cell>
          <cell r="CP106">
            <v>17.8</v>
          </cell>
          <cell r="CQ106">
            <v>61.7</v>
          </cell>
          <cell r="CR106">
            <v>5.8000000000000007</v>
          </cell>
          <cell r="CS106">
            <v>27.200000000000003</v>
          </cell>
          <cell r="CT106">
            <v>21.3</v>
          </cell>
          <cell r="CU106">
            <v>12.2</v>
          </cell>
          <cell r="CV106">
            <v>39.300000000000004</v>
          </cell>
          <cell r="CW106">
            <v>29.7</v>
          </cell>
          <cell r="CX106">
            <v>11</v>
          </cell>
          <cell r="CY106">
            <v>16.2</v>
          </cell>
          <cell r="CZ106">
            <v>6.2</v>
          </cell>
          <cell r="DA106">
            <v>8.6999999999999993</v>
          </cell>
          <cell r="DB106">
            <v>28.199999999999996</v>
          </cell>
          <cell r="DC106">
            <v>24.9</v>
          </cell>
          <cell r="DD106">
            <v>26.1</v>
          </cell>
          <cell r="DE106">
            <v>16.900000000000002</v>
          </cell>
          <cell r="DF106">
            <v>31.900000000000002</v>
          </cell>
          <cell r="DG106">
            <v>7.8</v>
          </cell>
          <cell r="DH106" t="str">
            <v>nd</v>
          </cell>
          <cell r="DI106">
            <v>4.8</v>
          </cell>
          <cell r="DJ106">
            <v>15.2</v>
          </cell>
          <cell r="DK106">
            <v>18.2</v>
          </cell>
          <cell r="DL106">
            <v>0</v>
          </cell>
          <cell r="DM106">
            <v>0</v>
          </cell>
          <cell r="DN106">
            <v>0</v>
          </cell>
          <cell r="DO106">
            <v>0</v>
          </cell>
          <cell r="DP106">
            <v>0</v>
          </cell>
          <cell r="DQ106">
            <v>0.89999999999999991</v>
          </cell>
          <cell r="DR106" t="str">
            <v>nd</v>
          </cell>
          <cell r="DS106">
            <v>0</v>
          </cell>
          <cell r="DT106">
            <v>0</v>
          </cell>
          <cell r="DU106" t="str">
            <v>nd</v>
          </cell>
          <cell r="DV106" t="str">
            <v>nd</v>
          </cell>
          <cell r="DW106">
            <v>16.8</v>
          </cell>
          <cell r="DX106">
            <v>2.8000000000000003</v>
          </cell>
          <cell r="DY106" t="str">
            <v>nd</v>
          </cell>
          <cell r="DZ106">
            <v>0</v>
          </cell>
          <cell r="EA106" t="str">
            <v>nd</v>
          </cell>
          <cell r="EB106">
            <v>2.9000000000000004</v>
          </cell>
          <cell r="EC106">
            <v>41.9</v>
          </cell>
          <cell r="ED106">
            <v>6.3</v>
          </cell>
          <cell r="EE106">
            <v>2.4</v>
          </cell>
          <cell r="EF106">
            <v>1.7000000000000002</v>
          </cell>
          <cell r="EG106" t="str">
            <v>nd</v>
          </cell>
          <cell r="EH106">
            <v>9.6</v>
          </cell>
          <cell r="EI106">
            <v>7.7</v>
          </cell>
          <cell r="EJ106" t="str">
            <v>nd</v>
          </cell>
          <cell r="EK106">
            <v>0</v>
          </cell>
          <cell r="EL106">
            <v>0</v>
          </cell>
          <cell r="EM106">
            <v>0</v>
          </cell>
          <cell r="EN106" t="str">
            <v>nd</v>
          </cell>
          <cell r="EO106">
            <v>0</v>
          </cell>
          <cell r="EP106">
            <v>0</v>
          </cell>
          <cell r="EQ106">
            <v>0</v>
          </cell>
          <cell r="ER106">
            <v>0</v>
          </cell>
          <cell r="ES106">
            <v>0</v>
          </cell>
          <cell r="ET106">
            <v>0</v>
          </cell>
          <cell r="EU106">
            <v>0</v>
          </cell>
          <cell r="EV106" t="str">
            <v>nd</v>
          </cell>
          <cell r="EW106">
            <v>0</v>
          </cell>
          <cell r="EX106">
            <v>0</v>
          </cell>
          <cell r="EY106">
            <v>2.5</v>
          </cell>
          <cell r="EZ106">
            <v>0</v>
          </cell>
          <cell r="FA106">
            <v>0</v>
          </cell>
          <cell r="FB106">
            <v>0</v>
          </cell>
          <cell r="FC106" t="str">
            <v>nd</v>
          </cell>
          <cell r="FD106">
            <v>2.1999999999999997</v>
          </cell>
          <cell r="FE106">
            <v>21.8</v>
          </cell>
          <cell r="FF106">
            <v>2.1</v>
          </cell>
          <cell r="FG106">
            <v>0</v>
          </cell>
          <cell r="FH106">
            <v>0</v>
          </cell>
          <cell r="FI106" t="str">
            <v>nd</v>
          </cell>
          <cell r="FJ106">
            <v>6.3</v>
          </cell>
          <cell r="FK106">
            <v>54.900000000000006</v>
          </cell>
          <cell r="FL106">
            <v>0</v>
          </cell>
          <cell r="FM106">
            <v>0</v>
          </cell>
          <cell r="FN106">
            <v>0</v>
          </cell>
          <cell r="FO106">
            <v>0</v>
          </cell>
          <cell r="FP106" t="str">
            <v>nd</v>
          </cell>
          <cell r="FQ106">
            <v>8.3000000000000007</v>
          </cell>
          <cell r="FR106">
            <v>0</v>
          </cell>
          <cell r="FS106">
            <v>0</v>
          </cell>
          <cell r="FT106">
            <v>0</v>
          </cell>
          <cell r="FU106">
            <v>0</v>
          </cell>
          <cell r="FV106">
            <v>0</v>
          </cell>
          <cell r="FW106" t="str">
            <v>nd</v>
          </cell>
          <cell r="FX106">
            <v>0</v>
          </cell>
          <cell r="FY106" t="str">
            <v>nd</v>
          </cell>
          <cell r="FZ106" t="str">
            <v>nd</v>
          </cell>
          <cell r="GA106" t="str">
            <v>nd</v>
          </cell>
          <cell r="GB106">
            <v>1.4000000000000001</v>
          </cell>
          <cell r="GC106">
            <v>0</v>
          </cell>
          <cell r="GD106">
            <v>0</v>
          </cell>
          <cell r="GE106" t="str">
            <v>nd</v>
          </cell>
          <cell r="GF106" t="str">
            <v>nd</v>
          </cell>
          <cell r="GG106">
            <v>4.5</v>
          </cell>
          <cell r="GH106">
            <v>18.3</v>
          </cell>
          <cell r="GI106">
            <v>0</v>
          </cell>
          <cell r="GJ106">
            <v>0</v>
          </cell>
          <cell r="GK106">
            <v>0</v>
          </cell>
          <cell r="GL106">
            <v>0</v>
          </cell>
          <cell r="GM106">
            <v>7.5</v>
          </cell>
          <cell r="GN106">
            <v>57.3</v>
          </cell>
          <cell r="GO106">
            <v>0</v>
          </cell>
          <cell r="GP106">
            <v>0</v>
          </cell>
          <cell r="GQ106">
            <v>0</v>
          </cell>
          <cell r="GR106">
            <v>0</v>
          </cell>
          <cell r="GS106">
            <v>0</v>
          </cell>
          <cell r="GT106">
            <v>8.5</v>
          </cell>
          <cell r="GU106">
            <v>0</v>
          </cell>
          <cell r="GV106">
            <v>0</v>
          </cell>
          <cell r="GW106">
            <v>0</v>
          </cell>
          <cell r="GX106">
            <v>0</v>
          </cell>
          <cell r="GY106">
            <v>0</v>
          </cell>
          <cell r="GZ106">
            <v>0</v>
          </cell>
          <cell r="HA106">
            <v>0</v>
          </cell>
          <cell r="HB106">
            <v>0</v>
          </cell>
          <cell r="HC106">
            <v>0</v>
          </cell>
          <cell r="HD106">
            <v>1.5</v>
          </cell>
          <cell r="HE106">
            <v>1.6</v>
          </cell>
          <cell r="HF106" t="str">
            <v>nd</v>
          </cell>
          <cell r="HG106">
            <v>0</v>
          </cell>
          <cell r="HH106" t="str">
            <v>nd</v>
          </cell>
          <cell r="HI106">
            <v>1.7000000000000002</v>
          </cell>
          <cell r="HJ106">
            <v>11.899999999999999</v>
          </cell>
          <cell r="HK106">
            <v>8.9</v>
          </cell>
          <cell r="HL106">
            <v>0</v>
          </cell>
          <cell r="HM106">
            <v>0</v>
          </cell>
          <cell r="HN106">
            <v>2</v>
          </cell>
          <cell r="HO106">
            <v>5.0999999999999996</v>
          </cell>
          <cell r="HP106">
            <v>24.2</v>
          </cell>
          <cell r="HQ106">
            <v>32.4</v>
          </cell>
          <cell r="HR106">
            <v>0</v>
          </cell>
          <cell r="HS106">
            <v>0</v>
          </cell>
          <cell r="HT106">
            <v>0</v>
          </cell>
          <cell r="HU106" t="str">
            <v>nd</v>
          </cell>
          <cell r="HV106">
            <v>2.9000000000000004</v>
          </cell>
          <cell r="HW106">
            <v>5.4</v>
          </cell>
          <cell r="HX106">
            <v>0</v>
          </cell>
          <cell r="HY106">
            <v>0</v>
          </cell>
          <cell r="HZ106">
            <v>0</v>
          </cell>
          <cell r="IA106">
            <v>0</v>
          </cell>
          <cell r="IB106">
            <v>0</v>
          </cell>
          <cell r="IC106" t="str">
            <v>nd</v>
          </cell>
          <cell r="ID106">
            <v>0</v>
          </cell>
          <cell r="IE106" t="str">
            <v>nd</v>
          </cell>
          <cell r="IF106">
            <v>0</v>
          </cell>
          <cell r="IG106">
            <v>0.89999999999999991</v>
          </cell>
          <cell r="IH106" t="str">
            <v>nd</v>
          </cell>
          <cell r="II106">
            <v>1.5</v>
          </cell>
          <cell r="IJ106">
            <v>3.8</v>
          </cell>
          <cell r="IK106" t="str">
            <v>nd</v>
          </cell>
          <cell r="IL106">
            <v>6.2</v>
          </cell>
          <cell r="IM106">
            <v>6.5</v>
          </cell>
          <cell r="IN106">
            <v>4.5</v>
          </cell>
          <cell r="IO106">
            <v>13.900000000000002</v>
          </cell>
          <cell r="IP106">
            <v>2.1</v>
          </cell>
          <cell r="IQ106">
            <v>6.7</v>
          </cell>
          <cell r="IR106">
            <v>23.200000000000003</v>
          </cell>
          <cell r="IS106">
            <v>12.2</v>
          </cell>
          <cell r="IT106">
            <v>5.6000000000000005</v>
          </cell>
          <cell r="IU106">
            <v>0</v>
          </cell>
          <cell r="IV106">
            <v>0</v>
          </cell>
          <cell r="IW106">
            <v>0</v>
          </cell>
          <cell r="IX106">
            <v>6.1</v>
          </cell>
          <cell r="IY106">
            <v>3.1</v>
          </cell>
          <cell r="IZ106" t="str">
            <v>nd</v>
          </cell>
          <cell r="JA106">
            <v>0</v>
          </cell>
          <cell r="JB106">
            <v>0</v>
          </cell>
          <cell r="JC106">
            <v>0</v>
          </cell>
          <cell r="JD106">
            <v>0</v>
          </cell>
          <cell r="JE106">
            <v>0</v>
          </cell>
          <cell r="JF106">
            <v>0</v>
          </cell>
          <cell r="JG106">
            <v>0</v>
          </cell>
          <cell r="JH106">
            <v>0</v>
          </cell>
          <cell r="JI106">
            <v>0</v>
          </cell>
          <cell r="JJ106">
            <v>0</v>
          </cell>
          <cell r="JK106">
            <v>3.1</v>
          </cell>
          <cell r="JL106">
            <v>0</v>
          </cell>
          <cell r="JM106">
            <v>0</v>
          </cell>
          <cell r="JN106">
            <v>0</v>
          </cell>
          <cell r="JO106" t="str">
            <v>nd</v>
          </cell>
          <cell r="JP106">
            <v>0</v>
          </cell>
          <cell r="JQ106">
            <v>23.5</v>
          </cell>
          <cell r="JR106">
            <v>0</v>
          </cell>
          <cell r="JS106">
            <v>0</v>
          </cell>
          <cell r="JT106">
            <v>0</v>
          </cell>
          <cell r="JU106">
            <v>0</v>
          </cell>
          <cell r="JV106" t="str">
            <v>nd</v>
          </cell>
          <cell r="JW106">
            <v>63.2</v>
          </cell>
          <cell r="JX106">
            <v>0</v>
          </cell>
          <cell r="JY106">
            <v>0</v>
          </cell>
          <cell r="JZ106">
            <v>0</v>
          </cell>
          <cell r="KA106">
            <v>0</v>
          </cell>
          <cell r="KB106">
            <v>0</v>
          </cell>
          <cell r="KC106">
            <v>8.5</v>
          </cell>
          <cell r="KD106">
            <v>62.7</v>
          </cell>
          <cell r="KE106">
            <v>1.7000000000000002</v>
          </cell>
          <cell r="KF106">
            <v>2.2999999999999998</v>
          </cell>
          <cell r="KG106">
            <v>5.5</v>
          </cell>
          <cell r="KH106">
            <v>27.6</v>
          </cell>
          <cell r="KI106">
            <v>0.2</v>
          </cell>
          <cell r="KJ106">
            <v>60.6</v>
          </cell>
          <cell r="KK106">
            <v>1.7999999999999998</v>
          </cell>
          <cell r="KL106">
            <v>2.2999999999999998</v>
          </cell>
          <cell r="KM106">
            <v>5.7</v>
          </cell>
          <cell r="KN106">
            <v>29.299999999999997</v>
          </cell>
          <cell r="KO106">
            <v>0.2</v>
          </cell>
        </row>
        <row r="107">
          <cell r="A107" t="str">
            <v>2OQ</v>
          </cell>
          <cell r="B107" t="str">
            <v>107</v>
          </cell>
          <cell r="C107" t="str">
            <v>NAF 17</v>
          </cell>
          <cell r="D107" t="str">
            <v>OQ</v>
          </cell>
          <cell r="E107" t="str">
            <v>2</v>
          </cell>
          <cell r="F107" t="str">
            <v>nd</v>
          </cell>
          <cell r="G107">
            <v>5.3</v>
          </cell>
          <cell r="H107">
            <v>18</v>
          </cell>
          <cell r="I107">
            <v>63</v>
          </cell>
          <cell r="J107">
            <v>13.600000000000001</v>
          </cell>
          <cell r="K107">
            <v>68.400000000000006</v>
          </cell>
          <cell r="L107">
            <v>18.7</v>
          </cell>
          <cell r="M107" t="str">
            <v>nd</v>
          </cell>
          <cell r="N107">
            <v>11.1</v>
          </cell>
          <cell r="O107">
            <v>19.600000000000001</v>
          </cell>
          <cell r="P107">
            <v>35.199999999999996</v>
          </cell>
          <cell r="Q107">
            <v>9.1</v>
          </cell>
          <cell r="R107">
            <v>3.3000000000000003</v>
          </cell>
          <cell r="S107">
            <v>28.000000000000004</v>
          </cell>
          <cell r="T107">
            <v>17.399999999999999</v>
          </cell>
          <cell r="U107">
            <v>3.2</v>
          </cell>
          <cell r="V107">
            <v>27.700000000000003</v>
          </cell>
          <cell r="W107">
            <v>9.8000000000000007</v>
          </cell>
          <cell r="X107">
            <v>82.699999999999989</v>
          </cell>
          <cell r="Y107">
            <v>7.5</v>
          </cell>
          <cell r="Z107">
            <v>7.1</v>
          </cell>
          <cell r="AA107">
            <v>25.5</v>
          </cell>
          <cell r="AB107">
            <v>12.2</v>
          </cell>
          <cell r="AC107">
            <v>41.8</v>
          </cell>
          <cell r="AD107">
            <v>54.1</v>
          </cell>
          <cell r="AE107">
            <v>11.799999999999999</v>
          </cell>
          <cell r="AF107">
            <v>23.5</v>
          </cell>
          <cell r="AG107">
            <v>22.400000000000002</v>
          </cell>
          <cell r="AH107">
            <v>0</v>
          </cell>
          <cell r="AI107">
            <v>42.4</v>
          </cell>
          <cell r="AJ107">
            <v>68</v>
          </cell>
          <cell r="AK107">
            <v>3.5999999999999996</v>
          </cell>
          <cell r="AL107">
            <v>28.499999999999996</v>
          </cell>
          <cell r="AM107">
            <v>21.5</v>
          </cell>
          <cell r="AN107">
            <v>78.5</v>
          </cell>
          <cell r="AO107">
            <v>54.2</v>
          </cell>
          <cell r="AP107">
            <v>45.800000000000004</v>
          </cell>
          <cell r="AQ107">
            <v>42.5</v>
          </cell>
          <cell r="AR107">
            <v>8</v>
          </cell>
          <cell r="AS107">
            <v>0</v>
          </cell>
          <cell r="AT107">
            <v>40.6</v>
          </cell>
          <cell r="AU107">
            <v>9</v>
          </cell>
          <cell r="AV107">
            <v>6.5</v>
          </cell>
          <cell r="AW107" t="str">
            <v>nd</v>
          </cell>
          <cell r="AX107">
            <v>0</v>
          </cell>
          <cell r="AY107">
            <v>92.600000000000009</v>
          </cell>
          <cell r="AZ107">
            <v>0</v>
          </cell>
          <cell r="BA107">
            <v>77</v>
          </cell>
          <cell r="BB107">
            <v>6.9</v>
          </cell>
          <cell r="BC107">
            <v>2.5</v>
          </cell>
          <cell r="BD107">
            <v>0.70000000000000007</v>
          </cell>
          <cell r="BE107">
            <v>2.1999999999999997</v>
          </cell>
          <cell r="BF107">
            <v>10.7</v>
          </cell>
          <cell r="BG107">
            <v>1.4000000000000001</v>
          </cell>
          <cell r="BH107">
            <v>0.6</v>
          </cell>
          <cell r="BI107">
            <v>1.0999999999999999</v>
          </cell>
          <cell r="BJ107">
            <v>2</v>
          </cell>
          <cell r="BK107">
            <v>16.400000000000002</v>
          </cell>
          <cell r="BL107">
            <v>78.400000000000006</v>
          </cell>
          <cell r="BM107" t="str">
            <v>nd</v>
          </cell>
          <cell r="BN107" t="str">
            <v>nd</v>
          </cell>
          <cell r="BO107" t="str">
            <v>nd</v>
          </cell>
          <cell r="BP107">
            <v>2.6</v>
          </cell>
          <cell r="BQ107">
            <v>11.1</v>
          </cell>
          <cell r="BR107">
            <v>85.5</v>
          </cell>
          <cell r="BS107">
            <v>0</v>
          </cell>
          <cell r="BT107">
            <v>0</v>
          </cell>
          <cell r="BU107" t="str">
            <v>nd</v>
          </cell>
          <cell r="BV107">
            <v>10.6</v>
          </cell>
          <cell r="BW107">
            <v>61.4</v>
          </cell>
          <cell r="BX107">
            <v>27.800000000000004</v>
          </cell>
          <cell r="BY107">
            <v>12.1</v>
          </cell>
          <cell r="BZ107">
            <v>3.6999999999999997</v>
          </cell>
          <cell r="CA107">
            <v>13.100000000000001</v>
          </cell>
          <cell r="CB107">
            <v>48.6</v>
          </cell>
          <cell r="CC107">
            <v>16.8</v>
          </cell>
          <cell r="CD107">
            <v>5.7</v>
          </cell>
          <cell r="CE107">
            <v>0</v>
          </cell>
          <cell r="CF107">
            <v>0</v>
          </cell>
          <cell r="CG107">
            <v>0</v>
          </cell>
          <cell r="CH107">
            <v>0.8</v>
          </cell>
          <cell r="CI107">
            <v>0.8</v>
          </cell>
          <cell r="CJ107">
            <v>98.3</v>
          </cell>
          <cell r="CK107">
            <v>56.699999999999996</v>
          </cell>
          <cell r="CL107">
            <v>39.200000000000003</v>
          </cell>
          <cell r="CM107">
            <v>90.7</v>
          </cell>
          <cell r="CN107">
            <v>45</v>
          </cell>
          <cell r="CO107">
            <v>9.5</v>
          </cell>
          <cell r="CP107">
            <v>15.5</v>
          </cell>
          <cell r="CQ107">
            <v>70.199999999999989</v>
          </cell>
          <cell r="CR107">
            <v>5.7</v>
          </cell>
          <cell r="CS107">
            <v>26.200000000000003</v>
          </cell>
          <cell r="CT107">
            <v>26.5</v>
          </cell>
          <cell r="CU107">
            <v>15.2</v>
          </cell>
          <cell r="CV107">
            <v>32.1</v>
          </cell>
          <cell r="CW107">
            <v>33.1</v>
          </cell>
          <cell r="CX107">
            <v>9.9</v>
          </cell>
          <cell r="CY107">
            <v>18.3</v>
          </cell>
          <cell r="CZ107">
            <v>7.0000000000000009</v>
          </cell>
          <cell r="DA107">
            <v>6.7</v>
          </cell>
          <cell r="DB107">
            <v>25.1</v>
          </cell>
          <cell r="DC107">
            <v>29.9</v>
          </cell>
          <cell r="DD107">
            <v>20</v>
          </cell>
          <cell r="DE107">
            <v>22.2</v>
          </cell>
          <cell r="DF107">
            <v>35.199999999999996</v>
          </cell>
          <cell r="DG107">
            <v>8</v>
          </cell>
          <cell r="DH107">
            <v>1.4000000000000001</v>
          </cell>
          <cell r="DI107">
            <v>7.1</v>
          </cell>
          <cell r="DJ107">
            <v>14.2</v>
          </cell>
          <cell r="DK107">
            <v>17.5</v>
          </cell>
          <cell r="DL107">
            <v>0</v>
          </cell>
          <cell r="DM107">
            <v>0</v>
          </cell>
          <cell r="DN107">
            <v>0</v>
          </cell>
          <cell r="DO107">
            <v>0</v>
          </cell>
          <cell r="DP107" t="str">
            <v>nd</v>
          </cell>
          <cell r="DQ107">
            <v>3.1</v>
          </cell>
          <cell r="DR107">
            <v>1.4000000000000001</v>
          </cell>
          <cell r="DS107" t="str">
            <v>nd</v>
          </cell>
          <cell r="DT107">
            <v>0</v>
          </cell>
          <cell r="DU107" t="str">
            <v>nd</v>
          </cell>
          <cell r="DV107">
            <v>0</v>
          </cell>
          <cell r="DW107">
            <v>14.000000000000002</v>
          </cell>
          <cell r="DX107">
            <v>2</v>
          </cell>
          <cell r="DY107">
            <v>0.70000000000000007</v>
          </cell>
          <cell r="DZ107" t="str">
            <v>nd</v>
          </cell>
          <cell r="EA107" t="str">
            <v>nd</v>
          </cell>
          <cell r="EB107">
            <v>1</v>
          </cell>
          <cell r="EC107">
            <v>49</v>
          </cell>
          <cell r="ED107">
            <v>1.7999999999999998</v>
          </cell>
          <cell r="EE107">
            <v>1</v>
          </cell>
          <cell r="EF107">
            <v>0.6</v>
          </cell>
          <cell r="EG107">
            <v>1.2</v>
          </cell>
          <cell r="EH107">
            <v>9.1999999999999993</v>
          </cell>
          <cell r="EI107">
            <v>10.9</v>
          </cell>
          <cell r="EJ107">
            <v>1.7000000000000002</v>
          </cell>
          <cell r="EK107">
            <v>0.5</v>
          </cell>
          <cell r="EL107">
            <v>0</v>
          </cell>
          <cell r="EM107" t="str">
            <v>nd</v>
          </cell>
          <cell r="EN107" t="str">
            <v>nd</v>
          </cell>
          <cell r="EO107">
            <v>0</v>
          </cell>
          <cell r="EP107">
            <v>0</v>
          </cell>
          <cell r="EQ107">
            <v>0</v>
          </cell>
          <cell r="ER107">
            <v>0</v>
          </cell>
          <cell r="ES107" t="str">
            <v>nd</v>
          </cell>
          <cell r="ET107" t="str">
            <v>nd</v>
          </cell>
          <cell r="EU107" t="str">
            <v>nd</v>
          </cell>
          <cell r="EV107" t="str">
            <v>nd</v>
          </cell>
          <cell r="EW107">
            <v>0</v>
          </cell>
          <cell r="EX107">
            <v>1.0999999999999999</v>
          </cell>
          <cell r="EY107">
            <v>3.1</v>
          </cell>
          <cell r="EZ107">
            <v>0</v>
          </cell>
          <cell r="FA107" t="str">
            <v>nd</v>
          </cell>
          <cell r="FB107" t="str">
            <v>nd</v>
          </cell>
          <cell r="FC107">
            <v>1.0999999999999999</v>
          </cell>
          <cell r="FD107">
            <v>3.9</v>
          </cell>
          <cell r="FE107">
            <v>12.1</v>
          </cell>
          <cell r="FF107">
            <v>0.70000000000000007</v>
          </cell>
          <cell r="FG107" t="str">
            <v>nd</v>
          </cell>
          <cell r="FH107" t="str">
            <v>nd</v>
          </cell>
          <cell r="FI107" t="str">
            <v>nd</v>
          </cell>
          <cell r="FJ107">
            <v>7.5</v>
          </cell>
          <cell r="FK107">
            <v>54.1</v>
          </cell>
          <cell r="FL107">
            <v>0</v>
          </cell>
          <cell r="FM107">
            <v>0</v>
          </cell>
          <cell r="FN107" t="str">
            <v>nd</v>
          </cell>
          <cell r="FO107" t="str">
            <v>nd</v>
          </cell>
          <cell r="FP107">
            <v>3.9</v>
          </cell>
          <cell r="FQ107">
            <v>9.1999999999999993</v>
          </cell>
          <cell r="FR107" t="str">
            <v>nd</v>
          </cell>
          <cell r="FS107">
            <v>0</v>
          </cell>
          <cell r="FT107">
            <v>0</v>
          </cell>
          <cell r="FU107">
            <v>0</v>
          </cell>
          <cell r="FV107">
            <v>0</v>
          </cell>
          <cell r="FW107">
            <v>0</v>
          </cell>
          <cell r="FX107" t="str">
            <v>nd</v>
          </cell>
          <cell r="FY107">
            <v>0</v>
          </cell>
          <cell r="FZ107" t="str">
            <v>nd</v>
          </cell>
          <cell r="GA107">
            <v>1.0999999999999999</v>
          </cell>
          <cell r="GB107">
            <v>3</v>
          </cell>
          <cell r="GC107">
            <v>0</v>
          </cell>
          <cell r="GD107" t="str">
            <v>nd</v>
          </cell>
          <cell r="GE107" t="str">
            <v>nd</v>
          </cell>
          <cell r="GF107" t="str">
            <v>nd</v>
          </cell>
          <cell r="GG107">
            <v>5.4</v>
          </cell>
          <cell r="GH107">
            <v>11.600000000000001</v>
          </cell>
          <cell r="GI107">
            <v>0</v>
          </cell>
          <cell r="GJ107">
            <v>0</v>
          </cell>
          <cell r="GK107">
            <v>0</v>
          </cell>
          <cell r="GL107" t="str">
            <v>nd</v>
          </cell>
          <cell r="GM107">
            <v>3.9</v>
          </cell>
          <cell r="GN107">
            <v>59.099999999999994</v>
          </cell>
          <cell r="GO107">
            <v>0</v>
          </cell>
          <cell r="GP107">
            <v>0</v>
          </cell>
          <cell r="GQ107">
            <v>0</v>
          </cell>
          <cell r="GR107" t="str">
            <v>nd</v>
          </cell>
          <cell r="GS107" t="str">
            <v>nd</v>
          </cell>
          <cell r="GT107">
            <v>11.799999999999999</v>
          </cell>
          <cell r="GU107">
            <v>0</v>
          </cell>
          <cell r="GV107">
            <v>0</v>
          </cell>
          <cell r="GW107">
            <v>0</v>
          </cell>
          <cell r="GX107">
            <v>0</v>
          </cell>
          <cell r="GY107" t="str">
            <v>nd</v>
          </cell>
          <cell r="GZ107">
            <v>0</v>
          </cell>
          <cell r="HA107">
            <v>0</v>
          </cell>
          <cell r="HB107">
            <v>0</v>
          </cell>
          <cell r="HC107">
            <v>0.8</v>
          </cell>
          <cell r="HD107">
            <v>3</v>
          </cell>
          <cell r="HE107">
            <v>1.5</v>
          </cell>
          <cell r="HF107">
            <v>0</v>
          </cell>
          <cell r="HG107">
            <v>0</v>
          </cell>
          <cell r="HH107" t="str">
            <v>nd</v>
          </cell>
          <cell r="HI107">
            <v>1.6</v>
          </cell>
          <cell r="HJ107">
            <v>12.9</v>
          </cell>
          <cell r="HK107">
            <v>3.3000000000000003</v>
          </cell>
          <cell r="HL107">
            <v>0</v>
          </cell>
          <cell r="HM107">
            <v>0</v>
          </cell>
          <cell r="HN107">
            <v>0</v>
          </cell>
          <cell r="HO107">
            <v>6.9</v>
          </cell>
          <cell r="HP107">
            <v>36.4</v>
          </cell>
          <cell r="HQ107">
            <v>19.7</v>
          </cell>
          <cell r="HR107">
            <v>0</v>
          </cell>
          <cell r="HS107">
            <v>0</v>
          </cell>
          <cell r="HT107">
            <v>0</v>
          </cell>
          <cell r="HU107">
            <v>1.3</v>
          </cell>
          <cell r="HV107">
            <v>9</v>
          </cell>
          <cell r="HW107">
            <v>3.2</v>
          </cell>
          <cell r="HX107">
            <v>0</v>
          </cell>
          <cell r="HY107">
            <v>0</v>
          </cell>
          <cell r="HZ107">
            <v>0</v>
          </cell>
          <cell r="IA107" t="str">
            <v>nd</v>
          </cell>
          <cell r="IB107">
            <v>0</v>
          </cell>
          <cell r="IC107">
            <v>0</v>
          </cell>
          <cell r="ID107">
            <v>0</v>
          </cell>
          <cell r="IE107">
            <v>1.7000000000000002</v>
          </cell>
          <cell r="IF107">
            <v>1.6</v>
          </cell>
          <cell r="IG107">
            <v>1</v>
          </cell>
          <cell r="IH107">
            <v>0.70000000000000007</v>
          </cell>
          <cell r="II107">
            <v>1.9</v>
          </cell>
          <cell r="IJ107">
            <v>0.89999999999999991</v>
          </cell>
          <cell r="IK107">
            <v>2.1</v>
          </cell>
          <cell r="IL107">
            <v>7.8</v>
          </cell>
          <cell r="IM107">
            <v>5.0999999999999996</v>
          </cell>
          <cell r="IN107" t="str">
            <v>nd</v>
          </cell>
          <cell r="IO107">
            <v>10.199999999999999</v>
          </cell>
          <cell r="IP107">
            <v>2.4</v>
          </cell>
          <cell r="IQ107">
            <v>6.4</v>
          </cell>
          <cell r="IR107">
            <v>29.7</v>
          </cell>
          <cell r="IS107">
            <v>9.4</v>
          </cell>
          <cell r="IT107">
            <v>4.3999999999999995</v>
          </cell>
          <cell r="IU107">
            <v>0</v>
          </cell>
          <cell r="IV107" t="str">
            <v>nd</v>
          </cell>
          <cell r="IW107">
            <v>3</v>
          </cell>
          <cell r="IX107">
            <v>9.1</v>
          </cell>
          <cell r="IY107">
            <v>1.3</v>
          </cell>
          <cell r="IZ107" t="str">
            <v>nd</v>
          </cell>
          <cell r="JA107">
            <v>0</v>
          </cell>
          <cell r="JB107">
            <v>0</v>
          </cell>
          <cell r="JC107">
            <v>0</v>
          </cell>
          <cell r="JD107">
            <v>0</v>
          </cell>
          <cell r="JE107" t="str">
            <v>nd</v>
          </cell>
          <cell r="JF107">
            <v>0</v>
          </cell>
          <cell r="JG107">
            <v>0</v>
          </cell>
          <cell r="JH107">
            <v>0</v>
          </cell>
          <cell r="JI107">
            <v>0</v>
          </cell>
          <cell r="JJ107">
            <v>0</v>
          </cell>
          <cell r="JK107">
            <v>4.7</v>
          </cell>
          <cell r="JL107">
            <v>0</v>
          </cell>
          <cell r="JM107">
            <v>0</v>
          </cell>
          <cell r="JN107">
            <v>0</v>
          </cell>
          <cell r="JO107">
            <v>0</v>
          </cell>
          <cell r="JP107">
            <v>0</v>
          </cell>
          <cell r="JQ107">
            <v>17</v>
          </cell>
          <cell r="JR107">
            <v>0</v>
          </cell>
          <cell r="JS107">
            <v>0</v>
          </cell>
          <cell r="JT107">
            <v>0</v>
          </cell>
          <cell r="JU107">
            <v>0.8</v>
          </cell>
          <cell r="JV107">
            <v>0.8</v>
          </cell>
          <cell r="JW107">
            <v>62.7</v>
          </cell>
          <cell r="JX107">
            <v>0</v>
          </cell>
          <cell r="JY107">
            <v>0</v>
          </cell>
          <cell r="JZ107">
            <v>0</v>
          </cell>
          <cell r="KA107">
            <v>0</v>
          </cell>
          <cell r="KB107">
            <v>0</v>
          </cell>
          <cell r="KC107">
            <v>13.700000000000001</v>
          </cell>
          <cell r="KD107">
            <v>65.8</v>
          </cell>
          <cell r="KE107">
            <v>2.5</v>
          </cell>
          <cell r="KF107">
            <v>1.2</v>
          </cell>
          <cell r="KG107">
            <v>4.5</v>
          </cell>
          <cell r="KH107">
            <v>25.7</v>
          </cell>
          <cell r="KI107">
            <v>0.3</v>
          </cell>
          <cell r="KJ107">
            <v>63.1</v>
          </cell>
          <cell r="KK107">
            <v>2.5</v>
          </cell>
          <cell r="KL107">
            <v>1.3</v>
          </cell>
          <cell r="KM107">
            <v>4.9000000000000004</v>
          </cell>
          <cell r="KN107">
            <v>27.900000000000002</v>
          </cell>
          <cell r="KO107">
            <v>0.3</v>
          </cell>
        </row>
        <row r="108">
          <cell r="A108" t="str">
            <v>3OQ</v>
          </cell>
          <cell r="B108" t="str">
            <v>108</v>
          </cell>
          <cell r="C108" t="str">
            <v>NAF 17</v>
          </cell>
          <cell r="D108" t="str">
            <v>OQ</v>
          </cell>
          <cell r="E108" t="str">
            <v>3</v>
          </cell>
          <cell r="F108" t="str">
            <v>nd</v>
          </cell>
          <cell r="G108">
            <v>3.9</v>
          </cell>
          <cell r="H108">
            <v>16.2</v>
          </cell>
          <cell r="I108">
            <v>67.600000000000009</v>
          </cell>
          <cell r="J108">
            <v>11.899999999999999</v>
          </cell>
          <cell r="K108">
            <v>71.399999999999991</v>
          </cell>
          <cell r="L108">
            <v>13.3</v>
          </cell>
          <cell r="M108">
            <v>3.1</v>
          </cell>
          <cell r="N108">
            <v>12.2</v>
          </cell>
          <cell r="O108">
            <v>15.1</v>
          </cell>
          <cell r="P108">
            <v>44.9</v>
          </cell>
          <cell r="Q108">
            <v>9.5</v>
          </cell>
          <cell r="R108">
            <v>3.4000000000000004</v>
          </cell>
          <cell r="S108">
            <v>36.9</v>
          </cell>
          <cell r="T108">
            <v>13.3</v>
          </cell>
          <cell r="U108">
            <v>3.6999999999999997</v>
          </cell>
          <cell r="V108">
            <v>19.100000000000001</v>
          </cell>
          <cell r="W108">
            <v>9.6</v>
          </cell>
          <cell r="X108">
            <v>78.2</v>
          </cell>
          <cell r="Y108">
            <v>12.2</v>
          </cell>
          <cell r="Z108">
            <v>17.899999999999999</v>
          </cell>
          <cell r="AA108">
            <v>36.9</v>
          </cell>
          <cell r="AB108">
            <v>15.5</v>
          </cell>
          <cell r="AC108">
            <v>40.5</v>
          </cell>
          <cell r="AD108">
            <v>32.1</v>
          </cell>
          <cell r="AE108">
            <v>16.7</v>
          </cell>
          <cell r="AF108" t="str">
            <v>nd</v>
          </cell>
          <cell r="AG108">
            <v>47.199999999999996</v>
          </cell>
          <cell r="AH108">
            <v>0</v>
          </cell>
          <cell r="AI108">
            <v>31.900000000000002</v>
          </cell>
          <cell r="AJ108">
            <v>78.900000000000006</v>
          </cell>
          <cell r="AK108">
            <v>5.3</v>
          </cell>
          <cell r="AL108">
            <v>15.8</v>
          </cell>
          <cell r="AM108">
            <v>17.8</v>
          </cell>
          <cell r="AN108">
            <v>82.199999999999989</v>
          </cell>
          <cell r="AO108">
            <v>73.7</v>
          </cell>
          <cell r="AP108">
            <v>26.3</v>
          </cell>
          <cell r="AQ108">
            <v>24.3</v>
          </cell>
          <cell r="AR108">
            <v>5.8999999999999995</v>
          </cell>
          <cell r="AS108" t="str">
            <v>nd</v>
          </cell>
          <cell r="AT108">
            <v>63.9</v>
          </cell>
          <cell r="AU108">
            <v>4.1000000000000005</v>
          </cell>
          <cell r="AV108" t="str">
            <v>nd</v>
          </cell>
          <cell r="AW108">
            <v>0</v>
          </cell>
          <cell r="AX108" t="str">
            <v>nd</v>
          </cell>
          <cell r="AY108">
            <v>94.699999999999989</v>
          </cell>
          <cell r="AZ108" t="str">
            <v>nd</v>
          </cell>
          <cell r="BA108">
            <v>69</v>
          </cell>
          <cell r="BB108">
            <v>7.9</v>
          </cell>
          <cell r="BC108">
            <v>2.2999999999999998</v>
          </cell>
          <cell r="BD108">
            <v>1.6</v>
          </cell>
          <cell r="BE108">
            <v>3.4000000000000004</v>
          </cell>
          <cell r="BF108">
            <v>15.9</v>
          </cell>
          <cell r="BG108">
            <v>1.3</v>
          </cell>
          <cell r="BH108">
            <v>1</v>
          </cell>
          <cell r="BI108">
            <v>0.89999999999999991</v>
          </cell>
          <cell r="BJ108">
            <v>1.6</v>
          </cell>
          <cell r="BK108">
            <v>11.899999999999999</v>
          </cell>
          <cell r="BL108">
            <v>83.399999999999991</v>
          </cell>
          <cell r="BM108">
            <v>0</v>
          </cell>
          <cell r="BN108">
            <v>0</v>
          </cell>
          <cell r="BO108" t="str">
            <v>nd</v>
          </cell>
          <cell r="BP108">
            <v>1.2</v>
          </cell>
          <cell r="BQ108">
            <v>13.700000000000001</v>
          </cell>
          <cell r="BR108">
            <v>84.8</v>
          </cell>
          <cell r="BS108">
            <v>0</v>
          </cell>
          <cell r="BT108">
            <v>0</v>
          </cell>
          <cell r="BU108">
            <v>1.6</v>
          </cell>
          <cell r="BV108">
            <v>16.3</v>
          </cell>
          <cell r="BW108">
            <v>63.3</v>
          </cell>
          <cell r="BX108">
            <v>18.8</v>
          </cell>
          <cell r="BY108">
            <v>13.900000000000002</v>
          </cell>
          <cell r="BZ108">
            <v>3.4000000000000004</v>
          </cell>
          <cell r="CA108">
            <v>18.2</v>
          </cell>
          <cell r="CB108">
            <v>45.1</v>
          </cell>
          <cell r="CC108">
            <v>16</v>
          </cell>
          <cell r="CD108">
            <v>3.4000000000000004</v>
          </cell>
          <cell r="CE108">
            <v>0</v>
          </cell>
          <cell r="CF108">
            <v>0</v>
          </cell>
          <cell r="CG108" t="str">
            <v>nd</v>
          </cell>
          <cell r="CH108">
            <v>0</v>
          </cell>
          <cell r="CI108">
            <v>1.0999999999999999</v>
          </cell>
          <cell r="CJ108">
            <v>98.4</v>
          </cell>
          <cell r="CK108">
            <v>59.8</v>
          </cell>
          <cell r="CL108">
            <v>40.400000000000006</v>
          </cell>
          <cell r="CM108">
            <v>92.2</v>
          </cell>
          <cell r="CN108">
            <v>49.4</v>
          </cell>
          <cell r="CO108">
            <v>5.8999999999999995</v>
          </cell>
          <cell r="CP108">
            <v>14.799999999999999</v>
          </cell>
          <cell r="CQ108">
            <v>70</v>
          </cell>
          <cell r="CR108">
            <v>6.7</v>
          </cell>
          <cell r="CS108">
            <v>25.3</v>
          </cell>
          <cell r="CT108">
            <v>28.299999999999997</v>
          </cell>
          <cell r="CU108">
            <v>13.200000000000001</v>
          </cell>
          <cell r="CV108">
            <v>33.1</v>
          </cell>
          <cell r="CW108">
            <v>37.700000000000003</v>
          </cell>
          <cell r="CX108">
            <v>10.199999999999999</v>
          </cell>
          <cell r="CY108">
            <v>14.799999999999999</v>
          </cell>
          <cell r="CZ108">
            <v>6.3</v>
          </cell>
          <cell r="DA108">
            <v>7.1</v>
          </cell>
          <cell r="DB108">
            <v>23.9</v>
          </cell>
          <cell r="DC108">
            <v>23.1</v>
          </cell>
          <cell r="DD108">
            <v>16.400000000000002</v>
          </cell>
          <cell r="DE108">
            <v>30.8</v>
          </cell>
          <cell r="DF108">
            <v>34.9</v>
          </cell>
          <cell r="DG108">
            <v>8.9</v>
          </cell>
          <cell r="DH108">
            <v>2.1999999999999997</v>
          </cell>
          <cell r="DI108">
            <v>5.6000000000000005</v>
          </cell>
          <cell r="DJ108">
            <v>14.499999999999998</v>
          </cell>
          <cell r="DK108">
            <v>15.5</v>
          </cell>
          <cell r="DL108">
            <v>0</v>
          </cell>
          <cell r="DM108">
            <v>0</v>
          </cell>
          <cell r="DN108">
            <v>0</v>
          </cell>
          <cell r="DO108">
            <v>0</v>
          </cell>
          <cell r="DP108" t="str">
            <v>nd</v>
          </cell>
          <cell r="DQ108">
            <v>1.3</v>
          </cell>
          <cell r="DR108">
            <v>0</v>
          </cell>
          <cell r="DS108" t="str">
            <v>nd</v>
          </cell>
          <cell r="DT108" t="str">
            <v>nd</v>
          </cell>
          <cell r="DU108">
            <v>1.3</v>
          </cell>
          <cell r="DV108">
            <v>0.5</v>
          </cell>
          <cell r="DW108">
            <v>11.200000000000001</v>
          </cell>
          <cell r="DX108">
            <v>2.1</v>
          </cell>
          <cell r="DY108" t="str">
            <v>nd</v>
          </cell>
          <cell r="DZ108" t="str">
            <v>nd</v>
          </cell>
          <cell r="EA108">
            <v>0.4</v>
          </cell>
          <cell r="EB108">
            <v>1.4000000000000001</v>
          </cell>
          <cell r="EC108">
            <v>47.5</v>
          </cell>
          <cell r="ED108">
            <v>4.3</v>
          </cell>
          <cell r="EE108">
            <v>1.5</v>
          </cell>
          <cell r="EF108" t="str">
            <v>nd</v>
          </cell>
          <cell r="EG108">
            <v>1.6</v>
          </cell>
          <cell r="EH108">
            <v>13.4</v>
          </cell>
          <cell r="EI108">
            <v>8.9</v>
          </cell>
          <cell r="EJ108">
            <v>1.5</v>
          </cell>
          <cell r="EK108">
            <v>0</v>
          </cell>
          <cell r="EL108" t="str">
            <v>nd</v>
          </cell>
          <cell r="EM108">
            <v>0</v>
          </cell>
          <cell r="EN108" t="str">
            <v>nd</v>
          </cell>
          <cell r="EO108">
            <v>0</v>
          </cell>
          <cell r="EP108">
            <v>0</v>
          </cell>
          <cell r="EQ108">
            <v>0</v>
          </cell>
          <cell r="ER108">
            <v>0</v>
          </cell>
          <cell r="ES108" t="str">
            <v>nd</v>
          </cell>
          <cell r="ET108" t="str">
            <v>nd</v>
          </cell>
          <cell r="EU108" t="str">
            <v>nd</v>
          </cell>
          <cell r="EV108" t="str">
            <v>nd</v>
          </cell>
          <cell r="EW108" t="str">
            <v>nd</v>
          </cell>
          <cell r="EX108" t="str">
            <v>nd</v>
          </cell>
          <cell r="EY108">
            <v>1.9</v>
          </cell>
          <cell r="EZ108">
            <v>0</v>
          </cell>
          <cell r="FA108">
            <v>0</v>
          </cell>
          <cell r="FB108">
            <v>0</v>
          </cell>
          <cell r="FC108" t="str">
            <v>nd</v>
          </cell>
          <cell r="FD108">
            <v>1.9</v>
          </cell>
          <cell r="FE108">
            <v>14.2</v>
          </cell>
          <cell r="FF108">
            <v>0.8</v>
          </cell>
          <cell r="FG108">
            <v>0</v>
          </cell>
          <cell r="FH108">
            <v>0.70000000000000007</v>
          </cell>
          <cell r="FI108">
            <v>0.89999999999999991</v>
          </cell>
          <cell r="FJ108">
            <v>8.3000000000000007</v>
          </cell>
          <cell r="FK108">
            <v>57.699999999999996</v>
          </cell>
          <cell r="FL108" t="str">
            <v>nd</v>
          </cell>
          <cell r="FM108" t="str">
            <v>nd</v>
          </cell>
          <cell r="FN108">
            <v>0</v>
          </cell>
          <cell r="FO108" t="str">
            <v>nd</v>
          </cell>
          <cell r="FP108">
            <v>1.2</v>
          </cell>
          <cell r="FQ108">
            <v>9.5</v>
          </cell>
          <cell r="FR108">
            <v>0</v>
          </cell>
          <cell r="FS108">
            <v>0</v>
          </cell>
          <cell r="FT108">
            <v>0</v>
          </cell>
          <cell r="FU108">
            <v>0</v>
          </cell>
          <cell r="FV108" t="str">
            <v>nd</v>
          </cell>
          <cell r="FW108">
            <v>0</v>
          </cell>
          <cell r="FX108">
            <v>0</v>
          </cell>
          <cell r="FY108" t="str">
            <v>nd</v>
          </cell>
          <cell r="FZ108">
            <v>0</v>
          </cell>
          <cell r="GA108">
            <v>1</v>
          </cell>
          <cell r="GB108">
            <v>2.7</v>
          </cell>
          <cell r="GC108">
            <v>0</v>
          </cell>
          <cell r="GD108">
            <v>0</v>
          </cell>
          <cell r="GE108">
            <v>0</v>
          </cell>
          <cell r="GF108">
            <v>1</v>
          </cell>
          <cell r="GG108">
            <v>4.1000000000000005</v>
          </cell>
          <cell r="GH108">
            <v>11.700000000000001</v>
          </cell>
          <cell r="GI108">
            <v>0</v>
          </cell>
          <cell r="GJ108">
            <v>0</v>
          </cell>
          <cell r="GK108">
            <v>0</v>
          </cell>
          <cell r="GL108" t="str">
            <v>nd</v>
          </cell>
          <cell r="GM108">
            <v>7.7</v>
          </cell>
          <cell r="GN108">
            <v>59.599999999999994</v>
          </cell>
          <cell r="GO108">
            <v>0</v>
          </cell>
          <cell r="GP108">
            <v>0</v>
          </cell>
          <cell r="GQ108">
            <v>0</v>
          </cell>
          <cell r="GR108">
            <v>0</v>
          </cell>
          <cell r="GS108">
            <v>0.89999999999999991</v>
          </cell>
          <cell r="GT108">
            <v>10.8</v>
          </cell>
          <cell r="GU108">
            <v>0</v>
          </cell>
          <cell r="GV108" t="str">
            <v>nd</v>
          </cell>
          <cell r="GW108">
            <v>0</v>
          </cell>
          <cell r="GX108">
            <v>0</v>
          </cell>
          <cell r="GY108">
            <v>0</v>
          </cell>
          <cell r="GZ108">
            <v>0</v>
          </cell>
          <cell r="HA108">
            <v>0</v>
          </cell>
          <cell r="HB108">
            <v>0</v>
          </cell>
          <cell r="HC108" t="str">
            <v>nd</v>
          </cell>
          <cell r="HD108">
            <v>2.1</v>
          </cell>
          <cell r="HE108">
            <v>1.7999999999999998</v>
          </cell>
          <cell r="HF108">
            <v>0</v>
          </cell>
          <cell r="HG108">
            <v>0</v>
          </cell>
          <cell r="HH108" t="str">
            <v>nd</v>
          </cell>
          <cell r="HI108">
            <v>3.5999999999999996</v>
          </cell>
          <cell r="HJ108">
            <v>9</v>
          </cell>
          <cell r="HK108">
            <v>2.7</v>
          </cell>
          <cell r="HL108">
            <v>0</v>
          </cell>
          <cell r="HM108">
            <v>0</v>
          </cell>
          <cell r="HN108" t="str">
            <v>nd</v>
          </cell>
          <cell r="HO108">
            <v>10.5</v>
          </cell>
          <cell r="HP108">
            <v>45.5</v>
          </cell>
          <cell r="HQ108">
            <v>12.5</v>
          </cell>
          <cell r="HR108">
            <v>0</v>
          </cell>
          <cell r="HS108">
            <v>0</v>
          </cell>
          <cell r="HT108" t="str">
            <v>nd</v>
          </cell>
          <cell r="HU108">
            <v>2.2999999999999998</v>
          </cell>
          <cell r="HV108">
            <v>6.5</v>
          </cell>
          <cell r="HW108">
            <v>1.9</v>
          </cell>
          <cell r="HX108" t="str">
            <v>nd</v>
          </cell>
          <cell r="HY108">
            <v>0</v>
          </cell>
          <cell r="HZ108">
            <v>0</v>
          </cell>
          <cell r="IA108">
            <v>0</v>
          </cell>
          <cell r="IB108" t="str">
            <v>nd</v>
          </cell>
          <cell r="IC108">
            <v>0</v>
          </cell>
          <cell r="ID108">
            <v>0.89999999999999991</v>
          </cell>
          <cell r="IE108">
            <v>1.4000000000000001</v>
          </cell>
          <cell r="IF108">
            <v>1</v>
          </cell>
          <cell r="IG108" t="str">
            <v>nd</v>
          </cell>
          <cell r="IH108" t="str">
            <v>nd</v>
          </cell>
          <cell r="II108" t="str">
            <v>nd</v>
          </cell>
          <cell r="IJ108" t="str">
            <v>nd</v>
          </cell>
          <cell r="IK108">
            <v>3.3000000000000003</v>
          </cell>
          <cell r="IL108">
            <v>6</v>
          </cell>
          <cell r="IM108">
            <v>4.8</v>
          </cell>
          <cell r="IN108" t="str">
            <v>nd</v>
          </cell>
          <cell r="IO108">
            <v>12.4</v>
          </cell>
          <cell r="IP108">
            <v>1.5</v>
          </cell>
          <cell r="IQ108">
            <v>9.8000000000000007</v>
          </cell>
          <cell r="IR108">
            <v>31.5</v>
          </cell>
          <cell r="IS108">
            <v>10.4</v>
          </cell>
          <cell r="IT108">
            <v>2.2999999999999998</v>
          </cell>
          <cell r="IU108" t="str">
            <v>nd</v>
          </cell>
          <cell r="IV108" t="str">
            <v>nd</v>
          </cell>
          <cell r="IW108">
            <v>3.6999999999999997</v>
          </cell>
          <cell r="IX108">
            <v>6.5</v>
          </cell>
          <cell r="IY108" t="str">
            <v>nd</v>
          </cell>
          <cell r="IZ108" t="str">
            <v>nd</v>
          </cell>
          <cell r="JA108">
            <v>0</v>
          </cell>
          <cell r="JB108">
            <v>0</v>
          </cell>
          <cell r="JC108">
            <v>0</v>
          </cell>
          <cell r="JD108">
            <v>0</v>
          </cell>
          <cell r="JE108" t="str">
            <v>nd</v>
          </cell>
          <cell r="JF108">
            <v>0</v>
          </cell>
          <cell r="JG108">
            <v>0</v>
          </cell>
          <cell r="JH108">
            <v>0</v>
          </cell>
          <cell r="JI108">
            <v>0</v>
          </cell>
          <cell r="JJ108">
            <v>0</v>
          </cell>
          <cell r="JK108">
            <v>4</v>
          </cell>
          <cell r="JL108">
            <v>0</v>
          </cell>
          <cell r="JM108">
            <v>0</v>
          </cell>
          <cell r="JN108" t="str">
            <v>nd</v>
          </cell>
          <cell r="JO108">
            <v>0</v>
          </cell>
          <cell r="JP108" t="str">
            <v>nd</v>
          </cell>
          <cell r="JQ108">
            <v>15.299999999999999</v>
          </cell>
          <cell r="JR108">
            <v>0</v>
          </cell>
          <cell r="JS108">
            <v>0</v>
          </cell>
          <cell r="JT108">
            <v>0</v>
          </cell>
          <cell r="JU108">
            <v>0</v>
          </cell>
          <cell r="JV108">
            <v>0.89999999999999991</v>
          </cell>
          <cell r="JW108">
            <v>67.300000000000011</v>
          </cell>
          <cell r="JX108">
            <v>0</v>
          </cell>
          <cell r="JY108">
            <v>0</v>
          </cell>
          <cell r="JZ108">
            <v>0</v>
          </cell>
          <cell r="KA108">
            <v>0</v>
          </cell>
          <cell r="KB108">
            <v>0</v>
          </cell>
          <cell r="KC108">
            <v>11.799999999999999</v>
          </cell>
          <cell r="KD108">
            <v>56.499999999999993</v>
          </cell>
          <cell r="KE108">
            <v>2.4</v>
          </cell>
          <cell r="KF108">
            <v>2</v>
          </cell>
          <cell r="KG108">
            <v>7.1999999999999993</v>
          </cell>
          <cell r="KH108">
            <v>31.7</v>
          </cell>
          <cell r="KI108">
            <v>0.3</v>
          </cell>
          <cell r="KJ108">
            <v>54.2</v>
          </cell>
          <cell r="KK108">
            <v>2.4</v>
          </cell>
          <cell r="KL108">
            <v>2</v>
          </cell>
          <cell r="KM108">
            <v>7.8</v>
          </cell>
          <cell r="KN108">
            <v>33.4</v>
          </cell>
          <cell r="KO108">
            <v>0.2</v>
          </cell>
        </row>
        <row r="109">
          <cell r="A109" t="str">
            <v>4OQ</v>
          </cell>
          <cell r="B109" t="str">
            <v>109</v>
          </cell>
          <cell r="C109" t="str">
            <v>NAF 17</v>
          </cell>
          <cell r="D109" t="str">
            <v>OQ</v>
          </cell>
          <cell r="E109" t="str">
            <v>4</v>
          </cell>
          <cell r="F109">
            <v>1.4000000000000001</v>
          </cell>
          <cell r="G109">
            <v>3</v>
          </cell>
          <cell r="H109">
            <v>21.7</v>
          </cell>
          <cell r="I109">
            <v>64.2</v>
          </cell>
          <cell r="J109">
            <v>9.7000000000000011</v>
          </cell>
          <cell r="K109">
            <v>60.5</v>
          </cell>
          <cell r="L109">
            <v>16.5</v>
          </cell>
          <cell r="M109">
            <v>9.1</v>
          </cell>
          <cell r="N109">
            <v>14.000000000000002</v>
          </cell>
          <cell r="O109">
            <v>12.9</v>
          </cell>
          <cell r="P109">
            <v>44.4</v>
          </cell>
          <cell r="Q109">
            <v>9.7000000000000011</v>
          </cell>
          <cell r="R109">
            <v>2.4</v>
          </cell>
          <cell r="S109">
            <v>30.8</v>
          </cell>
          <cell r="T109">
            <v>12.5</v>
          </cell>
          <cell r="U109">
            <v>3.5999999999999996</v>
          </cell>
          <cell r="V109">
            <v>24.4</v>
          </cell>
          <cell r="W109">
            <v>9.1999999999999993</v>
          </cell>
          <cell r="X109">
            <v>80.800000000000011</v>
          </cell>
          <cell r="Y109">
            <v>10</v>
          </cell>
          <cell r="Z109" t="str">
            <v>nd</v>
          </cell>
          <cell r="AA109">
            <v>60.5</v>
          </cell>
          <cell r="AB109">
            <v>13.600000000000001</v>
          </cell>
          <cell r="AC109">
            <v>18.5</v>
          </cell>
          <cell r="AD109">
            <v>22.2</v>
          </cell>
          <cell r="AE109" t="str">
            <v>nd</v>
          </cell>
          <cell r="AF109">
            <v>5.6000000000000005</v>
          </cell>
          <cell r="AG109">
            <v>56.3</v>
          </cell>
          <cell r="AH109">
            <v>0</v>
          </cell>
          <cell r="AI109">
            <v>35.199999999999996</v>
          </cell>
          <cell r="AJ109">
            <v>76.400000000000006</v>
          </cell>
          <cell r="AK109">
            <v>1</v>
          </cell>
          <cell r="AL109">
            <v>22.6</v>
          </cell>
          <cell r="AM109">
            <v>27.500000000000004</v>
          </cell>
          <cell r="AN109">
            <v>72.5</v>
          </cell>
          <cell r="AO109">
            <v>75.5</v>
          </cell>
          <cell r="AP109">
            <v>24.5</v>
          </cell>
          <cell r="AQ109">
            <v>22.900000000000002</v>
          </cell>
          <cell r="AR109">
            <v>3.6999999999999997</v>
          </cell>
          <cell r="AS109" t="str">
            <v>nd</v>
          </cell>
          <cell r="AT109">
            <v>67.5</v>
          </cell>
          <cell r="AU109">
            <v>5.2</v>
          </cell>
          <cell r="AV109" t="str">
            <v>nd</v>
          </cell>
          <cell r="AW109">
            <v>2.1999999999999997</v>
          </cell>
          <cell r="AX109" t="str">
            <v>nd</v>
          </cell>
          <cell r="AY109">
            <v>87.4</v>
          </cell>
          <cell r="AZ109">
            <v>6.3</v>
          </cell>
          <cell r="BA109">
            <v>67.2</v>
          </cell>
          <cell r="BB109">
            <v>10.5</v>
          </cell>
          <cell r="BC109">
            <v>2.1</v>
          </cell>
          <cell r="BD109">
            <v>3</v>
          </cell>
          <cell r="BE109">
            <v>3</v>
          </cell>
          <cell r="BF109">
            <v>14.099999999999998</v>
          </cell>
          <cell r="BG109">
            <v>1.5</v>
          </cell>
          <cell r="BH109">
            <v>1.7999999999999998</v>
          </cell>
          <cell r="BI109">
            <v>1.7000000000000002</v>
          </cell>
          <cell r="BJ109">
            <v>3.2</v>
          </cell>
          <cell r="BK109">
            <v>23</v>
          </cell>
          <cell r="BL109">
            <v>68.899999999999991</v>
          </cell>
          <cell r="BM109">
            <v>0</v>
          </cell>
          <cell r="BN109">
            <v>0</v>
          </cell>
          <cell r="BO109" t="str">
            <v>nd</v>
          </cell>
          <cell r="BP109" t="str">
            <v>nd</v>
          </cell>
          <cell r="BQ109">
            <v>19.8</v>
          </cell>
          <cell r="BR109">
            <v>79.3</v>
          </cell>
          <cell r="BS109">
            <v>0</v>
          </cell>
          <cell r="BT109">
            <v>0</v>
          </cell>
          <cell r="BU109">
            <v>1</v>
          </cell>
          <cell r="BV109">
            <v>20.200000000000003</v>
          </cell>
          <cell r="BW109">
            <v>61.7</v>
          </cell>
          <cell r="BX109">
            <v>17.100000000000001</v>
          </cell>
          <cell r="BY109">
            <v>17.5</v>
          </cell>
          <cell r="BZ109">
            <v>4.3</v>
          </cell>
          <cell r="CA109">
            <v>18.600000000000001</v>
          </cell>
          <cell r="CB109">
            <v>41.699999999999996</v>
          </cell>
          <cell r="CC109">
            <v>14.7</v>
          </cell>
          <cell r="CD109">
            <v>3.3000000000000003</v>
          </cell>
          <cell r="CE109">
            <v>0</v>
          </cell>
          <cell r="CF109">
            <v>0</v>
          </cell>
          <cell r="CG109" t="str">
            <v>nd</v>
          </cell>
          <cell r="CH109">
            <v>1.4000000000000001</v>
          </cell>
          <cell r="CI109" t="str">
            <v>nd</v>
          </cell>
          <cell r="CJ109">
            <v>97.8</v>
          </cell>
          <cell r="CK109">
            <v>74.7</v>
          </cell>
          <cell r="CL109">
            <v>36.299999999999997</v>
          </cell>
          <cell r="CM109">
            <v>89.8</v>
          </cell>
          <cell r="CN109">
            <v>49.1</v>
          </cell>
          <cell r="CO109">
            <v>6.6000000000000005</v>
          </cell>
          <cell r="CP109">
            <v>17.5</v>
          </cell>
          <cell r="CQ109">
            <v>74.5</v>
          </cell>
          <cell r="CR109">
            <v>7.3999999999999995</v>
          </cell>
          <cell r="CS109">
            <v>26.700000000000003</v>
          </cell>
          <cell r="CT109">
            <v>32</v>
          </cell>
          <cell r="CU109">
            <v>10.4</v>
          </cell>
          <cell r="CV109">
            <v>30.9</v>
          </cell>
          <cell r="CW109">
            <v>31.8</v>
          </cell>
          <cell r="CX109">
            <v>15.8</v>
          </cell>
          <cell r="CY109">
            <v>17.2</v>
          </cell>
          <cell r="CZ109">
            <v>8.4</v>
          </cell>
          <cell r="DA109">
            <v>5.4</v>
          </cell>
          <cell r="DB109">
            <v>21.4</v>
          </cell>
          <cell r="DC109">
            <v>18.8</v>
          </cell>
          <cell r="DD109">
            <v>18.099999999999998</v>
          </cell>
          <cell r="DE109">
            <v>29.599999999999998</v>
          </cell>
          <cell r="DF109">
            <v>40.5</v>
          </cell>
          <cell r="DG109">
            <v>17.299999999999997</v>
          </cell>
          <cell r="DH109">
            <v>5.3</v>
          </cell>
          <cell r="DI109">
            <v>9.1</v>
          </cell>
          <cell r="DJ109">
            <v>20.399999999999999</v>
          </cell>
          <cell r="DK109">
            <v>17.2</v>
          </cell>
          <cell r="DL109">
            <v>1.4000000000000001</v>
          </cell>
          <cell r="DM109">
            <v>0</v>
          </cell>
          <cell r="DN109">
            <v>0</v>
          </cell>
          <cell r="DO109">
            <v>0</v>
          </cell>
          <cell r="DP109">
            <v>0</v>
          </cell>
          <cell r="DQ109">
            <v>0.8</v>
          </cell>
          <cell r="DR109" t="str">
            <v>nd</v>
          </cell>
          <cell r="DS109" t="str">
            <v>nd</v>
          </cell>
          <cell r="DT109">
            <v>0</v>
          </cell>
          <cell r="DU109">
            <v>0</v>
          </cell>
          <cell r="DV109" t="str">
            <v>nd</v>
          </cell>
          <cell r="DW109">
            <v>17</v>
          </cell>
          <cell r="DX109">
            <v>2</v>
          </cell>
          <cell r="DY109" t="str">
            <v>nd</v>
          </cell>
          <cell r="DZ109" t="str">
            <v>nd</v>
          </cell>
          <cell r="EA109" t="str">
            <v>nd</v>
          </cell>
          <cell r="EB109">
            <v>1.6</v>
          </cell>
          <cell r="EC109">
            <v>40.200000000000003</v>
          </cell>
          <cell r="ED109">
            <v>7.9</v>
          </cell>
          <cell r="EE109">
            <v>0.70000000000000007</v>
          </cell>
          <cell r="EF109">
            <v>2.5</v>
          </cell>
          <cell r="EG109">
            <v>2.8000000000000003</v>
          </cell>
          <cell r="EH109">
            <v>9.9</v>
          </cell>
          <cell r="EI109">
            <v>7.8</v>
          </cell>
          <cell r="EJ109">
            <v>0</v>
          </cell>
          <cell r="EK109">
            <v>0</v>
          </cell>
          <cell r="EL109">
            <v>0</v>
          </cell>
          <cell r="EM109">
            <v>0</v>
          </cell>
          <cell r="EN109">
            <v>1.6</v>
          </cell>
          <cell r="EO109">
            <v>0</v>
          </cell>
          <cell r="EP109">
            <v>1.2</v>
          </cell>
          <cell r="EQ109">
            <v>0</v>
          </cell>
          <cell r="ER109">
            <v>0</v>
          </cell>
          <cell r="ES109" t="str">
            <v>nd</v>
          </cell>
          <cell r="ET109">
            <v>0</v>
          </cell>
          <cell r="EU109">
            <v>0</v>
          </cell>
          <cell r="EV109" t="str">
            <v>nd</v>
          </cell>
          <cell r="EW109">
            <v>0</v>
          </cell>
          <cell r="EX109" t="str">
            <v>nd</v>
          </cell>
          <cell r="EY109">
            <v>2</v>
          </cell>
          <cell r="EZ109">
            <v>0</v>
          </cell>
          <cell r="FA109" t="str">
            <v>nd</v>
          </cell>
          <cell r="FB109" t="str">
            <v>nd</v>
          </cell>
          <cell r="FC109">
            <v>1.0999999999999999</v>
          </cell>
          <cell r="FD109">
            <v>5.6000000000000005</v>
          </cell>
          <cell r="FE109">
            <v>13.4</v>
          </cell>
          <cell r="FF109">
            <v>1.5</v>
          </cell>
          <cell r="FG109">
            <v>1.5</v>
          </cell>
          <cell r="FH109" t="str">
            <v>nd</v>
          </cell>
          <cell r="FI109">
            <v>1.7999999999999998</v>
          </cell>
          <cell r="FJ109">
            <v>14.899999999999999</v>
          </cell>
          <cell r="FK109">
            <v>44.7</v>
          </cell>
          <cell r="FL109">
            <v>0</v>
          </cell>
          <cell r="FM109">
            <v>0</v>
          </cell>
          <cell r="FN109">
            <v>0</v>
          </cell>
          <cell r="FO109" t="str">
            <v>nd</v>
          </cell>
          <cell r="FP109">
            <v>0.6</v>
          </cell>
          <cell r="FQ109">
            <v>8.7999999999999989</v>
          </cell>
          <cell r="FR109">
            <v>0</v>
          </cell>
          <cell r="FS109">
            <v>0</v>
          </cell>
          <cell r="FT109">
            <v>0</v>
          </cell>
          <cell r="FU109">
            <v>0</v>
          </cell>
          <cell r="FV109">
            <v>1.4000000000000001</v>
          </cell>
          <cell r="FW109">
            <v>0</v>
          </cell>
          <cell r="FX109">
            <v>0</v>
          </cell>
          <cell r="FY109" t="str">
            <v>nd</v>
          </cell>
          <cell r="FZ109">
            <v>0</v>
          </cell>
          <cell r="GA109" t="str">
            <v>nd</v>
          </cell>
          <cell r="GB109">
            <v>2.1</v>
          </cell>
          <cell r="GC109">
            <v>0</v>
          </cell>
          <cell r="GD109">
            <v>0</v>
          </cell>
          <cell r="GE109">
            <v>0</v>
          </cell>
          <cell r="GF109">
            <v>0</v>
          </cell>
          <cell r="GG109">
            <v>4.5999999999999996</v>
          </cell>
          <cell r="GH109">
            <v>16.3</v>
          </cell>
          <cell r="GI109">
            <v>0</v>
          </cell>
          <cell r="GJ109">
            <v>0</v>
          </cell>
          <cell r="GK109">
            <v>0</v>
          </cell>
          <cell r="GL109" t="str">
            <v>nd</v>
          </cell>
          <cell r="GM109">
            <v>13.4</v>
          </cell>
          <cell r="GN109">
            <v>51.300000000000004</v>
          </cell>
          <cell r="GO109">
            <v>0</v>
          </cell>
          <cell r="GP109">
            <v>0</v>
          </cell>
          <cell r="GQ109">
            <v>0</v>
          </cell>
          <cell r="GR109">
            <v>0</v>
          </cell>
          <cell r="GS109">
            <v>1.3</v>
          </cell>
          <cell r="GT109">
            <v>8.1</v>
          </cell>
          <cell r="GU109">
            <v>0</v>
          </cell>
          <cell r="GV109" t="str">
            <v>nd</v>
          </cell>
          <cell r="GW109">
            <v>0</v>
          </cell>
          <cell r="GX109" t="str">
            <v>nd</v>
          </cell>
          <cell r="GY109">
            <v>0</v>
          </cell>
          <cell r="GZ109">
            <v>0</v>
          </cell>
          <cell r="HA109">
            <v>0</v>
          </cell>
          <cell r="HB109">
            <v>0</v>
          </cell>
          <cell r="HC109" t="str">
            <v>nd</v>
          </cell>
          <cell r="HD109">
            <v>1.5</v>
          </cell>
          <cell r="HE109" t="str">
            <v>nd</v>
          </cell>
          <cell r="HF109">
            <v>0</v>
          </cell>
          <cell r="HG109">
            <v>0</v>
          </cell>
          <cell r="HH109">
            <v>0.6</v>
          </cell>
          <cell r="HI109">
            <v>4.8</v>
          </cell>
          <cell r="HJ109">
            <v>13.900000000000002</v>
          </cell>
          <cell r="HK109">
            <v>2.5</v>
          </cell>
          <cell r="HL109">
            <v>0</v>
          </cell>
          <cell r="HM109">
            <v>0</v>
          </cell>
          <cell r="HN109" t="str">
            <v>nd</v>
          </cell>
          <cell r="HO109">
            <v>12.4</v>
          </cell>
          <cell r="HP109">
            <v>39.5</v>
          </cell>
          <cell r="HQ109">
            <v>12.2</v>
          </cell>
          <cell r="HR109">
            <v>0</v>
          </cell>
          <cell r="HS109">
            <v>0</v>
          </cell>
          <cell r="HT109">
            <v>0</v>
          </cell>
          <cell r="HU109">
            <v>1.5</v>
          </cell>
          <cell r="HV109">
            <v>6.3</v>
          </cell>
          <cell r="HW109">
            <v>1.3</v>
          </cell>
          <cell r="HX109" t="str">
            <v>nd</v>
          </cell>
          <cell r="HY109" t="str">
            <v>nd</v>
          </cell>
          <cell r="HZ109">
            <v>0</v>
          </cell>
          <cell r="IA109" t="str">
            <v>nd</v>
          </cell>
          <cell r="IB109">
            <v>0</v>
          </cell>
          <cell r="IC109" t="str">
            <v>nd</v>
          </cell>
          <cell r="ID109">
            <v>0</v>
          </cell>
          <cell r="IE109">
            <v>0</v>
          </cell>
          <cell r="IF109">
            <v>0.70000000000000007</v>
          </cell>
          <cell r="IG109" t="str">
            <v>nd</v>
          </cell>
          <cell r="IH109">
            <v>0</v>
          </cell>
          <cell r="II109">
            <v>1.3</v>
          </cell>
          <cell r="IJ109">
            <v>1.4000000000000001</v>
          </cell>
          <cell r="IK109">
            <v>5.8999999999999995</v>
          </cell>
          <cell r="IL109">
            <v>8.9</v>
          </cell>
          <cell r="IM109">
            <v>3.6999999999999997</v>
          </cell>
          <cell r="IN109">
            <v>0.6</v>
          </cell>
          <cell r="IO109">
            <v>14.899999999999999</v>
          </cell>
          <cell r="IP109">
            <v>2.8000000000000003</v>
          </cell>
          <cell r="IQ109">
            <v>10.9</v>
          </cell>
          <cell r="IR109">
            <v>27.400000000000002</v>
          </cell>
          <cell r="IS109">
            <v>7.3</v>
          </cell>
          <cell r="IT109">
            <v>2.7</v>
          </cell>
          <cell r="IU109" t="str">
            <v>nd</v>
          </cell>
          <cell r="IV109">
            <v>0</v>
          </cell>
          <cell r="IW109">
            <v>1.9</v>
          </cell>
          <cell r="IX109">
            <v>4.1000000000000005</v>
          </cell>
          <cell r="IY109">
            <v>2.2999999999999998</v>
          </cell>
          <cell r="IZ109">
            <v>0</v>
          </cell>
          <cell r="JA109">
            <v>0</v>
          </cell>
          <cell r="JB109">
            <v>0</v>
          </cell>
          <cell r="JC109">
            <v>0</v>
          </cell>
          <cell r="JD109">
            <v>0</v>
          </cell>
          <cell r="JE109">
            <v>1.0999999999999999</v>
          </cell>
          <cell r="JF109">
            <v>0</v>
          </cell>
          <cell r="JG109">
            <v>0</v>
          </cell>
          <cell r="JH109">
            <v>0</v>
          </cell>
          <cell r="JI109" t="str">
            <v>nd</v>
          </cell>
          <cell r="JJ109">
            <v>0</v>
          </cell>
          <cell r="JK109">
            <v>2.1</v>
          </cell>
          <cell r="JL109">
            <v>0</v>
          </cell>
          <cell r="JM109">
            <v>0</v>
          </cell>
          <cell r="JN109" t="str">
            <v>nd</v>
          </cell>
          <cell r="JO109">
            <v>0</v>
          </cell>
          <cell r="JP109">
            <v>0</v>
          </cell>
          <cell r="JQ109">
            <v>21.099999999999998</v>
          </cell>
          <cell r="JR109">
            <v>0</v>
          </cell>
          <cell r="JS109">
            <v>0</v>
          </cell>
          <cell r="JT109">
            <v>0</v>
          </cell>
          <cell r="JU109" t="str">
            <v>nd</v>
          </cell>
          <cell r="JV109">
            <v>0</v>
          </cell>
          <cell r="JW109">
            <v>64.900000000000006</v>
          </cell>
          <cell r="JX109">
            <v>0</v>
          </cell>
          <cell r="JY109">
            <v>0</v>
          </cell>
          <cell r="JZ109">
            <v>0</v>
          </cell>
          <cell r="KA109">
            <v>0</v>
          </cell>
          <cell r="KB109" t="str">
            <v>nd</v>
          </cell>
          <cell r="KC109">
            <v>8.6999999999999993</v>
          </cell>
          <cell r="KD109">
            <v>55.7</v>
          </cell>
          <cell r="KE109">
            <v>3.5999999999999996</v>
          </cell>
          <cell r="KF109">
            <v>1.3</v>
          </cell>
          <cell r="KG109">
            <v>7.1</v>
          </cell>
          <cell r="KH109">
            <v>32</v>
          </cell>
          <cell r="KI109">
            <v>0.3</v>
          </cell>
          <cell r="KJ109">
            <v>53.5</v>
          </cell>
          <cell r="KK109">
            <v>3.5999999999999996</v>
          </cell>
          <cell r="KL109">
            <v>1.2</v>
          </cell>
          <cell r="KM109">
            <v>8.1</v>
          </cell>
          <cell r="KN109">
            <v>33.200000000000003</v>
          </cell>
          <cell r="KO109">
            <v>0.4</v>
          </cell>
        </row>
        <row r="110">
          <cell r="A110" t="str">
            <v>5OQ</v>
          </cell>
          <cell r="B110" t="str">
            <v>110</v>
          </cell>
          <cell r="C110" t="str">
            <v>NAF 17</v>
          </cell>
          <cell r="D110" t="str">
            <v>OQ</v>
          </cell>
          <cell r="E110" t="str">
            <v>5</v>
          </cell>
          <cell r="F110">
            <v>0</v>
          </cell>
          <cell r="G110">
            <v>3.9</v>
          </cell>
          <cell r="H110">
            <v>20.7</v>
          </cell>
          <cell r="I110">
            <v>62.9</v>
          </cell>
          <cell r="J110">
            <v>12.5</v>
          </cell>
          <cell r="K110">
            <v>55.1</v>
          </cell>
          <cell r="L110">
            <v>28.4</v>
          </cell>
          <cell r="M110">
            <v>2.9000000000000004</v>
          </cell>
          <cell r="N110">
            <v>13.600000000000001</v>
          </cell>
          <cell r="O110">
            <v>17.399999999999999</v>
          </cell>
          <cell r="P110">
            <v>45.300000000000004</v>
          </cell>
          <cell r="Q110">
            <v>11.799999999999999</v>
          </cell>
          <cell r="R110">
            <v>2.7</v>
          </cell>
          <cell r="S110">
            <v>30.099999999999998</v>
          </cell>
          <cell r="T110">
            <v>13.700000000000001</v>
          </cell>
          <cell r="U110">
            <v>3.6999999999999997</v>
          </cell>
          <cell r="V110">
            <v>24</v>
          </cell>
          <cell r="W110">
            <v>8</v>
          </cell>
          <cell r="X110">
            <v>86.2</v>
          </cell>
          <cell r="Y110">
            <v>5.8000000000000007</v>
          </cell>
          <cell r="Z110" t="str">
            <v>nd</v>
          </cell>
          <cell r="AA110">
            <v>33.800000000000004</v>
          </cell>
          <cell r="AB110">
            <v>12.5</v>
          </cell>
          <cell r="AC110">
            <v>47.5</v>
          </cell>
          <cell r="AD110">
            <v>32.5</v>
          </cell>
          <cell r="AE110">
            <v>19.7</v>
          </cell>
          <cell r="AF110">
            <v>19.7</v>
          </cell>
          <cell r="AG110">
            <v>36.4</v>
          </cell>
          <cell r="AH110">
            <v>0</v>
          </cell>
          <cell r="AI110">
            <v>24.2</v>
          </cell>
          <cell r="AJ110">
            <v>76.599999999999994</v>
          </cell>
          <cell r="AK110">
            <v>4</v>
          </cell>
          <cell r="AL110">
            <v>19.400000000000002</v>
          </cell>
          <cell r="AM110">
            <v>35.099999999999994</v>
          </cell>
          <cell r="AN110">
            <v>64.900000000000006</v>
          </cell>
          <cell r="AO110">
            <v>80.2</v>
          </cell>
          <cell r="AP110">
            <v>19.8</v>
          </cell>
          <cell r="AQ110">
            <v>18.600000000000001</v>
          </cell>
          <cell r="AR110">
            <v>4.3</v>
          </cell>
          <cell r="AS110" t="str">
            <v>nd</v>
          </cell>
          <cell r="AT110">
            <v>64.5</v>
          </cell>
          <cell r="AU110">
            <v>11.200000000000001</v>
          </cell>
          <cell r="AV110">
            <v>4.5999999999999996</v>
          </cell>
          <cell r="AW110">
            <v>0</v>
          </cell>
          <cell r="AX110">
            <v>0</v>
          </cell>
          <cell r="AY110">
            <v>89.4</v>
          </cell>
          <cell r="AZ110">
            <v>6</v>
          </cell>
          <cell r="BA110">
            <v>62</v>
          </cell>
          <cell r="BB110">
            <v>16.600000000000001</v>
          </cell>
          <cell r="BC110">
            <v>1.7999999999999998</v>
          </cell>
          <cell r="BD110">
            <v>5.4</v>
          </cell>
          <cell r="BE110">
            <v>4.8</v>
          </cell>
          <cell r="BF110">
            <v>9.3000000000000007</v>
          </cell>
          <cell r="BG110">
            <v>2.1</v>
          </cell>
          <cell r="BH110">
            <v>2.1999999999999997</v>
          </cell>
          <cell r="BI110">
            <v>1.5</v>
          </cell>
          <cell r="BJ110">
            <v>3.8</v>
          </cell>
          <cell r="BK110">
            <v>29.9</v>
          </cell>
          <cell r="BL110">
            <v>60.4</v>
          </cell>
          <cell r="BM110">
            <v>0</v>
          </cell>
          <cell r="BN110" t="str">
            <v>nd</v>
          </cell>
          <cell r="BO110">
            <v>0</v>
          </cell>
          <cell r="BP110">
            <v>2.1</v>
          </cell>
          <cell r="BQ110">
            <v>26.5</v>
          </cell>
          <cell r="BR110">
            <v>70.8</v>
          </cell>
          <cell r="BS110">
            <v>0</v>
          </cell>
          <cell r="BT110" t="str">
            <v>nd</v>
          </cell>
          <cell r="BU110">
            <v>0</v>
          </cell>
          <cell r="BV110">
            <v>18.8</v>
          </cell>
          <cell r="BW110">
            <v>65.600000000000009</v>
          </cell>
          <cell r="BX110">
            <v>15.299999999999999</v>
          </cell>
          <cell r="BY110">
            <v>11.3</v>
          </cell>
          <cell r="BZ110">
            <v>3.8</v>
          </cell>
          <cell r="CA110">
            <v>20.7</v>
          </cell>
          <cell r="CB110">
            <v>41.6</v>
          </cell>
          <cell r="CC110">
            <v>16.900000000000002</v>
          </cell>
          <cell r="CD110">
            <v>5.6000000000000005</v>
          </cell>
          <cell r="CE110">
            <v>0</v>
          </cell>
          <cell r="CF110">
            <v>0</v>
          </cell>
          <cell r="CG110">
            <v>0</v>
          </cell>
          <cell r="CH110" t="str">
            <v>nd</v>
          </cell>
          <cell r="CI110" t="str">
            <v>nd</v>
          </cell>
          <cell r="CJ110">
            <v>98.8</v>
          </cell>
          <cell r="CK110">
            <v>71.599999999999994</v>
          </cell>
          <cell r="CL110">
            <v>41.699999999999996</v>
          </cell>
          <cell r="CM110">
            <v>88.7</v>
          </cell>
          <cell r="CN110">
            <v>45.7</v>
          </cell>
          <cell r="CO110">
            <v>7.7</v>
          </cell>
          <cell r="CP110">
            <v>22.400000000000002</v>
          </cell>
          <cell r="CQ110">
            <v>71.399999999999991</v>
          </cell>
          <cell r="CR110">
            <v>5.3</v>
          </cell>
          <cell r="CS110">
            <v>33</v>
          </cell>
          <cell r="CT110">
            <v>30.599999999999998</v>
          </cell>
          <cell r="CU110">
            <v>11</v>
          </cell>
          <cell r="CV110">
            <v>25.3</v>
          </cell>
          <cell r="CW110">
            <v>27.1</v>
          </cell>
          <cell r="CX110">
            <v>12.3</v>
          </cell>
          <cell r="CY110">
            <v>21.099999999999998</v>
          </cell>
          <cell r="CZ110">
            <v>8.2000000000000011</v>
          </cell>
          <cell r="DA110">
            <v>7.1999999999999993</v>
          </cell>
          <cell r="DB110">
            <v>24.099999999999998</v>
          </cell>
          <cell r="DC110">
            <v>16.7</v>
          </cell>
          <cell r="DD110">
            <v>20.9</v>
          </cell>
          <cell r="DE110">
            <v>24.8</v>
          </cell>
          <cell r="DF110">
            <v>49.2</v>
          </cell>
          <cell r="DG110">
            <v>9.1</v>
          </cell>
          <cell r="DH110">
            <v>4.3999999999999995</v>
          </cell>
          <cell r="DI110">
            <v>10.5</v>
          </cell>
          <cell r="DJ110">
            <v>25.6</v>
          </cell>
          <cell r="DK110">
            <v>16.8</v>
          </cell>
          <cell r="DL110">
            <v>0</v>
          </cell>
          <cell r="DM110">
            <v>0</v>
          </cell>
          <cell r="DN110">
            <v>0</v>
          </cell>
          <cell r="DO110">
            <v>0</v>
          </cell>
          <cell r="DP110">
            <v>0</v>
          </cell>
          <cell r="DQ110">
            <v>2.1999999999999997</v>
          </cell>
          <cell r="DR110">
            <v>0</v>
          </cell>
          <cell r="DS110" t="str">
            <v>nd</v>
          </cell>
          <cell r="DT110" t="str">
            <v>nd</v>
          </cell>
          <cell r="DU110" t="str">
            <v>nd</v>
          </cell>
          <cell r="DV110">
            <v>0</v>
          </cell>
          <cell r="DW110">
            <v>11.600000000000001</v>
          </cell>
          <cell r="DX110">
            <v>4.9000000000000004</v>
          </cell>
          <cell r="DY110" t="str">
            <v>nd</v>
          </cell>
          <cell r="DZ110">
            <v>1.0999999999999999</v>
          </cell>
          <cell r="EA110">
            <v>1.9</v>
          </cell>
          <cell r="EB110" t="str">
            <v>nd</v>
          </cell>
          <cell r="EC110">
            <v>38.299999999999997</v>
          </cell>
          <cell r="ED110">
            <v>10.5</v>
          </cell>
          <cell r="EE110" t="str">
            <v>nd</v>
          </cell>
          <cell r="EF110">
            <v>3.5000000000000004</v>
          </cell>
          <cell r="EG110" t="str">
            <v>nd</v>
          </cell>
          <cell r="EH110">
            <v>7.7</v>
          </cell>
          <cell r="EI110">
            <v>9.9</v>
          </cell>
          <cell r="EJ110">
            <v>1.2</v>
          </cell>
          <cell r="EK110">
            <v>0</v>
          </cell>
          <cell r="EL110">
            <v>0</v>
          </cell>
          <cell r="EM110" t="str">
            <v>nd</v>
          </cell>
          <cell r="EN110">
            <v>1.0999999999999999</v>
          </cell>
          <cell r="EO110">
            <v>0</v>
          </cell>
          <cell r="EP110">
            <v>0</v>
          </cell>
          <cell r="EQ110">
            <v>0</v>
          </cell>
          <cell r="ER110">
            <v>0</v>
          </cell>
          <cell r="ES110">
            <v>0</v>
          </cell>
          <cell r="ET110">
            <v>0</v>
          </cell>
          <cell r="EU110" t="str">
            <v>nd</v>
          </cell>
          <cell r="EV110">
            <v>0</v>
          </cell>
          <cell r="EW110" t="str">
            <v>nd</v>
          </cell>
          <cell r="EX110">
            <v>0.89999999999999991</v>
          </cell>
          <cell r="EY110">
            <v>2.1999999999999997</v>
          </cell>
          <cell r="EZ110" t="str">
            <v>nd</v>
          </cell>
          <cell r="FA110" t="str">
            <v>nd</v>
          </cell>
          <cell r="FB110">
            <v>1</v>
          </cell>
          <cell r="FC110">
            <v>1.3</v>
          </cell>
          <cell r="FD110">
            <v>6.9</v>
          </cell>
          <cell r="FE110">
            <v>10.6</v>
          </cell>
          <cell r="FF110">
            <v>1.3</v>
          </cell>
          <cell r="FG110">
            <v>1.5</v>
          </cell>
          <cell r="FH110" t="str">
            <v>nd</v>
          </cell>
          <cell r="FI110">
            <v>1.2</v>
          </cell>
          <cell r="FJ110">
            <v>19.100000000000001</v>
          </cell>
          <cell r="FK110">
            <v>39.5</v>
          </cell>
          <cell r="FL110" t="str">
            <v>nd</v>
          </cell>
          <cell r="FM110">
            <v>0</v>
          </cell>
          <cell r="FN110">
            <v>0</v>
          </cell>
          <cell r="FO110" t="str">
            <v>nd</v>
          </cell>
          <cell r="FP110">
            <v>3</v>
          </cell>
          <cell r="FQ110">
            <v>8.1</v>
          </cell>
          <cell r="FR110">
            <v>0</v>
          </cell>
          <cell r="FS110">
            <v>0</v>
          </cell>
          <cell r="FT110">
            <v>0</v>
          </cell>
          <cell r="FU110">
            <v>0</v>
          </cell>
          <cell r="FV110">
            <v>0</v>
          </cell>
          <cell r="FW110">
            <v>0</v>
          </cell>
          <cell r="FX110">
            <v>0</v>
          </cell>
          <cell r="FY110">
            <v>0</v>
          </cell>
          <cell r="FZ110">
            <v>0</v>
          </cell>
          <cell r="GA110" t="str">
            <v>nd</v>
          </cell>
          <cell r="GB110">
            <v>3.4000000000000004</v>
          </cell>
          <cell r="GC110">
            <v>0</v>
          </cell>
          <cell r="GD110">
            <v>0</v>
          </cell>
          <cell r="GE110">
            <v>0</v>
          </cell>
          <cell r="GF110" t="str">
            <v>nd</v>
          </cell>
          <cell r="GG110">
            <v>6.4</v>
          </cell>
          <cell r="GH110">
            <v>13.5</v>
          </cell>
          <cell r="GI110">
            <v>0</v>
          </cell>
          <cell r="GJ110" t="str">
            <v>nd</v>
          </cell>
          <cell r="GK110">
            <v>0</v>
          </cell>
          <cell r="GL110" t="str">
            <v>nd</v>
          </cell>
          <cell r="GM110">
            <v>15.4</v>
          </cell>
          <cell r="GN110">
            <v>45.1</v>
          </cell>
          <cell r="GO110">
            <v>0</v>
          </cell>
          <cell r="GP110">
            <v>0</v>
          </cell>
          <cell r="GQ110">
            <v>0</v>
          </cell>
          <cell r="GR110">
            <v>0</v>
          </cell>
          <cell r="GS110">
            <v>3.9</v>
          </cell>
          <cell r="GT110">
            <v>8.9</v>
          </cell>
          <cell r="GU110">
            <v>0</v>
          </cell>
          <cell r="GV110">
            <v>0</v>
          </cell>
          <cell r="GW110">
            <v>0</v>
          </cell>
          <cell r="GX110">
            <v>0</v>
          </cell>
          <cell r="GY110">
            <v>0</v>
          </cell>
          <cell r="GZ110">
            <v>0</v>
          </cell>
          <cell r="HA110">
            <v>0</v>
          </cell>
          <cell r="HB110">
            <v>0</v>
          </cell>
          <cell r="HC110">
            <v>0</v>
          </cell>
          <cell r="HD110">
            <v>4</v>
          </cell>
          <cell r="HE110" t="str">
            <v>nd</v>
          </cell>
          <cell r="HF110">
            <v>0</v>
          </cell>
          <cell r="HG110" t="str">
            <v>nd</v>
          </cell>
          <cell r="HH110">
            <v>0</v>
          </cell>
          <cell r="HI110">
            <v>4.5</v>
          </cell>
          <cell r="HJ110">
            <v>14.000000000000002</v>
          </cell>
          <cell r="HK110">
            <v>1.7999999999999998</v>
          </cell>
          <cell r="HL110">
            <v>0</v>
          </cell>
          <cell r="HM110">
            <v>0</v>
          </cell>
          <cell r="HN110">
            <v>0</v>
          </cell>
          <cell r="HO110">
            <v>12.4</v>
          </cell>
          <cell r="HP110">
            <v>37.6</v>
          </cell>
          <cell r="HQ110">
            <v>12.4</v>
          </cell>
          <cell r="HR110">
            <v>0</v>
          </cell>
          <cell r="HS110">
            <v>0</v>
          </cell>
          <cell r="HT110">
            <v>0</v>
          </cell>
          <cell r="HU110">
            <v>2</v>
          </cell>
          <cell r="HV110">
            <v>10</v>
          </cell>
          <cell r="HW110">
            <v>0.8</v>
          </cell>
          <cell r="HX110">
            <v>0</v>
          </cell>
          <cell r="HY110">
            <v>0</v>
          </cell>
          <cell r="HZ110">
            <v>0</v>
          </cell>
          <cell r="IA110">
            <v>0</v>
          </cell>
          <cell r="IB110">
            <v>0</v>
          </cell>
          <cell r="IC110" t="str">
            <v>nd</v>
          </cell>
          <cell r="ID110" t="str">
            <v>nd</v>
          </cell>
          <cell r="IE110" t="str">
            <v>nd</v>
          </cell>
          <cell r="IF110">
            <v>1.2</v>
          </cell>
          <cell r="IG110">
            <v>1</v>
          </cell>
          <cell r="IH110" t="str">
            <v>nd</v>
          </cell>
          <cell r="II110">
            <v>1.3</v>
          </cell>
          <cell r="IJ110">
            <v>1.6</v>
          </cell>
          <cell r="IK110">
            <v>4.3</v>
          </cell>
          <cell r="IL110">
            <v>9.1</v>
          </cell>
          <cell r="IM110">
            <v>3</v>
          </cell>
          <cell r="IN110">
            <v>1.4000000000000001</v>
          </cell>
          <cell r="IO110">
            <v>9.5</v>
          </cell>
          <cell r="IP110">
            <v>1.5</v>
          </cell>
          <cell r="IQ110">
            <v>12.9</v>
          </cell>
          <cell r="IR110">
            <v>26.400000000000002</v>
          </cell>
          <cell r="IS110">
            <v>9.1</v>
          </cell>
          <cell r="IT110">
            <v>3.3000000000000003</v>
          </cell>
          <cell r="IU110">
            <v>0</v>
          </cell>
          <cell r="IV110" t="str">
            <v>nd</v>
          </cell>
          <cell r="IW110">
            <v>3</v>
          </cell>
          <cell r="IX110">
            <v>4.9000000000000004</v>
          </cell>
          <cell r="IY110">
            <v>3.9</v>
          </cell>
          <cell r="IZ110" t="str">
            <v>nd</v>
          </cell>
          <cell r="JA110">
            <v>0</v>
          </cell>
          <cell r="JB110">
            <v>0</v>
          </cell>
          <cell r="JC110">
            <v>0</v>
          </cell>
          <cell r="JD110">
            <v>0</v>
          </cell>
          <cell r="JE110">
            <v>0</v>
          </cell>
          <cell r="JF110">
            <v>0</v>
          </cell>
          <cell r="JG110">
            <v>0</v>
          </cell>
          <cell r="JH110">
            <v>0</v>
          </cell>
          <cell r="JI110">
            <v>0</v>
          </cell>
          <cell r="JJ110">
            <v>0</v>
          </cell>
          <cell r="JK110">
            <v>4.1000000000000005</v>
          </cell>
          <cell r="JL110">
            <v>0</v>
          </cell>
          <cell r="JM110">
            <v>0</v>
          </cell>
          <cell r="JN110">
            <v>0</v>
          </cell>
          <cell r="JO110">
            <v>0</v>
          </cell>
          <cell r="JP110">
            <v>0</v>
          </cell>
          <cell r="JQ110">
            <v>19.900000000000002</v>
          </cell>
          <cell r="JR110">
            <v>0</v>
          </cell>
          <cell r="JS110">
            <v>0</v>
          </cell>
          <cell r="JT110">
            <v>0</v>
          </cell>
          <cell r="JU110" t="str">
            <v>nd</v>
          </cell>
          <cell r="JV110" t="str">
            <v>nd</v>
          </cell>
          <cell r="JW110">
            <v>62.1</v>
          </cell>
          <cell r="JX110">
            <v>0</v>
          </cell>
          <cell r="JY110">
            <v>0</v>
          </cell>
          <cell r="JZ110">
            <v>0</v>
          </cell>
          <cell r="KA110">
            <v>0</v>
          </cell>
          <cell r="KB110">
            <v>0</v>
          </cell>
          <cell r="KC110">
            <v>12.7</v>
          </cell>
          <cell r="KD110">
            <v>58.199999999999996</v>
          </cell>
          <cell r="KE110">
            <v>4.5999999999999996</v>
          </cell>
          <cell r="KF110">
            <v>1.9</v>
          </cell>
          <cell r="KG110">
            <v>6.5</v>
          </cell>
          <cell r="KH110">
            <v>28.599999999999998</v>
          </cell>
          <cell r="KI110">
            <v>0.1</v>
          </cell>
          <cell r="KJ110">
            <v>56.3</v>
          </cell>
          <cell r="KK110">
            <v>4.5999999999999996</v>
          </cell>
          <cell r="KL110">
            <v>1.9</v>
          </cell>
          <cell r="KM110">
            <v>7.5</v>
          </cell>
          <cell r="KN110">
            <v>29.5</v>
          </cell>
          <cell r="KO110">
            <v>0.1</v>
          </cell>
        </row>
        <row r="111">
          <cell r="A111" t="str">
            <v>6OQ</v>
          </cell>
          <cell r="B111" t="str">
            <v>111</v>
          </cell>
          <cell r="C111" t="str">
            <v>NAF 17</v>
          </cell>
          <cell r="D111" t="str">
            <v>OQ</v>
          </cell>
          <cell r="E111" t="str">
            <v>6</v>
          </cell>
          <cell r="F111">
            <v>0.4</v>
          </cell>
          <cell r="G111">
            <v>3.5000000000000004</v>
          </cell>
          <cell r="H111">
            <v>23.3</v>
          </cell>
          <cell r="I111">
            <v>61.8</v>
          </cell>
          <cell r="J111">
            <v>11</v>
          </cell>
          <cell r="K111">
            <v>61.4</v>
          </cell>
          <cell r="L111">
            <v>12.2</v>
          </cell>
          <cell r="M111">
            <v>9.1</v>
          </cell>
          <cell r="N111">
            <v>17.299999999999997</v>
          </cell>
          <cell r="O111">
            <v>15.1</v>
          </cell>
          <cell r="P111">
            <v>45</v>
          </cell>
          <cell r="Q111">
            <v>9.7000000000000011</v>
          </cell>
          <cell r="R111">
            <v>3.1</v>
          </cell>
          <cell r="S111">
            <v>29.299999999999997</v>
          </cell>
          <cell r="T111">
            <v>14.399999999999999</v>
          </cell>
          <cell r="U111">
            <v>1.3</v>
          </cell>
          <cell r="V111">
            <v>21.7</v>
          </cell>
          <cell r="W111">
            <v>5.0999999999999996</v>
          </cell>
          <cell r="X111">
            <v>87.3</v>
          </cell>
          <cell r="Y111">
            <v>7.7</v>
          </cell>
          <cell r="Z111" t="str">
            <v>nd</v>
          </cell>
          <cell r="AA111">
            <v>57.999999999999993</v>
          </cell>
          <cell r="AB111" t="str">
            <v>nd</v>
          </cell>
          <cell r="AC111">
            <v>50</v>
          </cell>
          <cell r="AD111">
            <v>34</v>
          </cell>
          <cell r="AE111" t="str">
            <v>nd</v>
          </cell>
          <cell r="AF111" t="str">
            <v>nd</v>
          </cell>
          <cell r="AG111">
            <v>44.800000000000004</v>
          </cell>
          <cell r="AH111">
            <v>0</v>
          </cell>
          <cell r="AI111">
            <v>41.4</v>
          </cell>
          <cell r="AJ111">
            <v>67</v>
          </cell>
          <cell r="AK111">
            <v>1.0999999999999999</v>
          </cell>
          <cell r="AL111">
            <v>32</v>
          </cell>
          <cell r="AM111">
            <v>30.2</v>
          </cell>
          <cell r="AN111">
            <v>69.8</v>
          </cell>
          <cell r="AO111">
            <v>90.8</v>
          </cell>
          <cell r="AP111">
            <v>9.1999999999999993</v>
          </cell>
          <cell r="AQ111">
            <v>14.7</v>
          </cell>
          <cell r="AR111">
            <v>3.6999999999999997</v>
          </cell>
          <cell r="AS111" t="str">
            <v>nd</v>
          </cell>
          <cell r="AT111">
            <v>78.900000000000006</v>
          </cell>
          <cell r="AU111" t="str">
            <v>nd</v>
          </cell>
          <cell r="AV111">
            <v>2.2999999999999998</v>
          </cell>
          <cell r="AW111" t="str">
            <v>nd</v>
          </cell>
          <cell r="AX111">
            <v>1.7000000000000002</v>
          </cell>
          <cell r="AY111">
            <v>87.6</v>
          </cell>
          <cell r="AZ111">
            <v>7.7</v>
          </cell>
          <cell r="BA111">
            <v>72.099999999999994</v>
          </cell>
          <cell r="BB111">
            <v>15.1</v>
          </cell>
          <cell r="BC111">
            <v>5.3</v>
          </cell>
          <cell r="BD111">
            <v>2.1</v>
          </cell>
          <cell r="BE111">
            <v>2</v>
          </cell>
          <cell r="BF111">
            <v>3.4000000000000004</v>
          </cell>
          <cell r="BG111">
            <v>0.70000000000000007</v>
          </cell>
          <cell r="BH111">
            <v>1</v>
          </cell>
          <cell r="BI111">
            <v>2.9000000000000004</v>
          </cell>
          <cell r="BJ111">
            <v>4.3999999999999995</v>
          </cell>
          <cell r="BK111">
            <v>33.800000000000004</v>
          </cell>
          <cell r="BL111">
            <v>57.099999999999994</v>
          </cell>
          <cell r="BM111">
            <v>0</v>
          </cell>
          <cell r="BN111">
            <v>0</v>
          </cell>
          <cell r="BO111">
            <v>0.5</v>
          </cell>
          <cell r="BP111">
            <v>1</v>
          </cell>
          <cell r="BQ111">
            <v>30.2</v>
          </cell>
          <cell r="BR111">
            <v>68.300000000000011</v>
          </cell>
          <cell r="BS111">
            <v>0</v>
          </cell>
          <cell r="BT111" t="str">
            <v>nd</v>
          </cell>
          <cell r="BU111">
            <v>1.5</v>
          </cell>
          <cell r="BV111">
            <v>22.8</v>
          </cell>
          <cell r="BW111">
            <v>65.600000000000009</v>
          </cell>
          <cell r="BX111">
            <v>9.7000000000000011</v>
          </cell>
          <cell r="BY111">
            <v>3.1</v>
          </cell>
          <cell r="BZ111">
            <v>3.5999999999999996</v>
          </cell>
          <cell r="CA111">
            <v>20.200000000000003</v>
          </cell>
          <cell r="CB111">
            <v>46.400000000000006</v>
          </cell>
          <cell r="CC111">
            <v>21.9</v>
          </cell>
          <cell r="CD111">
            <v>4.8</v>
          </cell>
          <cell r="CE111">
            <v>0</v>
          </cell>
          <cell r="CF111">
            <v>0</v>
          </cell>
          <cell r="CG111" t="str">
            <v>nd</v>
          </cell>
          <cell r="CH111" t="str">
            <v>nd</v>
          </cell>
          <cell r="CI111">
            <v>0.5</v>
          </cell>
          <cell r="CJ111">
            <v>98.8</v>
          </cell>
          <cell r="CK111">
            <v>73.599999999999994</v>
          </cell>
          <cell r="CL111">
            <v>35.5</v>
          </cell>
          <cell r="CM111">
            <v>91</v>
          </cell>
          <cell r="CN111">
            <v>44.6</v>
          </cell>
          <cell r="CO111">
            <v>10.9</v>
          </cell>
          <cell r="CP111">
            <v>15.6</v>
          </cell>
          <cell r="CQ111">
            <v>78.7</v>
          </cell>
          <cell r="CR111">
            <v>5.6000000000000005</v>
          </cell>
          <cell r="CS111">
            <v>27.6</v>
          </cell>
          <cell r="CT111">
            <v>22.7</v>
          </cell>
          <cell r="CU111">
            <v>10.7</v>
          </cell>
          <cell r="CV111">
            <v>39</v>
          </cell>
          <cell r="CW111">
            <v>30.599999999999998</v>
          </cell>
          <cell r="CX111">
            <v>13.5</v>
          </cell>
          <cell r="CY111">
            <v>12.2</v>
          </cell>
          <cell r="CZ111">
            <v>10.7</v>
          </cell>
          <cell r="DA111">
            <v>9.3000000000000007</v>
          </cell>
          <cell r="DB111">
            <v>23.7</v>
          </cell>
          <cell r="DC111">
            <v>21.7</v>
          </cell>
          <cell r="DD111">
            <v>16.8</v>
          </cell>
          <cell r="DE111">
            <v>23.7</v>
          </cell>
          <cell r="DF111">
            <v>37.5</v>
          </cell>
          <cell r="DG111">
            <v>10.8</v>
          </cell>
          <cell r="DH111">
            <v>2.9000000000000004</v>
          </cell>
          <cell r="DI111">
            <v>7.6</v>
          </cell>
          <cell r="DJ111">
            <v>21.3</v>
          </cell>
          <cell r="DK111">
            <v>19.5</v>
          </cell>
          <cell r="DL111">
            <v>0</v>
          </cell>
          <cell r="DM111" t="str">
            <v>nd</v>
          </cell>
          <cell r="DN111">
            <v>0</v>
          </cell>
          <cell r="DO111">
            <v>0</v>
          </cell>
          <cell r="DP111" t="str">
            <v>nd</v>
          </cell>
          <cell r="DQ111">
            <v>1.9</v>
          </cell>
          <cell r="DR111">
            <v>0.6</v>
          </cell>
          <cell r="DS111" t="str">
            <v>nd</v>
          </cell>
          <cell r="DT111" t="str">
            <v>nd</v>
          </cell>
          <cell r="DU111" t="str">
            <v>nd</v>
          </cell>
          <cell r="DV111" t="str">
            <v>nd</v>
          </cell>
          <cell r="DW111">
            <v>14.499999999999998</v>
          </cell>
          <cell r="DX111">
            <v>3.3000000000000003</v>
          </cell>
          <cell r="DY111">
            <v>1.2</v>
          </cell>
          <cell r="DZ111">
            <v>0.4</v>
          </cell>
          <cell r="EA111">
            <v>0.8</v>
          </cell>
          <cell r="EB111" t="str">
            <v>nd</v>
          </cell>
          <cell r="EC111">
            <v>45.5</v>
          </cell>
          <cell r="ED111">
            <v>10.4</v>
          </cell>
          <cell r="EE111">
            <v>3.6999999999999997</v>
          </cell>
          <cell r="EF111">
            <v>1.6</v>
          </cell>
          <cell r="EG111">
            <v>1</v>
          </cell>
          <cell r="EH111">
            <v>2.6</v>
          </cell>
          <cell r="EI111">
            <v>10.199999999999999</v>
          </cell>
          <cell r="EJ111" t="str">
            <v>nd</v>
          </cell>
          <cell r="EK111" t="str">
            <v>nd</v>
          </cell>
          <cell r="EL111">
            <v>0</v>
          </cell>
          <cell r="EM111">
            <v>0</v>
          </cell>
          <cell r="EN111" t="str">
            <v>nd</v>
          </cell>
          <cell r="EO111" t="str">
            <v>nd</v>
          </cell>
          <cell r="EP111" t="str">
            <v>nd</v>
          </cell>
          <cell r="EQ111">
            <v>0</v>
          </cell>
          <cell r="ER111">
            <v>0</v>
          </cell>
          <cell r="ES111">
            <v>0</v>
          </cell>
          <cell r="ET111">
            <v>0</v>
          </cell>
          <cell r="EU111" t="str">
            <v>nd</v>
          </cell>
          <cell r="EV111">
            <v>0</v>
          </cell>
          <cell r="EW111" t="str">
            <v>nd</v>
          </cell>
          <cell r="EX111">
            <v>1</v>
          </cell>
          <cell r="EY111">
            <v>1.9</v>
          </cell>
          <cell r="EZ111" t="str">
            <v>nd</v>
          </cell>
          <cell r="FA111" t="str">
            <v>nd</v>
          </cell>
          <cell r="FB111">
            <v>0</v>
          </cell>
          <cell r="FC111">
            <v>1.9</v>
          </cell>
          <cell r="FD111">
            <v>11.5</v>
          </cell>
          <cell r="FE111">
            <v>8.6999999999999993</v>
          </cell>
          <cell r="FF111">
            <v>0.3</v>
          </cell>
          <cell r="FG111" t="str">
            <v>nd</v>
          </cell>
          <cell r="FH111">
            <v>2.8000000000000003</v>
          </cell>
          <cell r="FI111">
            <v>2.4</v>
          </cell>
          <cell r="FJ111">
            <v>17.5</v>
          </cell>
          <cell r="FK111">
            <v>38.700000000000003</v>
          </cell>
          <cell r="FL111">
            <v>0</v>
          </cell>
          <cell r="FM111">
            <v>0</v>
          </cell>
          <cell r="FN111" t="str">
            <v>nd</v>
          </cell>
          <cell r="FO111">
            <v>0</v>
          </cell>
          <cell r="FP111">
            <v>3.5999999999999996</v>
          </cell>
          <cell r="FQ111">
            <v>7.8</v>
          </cell>
          <cell r="FR111">
            <v>0</v>
          </cell>
          <cell r="FS111" t="str">
            <v>nd</v>
          </cell>
          <cell r="FT111">
            <v>0</v>
          </cell>
          <cell r="FU111">
            <v>0</v>
          </cell>
          <cell r="FV111" t="str">
            <v>nd</v>
          </cell>
          <cell r="FW111">
            <v>0</v>
          </cell>
          <cell r="FX111">
            <v>0</v>
          </cell>
          <cell r="FY111" t="str">
            <v>nd</v>
          </cell>
          <cell r="FZ111" t="str">
            <v>nd</v>
          </cell>
          <cell r="GA111">
            <v>1.0999999999999999</v>
          </cell>
          <cell r="GB111">
            <v>1.9</v>
          </cell>
          <cell r="GC111">
            <v>0</v>
          </cell>
          <cell r="GD111">
            <v>0</v>
          </cell>
          <cell r="GE111" t="str">
            <v>nd</v>
          </cell>
          <cell r="GF111">
            <v>0.3</v>
          </cell>
          <cell r="GG111">
            <v>8.6999999999999993</v>
          </cell>
          <cell r="GH111">
            <v>13.4</v>
          </cell>
          <cell r="GI111">
            <v>0</v>
          </cell>
          <cell r="GJ111">
            <v>0</v>
          </cell>
          <cell r="GK111">
            <v>0</v>
          </cell>
          <cell r="GL111">
            <v>0.5</v>
          </cell>
          <cell r="GM111">
            <v>17.100000000000001</v>
          </cell>
          <cell r="GN111">
            <v>44.800000000000004</v>
          </cell>
          <cell r="GO111">
            <v>0</v>
          </cell>
          <cell r="GP111">
            <v>0</v>
          </cell>
          <cell r="GQ111">
            <v>0</v>
          </cell>
          <cell r="GR111" t="str">
            <v>nd</v>
          </cell>
          <cell r="GS111">
            <v>3.2</v>
          </cell>
          <cell r="GT111">
            <v>8</v>
          </cell>
          <cell r="GU111">
            <v>0</v>
          </cell>
          <cell r="GV111" t="str">
            <v>nd</v>
          </cell>
          <cell r="GW111">
            <v>0</v>
          </cell>
          <cell r="GX111">
            <v>0</v>
          </cell>
          <cell r="GY111" t="str">
            <v>nd</v>
          </cell>
          <cell r="GZ111">
            <v>0</v>
          </cell>
          <cell r="HA111">
            <v>0</v>
          </cell>
          <cell r="HB111" t="str">
            <v>nd</v>
          </cell>
          <cell r="HC111" t="str">
            <v>nd</v>
          </cell>
          <cell r="HD111">
            <v>1.7999999999999998</v>
          </cell>
          <cell r="HE111" t="str">
            <v>nd</v>
          </cell>
          <cell r="HF111">
            <v>0</v>
          </cell>
          <cell r="HG111" t="str">
            <v>nd</v>
          </cell>
          <cell r="HH111">
            <v>0</v>
          </cell>
          <cell r="HI111">
            <v>5.0999999999999996</v>
          </cell>
          <cell r="HJ111">
            <v>16.600000000000001</v>
          </cell>
          <cell r="HK111">
            <v>1.2</v>
          </cell>
          <cell r="HL111">
            <v>0</v>
          </cell>
          <cell r="HM111">
            <v>0</v>
          </cell>
          <cell r="HN111">
            <v>0.8</v>
          </cell>
          <cell r="HO111">
            <v>14.7</v>
          </cell>
          <cell r="HP111">
            <v>39.6</v>
          </cell>
          <cell r="HQ111">
            <v>7.3</v>
          </cell>
          <cell r="HR111">
            <v>0</v>
          </cell>
          <cell r="HS111">
            <v>0</v>
          </cell>
          <cell r="HT111">
            <v>0</v>
          </cell>
          <cell r="HU111">
            <v>2.8000000000000003</v>
          </cell>
          <cell r="HV111">
            <v>7.3</v>
          </cell>
          <cell r="HW111">
            <v>1</v>
          </cell>
          <cell r="HX111" t="str">
            <v>nd</v>
          </cell>
          <cell r="HY111">
            <v>0</v>
          </cell>
          <cell r="HZ111">
            <v>0</v>
          </cell>
          <cell r="IA111" t="str">
            <v>nd</v>
          </cell>
          <cell r="IB111" t="str">
            <v>nd</v>
          </cell>
          <cell r="IC111">
            <v>0.4</v>
          </cell>
          <cell r="ID111">
            <v>0</v>
          </cell>
          <cell r="IE111">
            <v>1.7000000000000002</v>
          </cell>
          <cell r="IF111">
            <v>0.5</v>
          </cell>
          <cell r="IG111">
            <v>0.6</v>
          </cell>
          <cell r="IH111" t="str">
            <v>nd</v>
          </cell>
          <cell r="II111">
            <v>0.8</v>
          </cell>
          <cell r="IJ111">
            <v>1.4000000000000001</v>
          </cell>
          <cell r="IK111">
            <v>4.8</v>
          </cell>
          <cell r="IL111">
            <v>7.0000000000000009</v>
          </cell>
          <cell r="IM111">
            <v>5.7</v>
          </cell>
          <cell r="IN111">
            <v>0.70000000000000007</v>
          </cell>
          <cell r="IO111">
            <v>1.6</v>
          </cell>
          <cell r="IP111">
            <v>2.1999999999999997</v>
          </cell>
          <cell r="IQ111">
            <v>12</v>
          </cell>
          <cell r="IR111">
            <v>32.1</v>
          </cell>
          <cell r="IS111">
            <v>13.100000000000001</v>
          </cell>
          <cell r="IT111">
            <v>3.4000000000000004</v>
          </cell>
          <cell r="IU111" t="str">
            <v>nd</v>
          </cell>
          <cell r="IV111" t="str">
            <v>nd</v>
          </cell>
          <cell r="IW111">
            <v>1.7000000000000002</v>
          </cell>
          <cell r="IX111">
            <v>6.6000000000000005</v>
          </cell>
          <cell r="IY111">
            <v>2.4</v>
          </cell>
          <cell r="IZ111" t="str">
            <v>nd</v>
          </cell>
          <cell r="JA111">
            <v>0</v>
          </cell>
          <cell r="JB111">
            <v>0</v>
          </cell>
          <cell r="JC111">
            <v>0</v>
          </cell>
          <cell r="JD111">
            <v>0</v>
          </cell>
          <cell r="JE111">
            <v>0.5</v>
          </cell>
          <cell r="JF111">
            <v>0</v>
          </cell>
          <cell r="JG111">
            <v>0</v>
          </cell>
          <cell r="JH111">
            <v>0</v>
          </cell>
          <cell r="JI111">
            <v>0</v>
          </cell>
          <cell r="JJ111">
            <v>0</v>
          </cell>
          <cell r="JK111">
            <v>3</v>
          </cell>
          <cell r="JL111">
            <v>0</v>
          </cell>
          <cell r="JM111">
            <v>0</v>
          </cell>
          <cell r="JN111">
            <v>0</v>
          </cell>
          <cell r="JO111">
            <v>0</v>
          </cell>
          <cell r="JP111">
            <v>0</v>
          </cell>
          <cell r="JQ111">
            <v>22.900000000000002</v>
          </cell>
          <cell r="JR111">
            <v>0</v>
          </cell>
          <cell r="JS111">
            <v>0</v>
          </cell>
          <cell r="JT111" t="str">
            <v>nd</v>
          </cell>
          <cell r="JU111" t="str">
            <v>nd</v>
          </cell>
          <cell r="JV111" t="str">
            <v>nd</v>
          </cell>
          <cell r="JW111">
            <v>61</v>
          </cell>
          <cell r="JX111">
            <v>0</v>
          </cell>
          <cell r="JY111">
            <v>0</v>
          </cell>
          <cell r="JZ111">
            <v>0</v>
          </cell>
          <cell r="KA111" t="str">
            <v>nd</v>
          </cell>
          <cell r="KB111" t="str">
            <v>nd</v>
          </cell>
          <cell r="KC111">
            <v>11.5</v>
          </cell>
          <cell r="KD111">
            <v>63.4</v>
          </cell>
          <cell r="KE111">
            <v>6.1</v>
          </cell>
          <cell r="KF111">
            <v>1.7000000000000002</v>
          </cell>
          <cell r="KG111">
            <v>9.3000000000000007</v>
          </cell>
          <cell r="KH111">
            <v>19.3</v>
          </cell>
          <cell r="KI111">
            <v>0.2</v>
          </cell>
          <cell r="KJ111">
            <v>60.699999999999996</v>
          </cell>
          <cell r="KK111">
            <v>6.2</v>
          </cell>
          <cell r="KL111">
            <v>1.7000000000000002</v>
          </cell>
          <cell r="KM111">
            <v>10.5</v>
          </cell>
          <cell r="KN111">
            <v>20.9</v>
          </cell>
          <cell r="KO111">
            <v>0.2</v>
          </cell>
        </row>
        <row r="112">
          <cell r="A112" t="str">
            <v>EnsRU</v>
          </cell>
          <cell r="B112" t="str">
            <v>112</v>
          </cell>
          <cell r="C112" t="str">
            <v>NAF 17</v>
          </cell>
          <cell r="D112" t="str">
            <v>RU</v>
          </cell>
          <cell r="E112" t="str">
            <v/>
          </cell>
          <cell r="F112">
            <v>4.8</v>
          </cell>
          <cell r="G112">
            <v>14.7</v>
          </cell>
          <cell r="H112">
            <v>27.500000000000004</v>
          </cell>
          <cell r="I112">
            <v>43.1</v>
          </cell>
          <cell r="J112">
            <v>9.9</v>
          </cell>
          <cell r="K112">
            <v>60.099999999999994</v>
          </cell>
          <cell r="L112">
            <v>33.6</v>
          </cell>
          <cell r="M112">
            <v>1.0999999999999999</v>
          </cell>
          <cell r="N112">
            <v>5.0999999999999996</v>
          </cell>
          <cell r="O112">
            <v>27.3</v>
          </cell>
          <cell r="P112">
            <v>36.6</v>
          </cell>
          <cell r="Q112">
            <v>3.9</v>
          </cell>
          <cell r="R112">
            <v>4.3</v>
          </cell>
          <cell r="S112">
            <v>13.4</v>
          </cell>
          <cell r="T112">
            <v>24.6</v>
          </cell>
          <cell r="U112">
            <v>11.799999999999999</v>
          </cell>
          <cell r="V112">
            <v>29.5</v>
          </cell>
          <cell r="W112">
            <v>19.400000000000002</v>
          </cell>
          <cell r="X112">
            <v>75.5</v>
          </cell>
          <cell r="Y112">
            <v>5</v>
          </cell>
          <cell r="Z112">
            <v>2.6</v>
          </cell>
          <cell r="AA112">
            <v>41.699999999999996</v>
          </cell>
          <cell r="AB112">
            <v>15.1</v>
          </cell>
          <cell r="AC112">
            <v>58.3</v>
          </cell>
          <cell r="AD112">
            <v>17.7</v>
          </cell>
          <cell r="AE112">
            <v>11.5</v>
          </cell>
          <cell r="AF112">
            <v>30.5</v>
          </cell>
          <cell r="AG112">
            <v>28.199999999999996</v>
          </cell>
          <cell r="AH112">
            <v>0</v>
          </cell>
          <cell r="AI112">
            <v>29.9</v>
          </cell>
          <cell r="AJ112">
            <v>67.7</v>
          </cell>
          <cell r="AK112">
            <v>4.3999999999999995</v>
          </cell>
          <cell r="AL112">
            <v>28.000000000000004</v>
          </cell>
          <cell r="AM112">
            <v>40.200000000000003</v>
          </cell>
          <cell r="AN112">
            <v>59.8</v>
          </cell>
          <cell r="AO112">
            <v>44.5</v>
          </cell>
          <cell r="AP112">
            <v>55.500000000000007</v>
          </cell>
          <cell r="AQ112">
            <v>29.799999999999997</v>
          </cell>
          <cell r="AR112">
            <v>28.000000000000004</v>
          </cell>
          <cell r="AS112">
            <v>5</v>
          </cell>
          <cell r="AT112">
            <v>30.5</v>
          </cell>
          <cell r="AU112">
            <v>6.7</v>
          </cell>
          <cell r="AV112">
            <v>8.4</v>
          </cell>
          <cell r="AW112">
            <v>3</v>
          </cell>
          <cell r="AX112">
            <v>3.2</v>
          </cell>
          <cell r="AY112">
            <v>80.100000000000009</v>
          </cell>
          <cell r="AZ112">
            <v>5.2</v>
          </cell>
          <cell r="BA112">
            <v>61.199999999999996</v>
          </cell>
          <cell r="BB112">
            <v>13.100000000000001</v>
          </cell>
          <cell r="BC112">
            <v>7.1999999999999993</v>
          </cell>
          <cell r="BD112">
            <v>5.7</v>
          </cell>
          <cell r="BE112">
            <v>6.4</v>
          </cell>
          <cell r="BF112">
            <v>6.4</v>
          </cell>
          <cell r="BG112">
            <v>2.6</v>
          </cell>
          <cell r="BH112">
            <v>4</v>
          </cell>
          <cell r="BI112">
            <v>4.2</v>
          </cell>
          <cell r="BJ112">
            <v>11.200000000000001</v>
          </cell>
          <cell r="BK112">
            <v>28.4</v>
          </cell>
          <cell r="BL112">
            <v>49.6</v>
          </cell>
          <cell r="BM112">
            <v>3.2</v>
          </cell>
          <cell r="BN112">
            <v>2.4</v>
          </cell>
          <cell r="BO112">
            <v>3</v>
          </cell>
          <cell r="BP112">
            <v>3.4000000000000004</v>
          </cell>
          <cell r="BQ112">
            <v>20.599999999999998</v>
          </cell>
          <cell r="BR112">
            <v>67.400000000000006</v>
          </cell>
          <cell r="BS112" t="str">
            <v>nd</v>
          </cell>
          <cell r="BT112">
            <v>0</v>
          </cell>
          <cell r="BU112" t="str">
            <v>nd</v>
          </cell>
          <cell r="BV112">
            <v>7.9</v>
          </cell>
          <cell r="BW112">
            <v>53.800000000000004</v>
          </cell>
          <cell r="BX112">
            <v>36.5</v>
          </cell>
          <cell r="BY112">
            <v>5.2</v>
          </cell>
          <cell r="BZ112">
            <v>4.7</v>
          </cell>
          <cell r="CA112">
            <v>22.900000000000002</v>
          </cell>
          <cell r="CB112">
            <v>29.7</v>
          </cell>
          <cell r="CC112">
            <v>26.200000000000003</v>
          </cell>
          <cell r="CD112">
            <v>11.4</v>
          </cell>
          <cell r="CE112">
            <v>0</v>
          </cell>
          <cell r="CF112" t="str">
            <v>nd</v>
          </cell>
          <cell r="CG112">
            <v>0</v>
          </cell>
          <cell r="CH112">
            <v>0</v>
          </cell>
          <cell r="CI112">
            <v>0.5</v>
          </cell>
          <cell r="CJ112">
            <v>99.3</v>
          </cell>
          <cell r="CK112">
            <v>72.5</v>
          </cell>
          <cell r="CL112">
            <v>47.5</v>
          </cell>
          <cell r="CM112">
            <v>82.1</v>
          </cell>
          <cell r="CN112">
            <v>47.5</v>
          </cell>
          <cell r="CO112">
            <v>7.0000000000000009</v>
          </cell>
          <cell r="CP112">
            <v>27.500000000000004</v>
          </cell>
          <cell r="CQ112">
            <v>67.800000000000011</v>
          </cell>
          <cell r="CR112">
            <v>6.2</v>
          </cell>
          <cell r="CS112">
            <v>28.199999999999996</v>
          </cell>
          <cell r="CT112">
            <v>25.6</v>
          </cell>
          <cell r="CU112">
            <v>14.2</v>
          </cell>
          <cell r="CV112">
            <v>32</v>
          </cell>
          <cell r="CW112">
            <v>22.7</v>
          </cell>
          <cell r="CX112">
            <v>7.3</v>
          </cell>
          <cell r="CY112">
            <v>17.7</v>
          </cell>
          <cell r="CZ112">
            <v>8.2000000000000011</v>
          </cell>
          <cell r="DA112">
            <v>17.100000000000001</v>
          </cell>
          <cell r="DB112">
            <v>26.8</v>
          </cell>
          <cell r="DC112">
            <v>21.4</v>
          </cell>
          <cell r="DD112">
            <v>32.9</v>
          </cell>
          <cell r="DE112">
            <v>9.1</v>
          </cell>
          <cell r="DF112">
            <v>38.9</v>
          </cell>
          <cell r="DG112">
            <v>10.6</v>
          </cell>
          <cell r="DH112">
            <v>1.6</v>
          </cell>
          <cell r="DI112">
            <v>4.2</v>
          </cell>
          <cell r="DJ112">
            <v>11.1</v>
          </cell>
          <cell r="DK112">
            <v>21.7</v>
          </cell>
          <cell r="DL112">
            <v>1.4000000000000001</v>
          </cell>
          <cell r="DM112">
            <v>1.4000000000000001</v>
          </cell>
          <cell r="DN112">
            <v>0</v>
          </cell>
          <cell r="DO112" t="str">
            <v>nd</v>
          </cell>
          <cell r="DP112">
            <v>1.2</v>
          </cell>
          <cell r="DQ112">
            <v>5.8999999999999995</v>
          </cell>
          <cell r="DR112">
            <v>2.7</v>
          </cell>
          <cell r="DS112">
            <v>2.2999999999999998</v>
          </cell>
          <cell r="DT112">
            <v>2.1</v>
          </cell>
          <cell r="DU112">
            <v>1.7999999999999998</v>
          </cell>
          <cell r="DV112" t="str">
            <v>nd</v>
          </cell>
          <cell r="DW112">
            <v>17.100000000000001</v>
          </cell>
          <cell r="DX112">
            <v>4.1000000000000005</v>
          </cell>
          <cell r="DY112">
            <v>2.8000000000000003</v>
          </cell>
          <cell r="DZ112">
            <v>1.2</v>
          </cell>
          <cell r="EA112">
            <v>1.3</v>
          </cell>
          <cell r="EB112">
            <v>1.3</v>
          </cell>
          <cell r="EC112">
            <v>28.7</v>
          </cell>
          <cell r="ED112">
            <v>5.2</v>
          </cell>
          <cell r="EE112">
            <v>2.1</v>
          </cell>
          <cell r="EF112">
            <v>1.9</v>
          </cell>
          <cell r="EG112">
            <v>1.6</v>
          </cell>
          <cell r="EH112">
            <v>3</v>
          </cell>
          <cell r="EI112">
            <v>8</v>
          </cell>
          <cell r="EJ112">
            <v>0.89999999999999991</v>
          </cell>
          <cell r="EK112">
            <v>0</v>
          </cell>
          <cell r="EL112" t="str">
            <v>nd</v>
          </cell>
          <cell r="EM112" t="str">
            <v>nd</v>
          </cell>
          <cell r="EN112">
            <v>0.6</v>
          </cell>
          <cell r="EO112" t="str">
            <v>nd</v>
          </cell>
          <cell r="EP112">
            <v>0.8</v>
          </cell>
          <cell r="EQ112">
            <v>0</v>
          </cell>
          <cell r="ER112">
            <v>1</v>
          </cell>
          <cell r="ES112">
            <v>2.6</v>
          </cell>
          <cell r="ET112" t="str">
            <v>nd</v>
          </cell>
          <cell r="EU112">
            <v>1</v>
          </cell>
          <cell r="EV112">
            <v>0.70000000000000007</v>
          </cell>
          <cell r="EW112">
            <v>2.5</v>
          </cell>
          <cell r="EX112">
            <v>5.8999999999999995</v>
          </cell>
          <cell r="EY112">
            <v>3.4000000000000004</v>
          </cell>
          <cell r="EZ112">
            <v>0</v>
          </cell>
          <cell r="FA112">
            <v>0.70000000000000007</v>
          </cell>
          <cell r="FB112">
            <v>1.3</v>
          </cell>
          <cell r="FC112">
            <v>3.6999999999999997</v>
          </cell>
          <cell r="FD112">
            <v>7.3</v>
          </cell>
          <cell r="FE112">
            <v>15</v>
          </cell>
          <cell r="FF112">
            <v>2</v>
          </cell>
          <cell r="FG112">
            <v>1.9</v>
          </cell>
          <cell r="FH112">
            <v>2.2999999999999998</v>
          </cell>
          <cell r="FI112">
            <v>3</v>
          </cell>
          <cell r="FJ112">
            <v>10</v>
          </cell>
          <cell r="FK112">
            <v>23.799999999999997</v>
          </cell>
          <cell r="FL112" t="str">
            <v>nd</v>
          </cell>
          <cell r="FM112" t="str">
            <v>nd</v>
          </cell>
          <cell r="FN112">
            <v>0</v>
          </cell>
          <cell r="FO112">
            <v>1</v>
          </cell>
          <cell r="FP112">
            <v>4.5</v>
          </cell>
          <cell r="FQ112">
            <v>4.7</v>
          </cell>
          <cell r="FR112">
            <v>1.2</v>
          </cell>
          <cell r="FS112" t="str">
            <v>nd</v>
          </cell>
          <cell r="FT112" t="str">
            <v>nd</v>
          </cell>
          <cell r="FU112" t="str">
            <v>nd</v>
          </cell>
          <cell r="FV112">
            <v>2.2999999999999998</v>
          </cell>
          <cell r="FW112">
            <v>0.70000000000000007</v>
          </cell>
          <cell r="FX112">
            <v>0.8</v>
          </cell>
          <cell r="FY112">
            <v>2.2999999999999998</v>
          </cell>
          <cell r="FZ112">
            <v>1.4000000000000001</v>
          </cell>
          <cell r="GA112">
            <v>4</v>
          </cell>
          <cell r="GB112">
            <v>4.8</v>
          </cell>
          <cell r="GC112">
            <v>0</v>
          </cell>
          <cell r="GD112" t="str">
            <v>nd</v>
          </cell>
          <cell r="GE112">
            <v>0.6</v>
          </cell>
          <cell r="GF112">
            <v>1.7000000000000002</v>
          </cell>
          <cell r="GG112">
            <v>7.3</v>
          </cell>
          <cell r="GH112">
            <v>18.3</v>
          </cell>
          <cell r="GI112" t="str">
            <v>nd</v>
          </cell>
          <cell r="GJ112" t="str">
            <v>nd</v>
          </cell>
          <cell r="GK112">
            <v>0</v>
          </cell>
          <cell r="GL112">
            <v>0</v>
          </cell>
          <cell r="GM112">
            <v>6.7</v>
          </cell>
          <cell r="GN112">
            <v>34.799999999999997</v>
          </cell>
          <cell r="GO112" t="str">
            <v>nd</v>
          </cell>
          <cell r="GP112" t="str">
            <v>nd</v>
          </cell>
          <cell r="GQ112">
            <v>0</v>
          </cell>
          <cell r="GR112" t="str">
            <v>nd</v>
          </cell>
          <cell r="GS112">
            <v>2.4</v>
          </cell>
          <cell r="GT112">
            <v>7.1</v>
          </cell>
          <cell r="GU112">
            <v>0</v>
          </cell>
          <cell r="GV112">
            <v>1.2</v>
          </cell>
          <cell r="GW112">
            <v>0</v>
          </cell>
          <cell r="GX112" t="str">
            <v>nd</v>
          </cell>
          <cell r="GY112">
            <v>2.7</v>
          </cell>
          <cell r="GZ112">
            <v>0</v>
          </cell>
          <cell r="HA112">
            <v>0</v>
          </cell>
          <cell r="HB112">
            <v>0</v>
          </cell>
          <cell r="HC112">
            <v>1.9</v>
          </cell>
          <cell r="HD112">
            <v>7.3</v>
          </cell>
          <cell r="HE112">
            <v>4.8</v>
          </cell>
          <cell r="HF112">
            <v>0</v>
          </cell>
          <cell r="HG112">
            <v>0</v>
          </cell>
          <cell r="HH112" t="str">
            <v>nd</v>
          </cell>
          <cell r="HI112">
            <v>2.2999999999999998</v>
          </cell>
          <cell r="HJ112">
            <v>16.7</v>
          </cell>
          <cell r="HK112">
            <v>8.4</v>
          </cell>
          <cell r="HL112" t="str">
            <v>nd</v>
          </cell>
          <cell r="HM112">
            <v>0</v>
          </cell>
          <cell r="HN112">
            <v>0</v>
          </cell>
          <cell r="HO112">
            <v>2.1999999999999997</v>
          </cell>
          <cell r="HP112">
            <v>23.7</v>
          </cell>
          <cell r="HQ112">
            <v>17.100000000000001</v>
          </cell>
          <cell r="HR112">
            <v>0</v>
          </cell>
          <cell r="HS112">
            <v>0</v>
          </cell>
          <cell r="HT112">
            <v>0</v>
          </cell>
          <cell r="HU112" t="str">
            <v>nd</v>
          </cell>
          <cell r="HV112">
            <v>5.0999999999999996</v>
          </cell>
          <cell r="HW112">
            <v>3.4000000000000004</v>
          </cell>
          <cell r="HX112">
            <v>0.8</v>
          </cell>
          <cell r="HY112">
            <v>1.9</v>
          </cell>
          <cell r="HZ112" t="str">
            <v>nd</v>
          </cell>
          <cell r="IA112">
            <v>0.8</v>
          </cell>
          <cell r="IB112">
            <v>1</v>
          </cell>
          <cell r="IC112">
            <v>0.3</v>
          </cell>
          <cell r="ID112">
            <v>1.6</v>
          </cell>
          <cell r="IE112">
            <v>3.6999999999999997</v>
          </cell>
          <cell r="IF112">
            <v>4.1000000000000005</v>
          </cell>
          <cell r="IG112">
            <v>3.1</v>
          </cell>
          <cell r="IH112">
            <v>2</v>
          </cell>
          <cell r="II112">
            <v>1.6</v>
          </cell>
          <cell r="IJ112">
            <v>0.6</v>
          </cell>
          <cell r="IK112">
            <v>8.5</v>
          </cell>
          <cell r="IL112">
            <v>7.7</v>
          </cell>
          <cell r="IM112">
            <v>6.3</v>
          </cell>
          <cell r="IN112">
            <v>2.2999999999999998</v>
          </cell>
          <cell r="IO112">
            <v>2.1999999999999997</v>
          </cell>
          <cell r="IP112">
            <v>2.1</v>
          </cell>
          <cell r="IQ112">
            <v>8.7999999999999989</v>
          </cell>
          <cell r="IR112">
            <v>15.4</v>
          </cell>
          <cell r="IS112">
            <v>10.4</v>
          </cell>
          <cell r="IT112">
            <v>4.5</v>
          </cell>
          <cell r="IU112">
            <v>0.3</v>
          </cell>
          <cell r="IV112" t="str">
            <v>nd</v>
          </cell>
          <cell r="IW112">
            <v>1.6</v>
          </cell>
          <cell r="IX112">
            <v>1.6</v>
          </cell>
          <cell r="IY112">
            <v>4.5</v>
          </cell>
          <cell r="IZ112">
            <v>1.7000000000000002</v>
          </cell>
          <cell r="JA112">
            <v>0</v>
          </cell>
          <cell r="JB112">
            <v>0</v>
          </cell>
          <cell r="JC112">
            <v>0</v>
          </cell>
          <cell r="JD112">
            <v>0</v>
          </cell>
          <cell r="JE112">
            <v>4.7</v>
          </cell>
          <cell r="JF112">
            <v>0</v>
          </cell>
          <cell r="JG112">
            <v>0</v>
          </cell>
          <cell r="JH112">
            <v>0</v>
          </cell>
          <cell r="JI112">
            <v>0</v>
          </cell>
          <cell r="JJ112" t="str">
            <v>nd</v>
          </cell>
          <cell r="JK112">
            <v>13.100000000000001</v>
          </cell>
          <cell r="JL112">
            <v>0</v>
          </cell>
          <cell r="JM112">
            <v>0</v>
          </cell>
          <cell r="JN112">
            <v>0</v>
          </cell>
          <cell r="JO112">
            <v>0</v>
          </cell>
          <cell r="JP112" t="str">
            <v>nd</v>
          </cell>
          <cell r="JQ112">
            <v>27.3</v>
          </cell>
          <cell r="JR112">
            <v>0</v>
          </cell>
          <cell r="JS112">
            <v>0</v>
          </cell>
          <cell r="JT112">
            <v>0</v>
          </cell>
          <cell r="JU112">
            <v>0</v>
          </cell>
          <cell r="JV112" t="str">
            <v>nd</v>
          </cell>
          <cell r="JW112">
            <v>43.6</v>
          </cell>
          <cell r="JX112">
            <v>0</v>
          </cell>
          <cell r="JY112" t="str">
            <v>nd</v>
          </cell>
          <cell r="JZ112">
            <v>0</v>
          </cell>
          <cell r="KA112">
            <v>0</v>
          </cell>
          <cell r="KB112">
            <v>0</v>
          </cell>
          <cell r="KC112">
            <v>10.5</v>
          </cell>
          <cell r="KD112">
            <v>59.4</v>
          </cell>
          <cell r="KE112">
            <v>8.3000000000000007</v>
          </cell>
          <cell r="KF112">
            <v>6.1</v>
          </cell>
          <cell r="KG112">
            <v>4.2</v>
          </cell>
          <cell r="KH112">
            <v>21.9</v>
          </cell>
          <cell r="KI112">
            <v>0.1</v>
          </cell>
          <cell r="KJ112">
            <v>58.199999999999996</v>
          </cell>
          <cell r="KK112">
            <v>8.6999999999999993</v>
          </cell>
          <cell r="KL112">
            <v>6.1</v>
          </cell>
          <cell r="KM112">
            <v>4.5</v>
          </cell>
          <cell r="KN112">
            <v>22.400000000000002</v>
          </cell>
          <cell r="KO112">
            <v>0.1</v>
          </cell>
        </row>
        <row r="113">
          <cell r="A113" t="str">
            <v>1RU</v>
          </cell>
          <cell r="B113" t="str">
            <v>113</v>
          </cell>
          <cell r="C113" t="str">
            <v>NAF 17</v>
          </cell>
          <cell r="D113" t="str">
            <v>RU</v>
          </cell>
          <cell r="E113" t="str">
            <v>1</v>
          </cell>
          <cell r="F113">
            <v>9.4</v>
          </cell>
          <cell r="G113">
            <v>13.5</v>
          </cell>
          <cell r="H113">
            <v>21</v>
          </cell>
          <cell r="I113">
            <v>46.2</v>
          </cell>
          <cell r="J113">
            <v>9.8000000000000007</v>
          </cell>
          <cell r="K113">
            <v>48.199999999999996</v>
          </cell>
          <cell r="L113">
            <v>36.1</v>
          </cell>
          <cell r="M113">
            <v>2.9000000000000004</v>
          </cell>
          <cell r="N113">
            <v>12.9</v>
          </cell>
          <cell r="O113">
            <v>21.5</v>
          </cell>
          <cell r="P113">
            <v>39.900000000000006</v>
          </cell>
          <cell r="Q113">
            <v>4</v>
          </cell>
          <cell r="R113">
            <v>3.1</v>
          </cell>
          <cell r="S113">
            <v>9.6</v>
          </cell>
          <cell r="T113">
            <v>15.299999999999999</v>
          </cell>
          <cell r="U113">
            <v>13.100000000000001</v>
          </cell>
          <cell r="V113">
            <v>36.4</v>
          </cell>
          <cell r="W113">
            <v>15.8</v>
          </cell>
          <cell r="X113">
            <v>81.5</v>
          </cell>
          <cell r="Y113">
            <v>2.7</v>
          </cell>
          <cell r="Z113" t="str">
            <v>nd</v>
          </cell>
          <cell r="AA113">
            <v>17.7</v>
          </cell>
          <cell r="AB113">
            <v>13.3</v>
          </cell>
          <cell r="AC113">
            <v>34.799999999999997</v>
          </cell>
          <cell r="AD113">
            <v>39.200000000000003</v>
          </cell>
          <cell r="AE113" t="str">
            <v>nd</v>
          </cell>
          <cell r="AF113">
            <v>17.299999999999997</v>
          </cell>
          <cell r="AG113">
            <v>51.300000000000004</v>
          </cell>
          <cell r="AH113">
            <v>0</v>
          </cell>
          <cell r="AI113">
            <v>28.7</v>
          </cell>
          <cell r="AJ113">
            <v>69.899999999999991</v>
          </cell>
          <cell r="AK113">
            <v>4.3999999999999995</v>
          </cell>
          <cell r="AL113">
            <v>25.7</v>
          </cell>
          <cell r="AM113">
            <v>20</v>
          </cell>
          <cell r="AN113">
            <v>80</v>
          </cell>
          <cell r="AO113">
            <v>21</v>
          </cell>
          <cell r="AP113">
            <v>79</v>
          </cell>
          <cell r="AQ113">
            <v>33</v>
          </cell>
          <cell r="AR113">
            <v>34.5</v>
          </cell>
          <cell r="AS113">
            <v>5.5</v>
          </cell>
          <cell r="AT113">
            <v>19</v>
          </cell>
          <cell r="AU113">
            <v>8</v>
          </cell>
          <cell r="AV113" t="str">
            <v>nd</v>
          </cell>
          <cell r="AW113" t="str">
            <v>nd</v>
          </cell>
          <cell r="AX113">
            <v>0</v>
          </cell>
          <cell r="AY113">
            <v>93</v>
          </cell>
          <cell r="AZ113" t="str">
            <v>nd</v>
          </cell>
          <cell r="BA113">
            <v>61.5</v>
          </cell>
          <cell r="BB113">
            <v>11.5</v>
          </cell>
          <cell r="BC113">
            <v>5.5</v>
          </cell>
          <cell r="BD113">
            <v>3.1</v>
          </cell>
          <cell r="BE113">
            <v>6.3</v>
          </cell>
          <cell r="BF113">
            <v>12</v>
          </cell>
          <cell r="BG113">
            <v>3.1</v>
          </cell>
          <cell r="BH113">
            <v>6</v>
          </cell>
          <cell r="BI113">
            <v>2</v>
          </cell>
          <cell r="BJ113">
            <v>4.5999999999999996</v>
          </cell>
          <cell r="BK113">
            <v>18.600000000000001</v>
          </cell>
          <cell r="BL113">
            <v>65.7</v>
          </cell>
          <cell r="BM113">
            <v>2.9000000000000004</v>
          </cell>
          <cell r="BN113">
            <v>3.5000000000000004</v>
          </cell>
          <cell r="BO113">
            <v>3</v>
          </cell>
          <cell r="BP113">
            <v>0</v>
          </cell>
          <cell r="BQ113">
            <v>4.8</v>
          </cell>
          <cell r="BR113">
            <v>85.7</v>
          </cell>
          <cell r="BS113">
            <v>0</v>
          </cell>
          <cell r="BT113">
            <v>0</v>
          </cell>
          <cell r="BU113" t="str">
            <v>nd</v>
          </cell>
          <cell r="BV113">
            <v>7.0000000000000009</v>
          </cell>
          <cell r="BW113">
            <v>26.700000000000003</v>
          </cell>
          <cell r="BX113">
            <v>62.2</v>
          </cell>
          <cell r="BY113">
            <v>9</v>
          </cell>
          <cell r="BZ113">
            <v>3.3000000000000003</v>
          </cell>
          <cell r="CA113">
            <v>14.399999999999999</v>
          </cell>
          <cell r="CB113">
            <v>28.000000000000004</v>
          </cell>
          <cell r="CC113">
            <v>24.099999999999998</v>
          </cell>
          <cell r="CD113">
            <v>21.2</v>
          </cell>
          <cell r="CE113">
            <v>0</v>
          </cell>
          <cell r="CF113">
            <v>0</v>
          </cell>
          <cell r="CG113">
            <v>0</v>
          </cell>
          <cell r="CH113">
            <v>0</v>
          </cell>
          <cell r="CI113" t="str">
            <v>nd</v>
          </cell>
          <cell r="CJ113">
            <v>99.8</v>
          </cell>
          <cell r="CK113">
            <v>64.8</v>
          </cell>
          <cell r="CL113">
            <v>46.7</v>
          </cell>
          <cell r="CM113">
            <v>79</v>
          </cell>
          <cell r="CN113">
            <v>48</v>
          </cell>
          <cell r="CO113">
            <v>6.8000000000000007</v>
          </cell>
          <cell r="CP113">
            <v>23.3</v>
          </cell>
          <cell r="CQ113">
            <v>62.2</v>
          </cell>
          <cell r="CR113">
            <v>6</v>
          </cell>
          <cell r="CS113">
            <v>36.199999999999996</v>
          </cell>
          <cell r="CT113">
            <v>22.3</v>
          </cell>
          <cell r="CU113">
            <v>11.799999999999999</v>
          </cell>
          <cell r="CV113">
            <v>29.7</v>
          </cell>
          <cell r="CW113">
            <v>21</v>
          </cell>
          <cell r="CX113">
            <v>10.5</v>
          </cell>
          <cell r="CY113">
            <v>19.400000000000002</v>
          </cell>
          <cell r="CZ113">
            <v>4.2</v>
          </cell>
          <cell r="DA113">
            <v>11.899999999999999</v>
          </cell>
          <cell r="DB113">
            <v>33</v>
          </cell>
          <cell r="DC113">
            <v>27.200000000000003</v>
          </cell>
          <cell r="DD113">
            <v>25.8</v>
          </cell>
          <cell r="DE113">
            <v>8.3000000000000007</v>
          </cell>
          <cell r="DF113">
            <v>38.4</v>
          </cell>
          <cell r="DG113">
            <v>4.3</v>
          </cell>
          <cell r="DH113" t="str">
            <v>nd</v>
          </cell>
          <cell r="DI113">
            <v>4.3</v>
          </cell>
          <cell r="DJ113">
            <v>5.7</v>
          </cell>
          <cell r="DK113">
            <v>23.7</v>
          </cell>
          <cell r="DL113" t="str">
            <v>nd</v>
          </cell>
          <cell r="DM113" t="str">
            <v>nd</v>
          </cell>
          <cell r="DN113">
            <v>0</v>
          </cell>
          <cell r="DO113">
            <v>0</v>
          </cell>
          <cell r="DP113">
            <v>3.5000000000000004</v>
          </cell>
          <cell r="DQ113">
            <v>5</v>
          </cell>
          <cell r="DR113">
            <v>2</v>
          </cell>
          <cell r="DS113">
            <v>1.6</v>
          </cell>
          <cell r="DT113">
            <v>1.2</v>
          </cell>
          <cell r="DU113">
            <v>3.3000000000000003</v>
          </cell>
          <cell r="DV113" t="str">
            <v>nd</v>
          </cell>
          <cell r="DW113">
            <v>13</v>
          </cell>
          <cell r="DX113">
            <v>3.6999999999999997</v>
          </cell>
          <cell r="DY113">
            <v>1.9</v>
          </cell>
          <cell r="DZ113" t="str">
            <v>nd</v>
          </cell>
          <cell r="EA113">
            <v>0</v>
          </cell>
          <cell r="EB113">
            <v>1.6</v>
          </cell>
          <cell r="EC113">
            <v>31.3</v>
          </cell>
          <cell r="ED113">
            <v>4.7</v>
          </cell>
          <cell r="EE113">
            <v>2</v>
          </cell>
          <cell r="EF113">
            <v>1.0999999999999999</v>
          </cell>
          <cell r="EG113">
            <v>1.7999999999999998</v>
          </cell>
          <cell r="EH113">
            <v>5.3</v>
          </cell>
          <cell r="EI113">
            <v>8.1</v>
          </cell>
          <cell r="EJ113">
            <v>0.8</v>
          </cell>
          <cell r="EK113">
            <v>0</v>
          </cell>
          <cell r="EL113">
            <v>0</v>
          </cell>
          <cell r="EM113" t="str">
            <v>nd</v>
          </cell>
          <cell r="EN113" t="str">
            <v>nd</v>
          </cell>
          <cell r="EO113" t="str">
            <v>nd</v>
          </cell>
          <cell r="EP113" t="str">
            <v>nd</v>
          </cell>
          <cell r="EQ113">
            <v>0</v>
          </cell>
          <cell r="ER113">
            <v>0</v>
          </cell>
          <cell r="ES113">
            <v>7.0000000000000009</v>
          </cell>
          <cell r="ET113" t="str">
            <v>nd</v>
          </cell>
          <cell r="EU113">
            <v>2.1</v>
          </cell>
          <cell r="EV113" t="str">
            <v>nd</v>
          </cell>
          <cell r="EW113">
            <v>2.4</v>
          </cell>
          <cell r="EX113">
            <v>2.1999999999999997</v>
          </cell>
          <cell r="EY113">
            <v>4.5999999999999996</v>
          </cell>
          <cell r="EZ113">
            <v>0</v>
          </cell>
          <cell r="FA113">
            <v>1.4000000000000001</v>
          </cell>
          <cell r="FB113">
            <v>0</v>
          </cell>
          <cell r="FC113" t="str">
            <v>nd</v>
          </cell>
          <cell r="FD113">
            <v>8.2000000000000011</v>
          </cell>
          <cell r="FE113">
            <v>10.9</v>
          </cell>
          <cell r="FF113">
            <v>2</v>
          </cell>
          <cell r="FG113">
            <v>1.5</v>
          </cell>
          <cell r="FH113">
            <v>1.7000000000000002</v>
          </cell>
          <cell r="FI113">
            <v>1.7999999999999998</v>
          </cell>
          <cell r="FJ113">
            <v>4.9000000000000004</v>
          </cell>
          <cell r="FK113">
            <v>35.5</v>
          </cell>
          <cell r="FL113" t="str">
            <v>nd</v>
          </cell>
          <cell r="FM113" t="str">
            <v>nd</v>
          </cell>
          <cell r="FN113">
            <v>0</v>
          </cell>
          <cell r="FO113">
            <v>0</v>
          </cell>
          <cell r="FP113">
            <v>2.1999999999999997</v>
          </cell>
          <cell r="FQ113">
            <v>7.8</v>
          </cell>
          <cell r="FR113">
            <v>1.9</v>
          </cell>
          <cell r="FS113">
            <v>0</v>
          </cell>
          <cell r="FT113">
            <v>0</v>
          </cell>
          <cell r="FU113">
            <v>0</v>
          </cell>
          <cell r="FV113">
            <v>7.1999999999999993</v>
          </cell>
          <cell r="FW113" t="str">
            <v>nd</v>
          </cell>
          <cell r="FX113">
            <v>2.8000000000000003</v>
          </cell>
          <cell r="FY113">
            <v>2.1999999999999997</v>
          </cell>
          <cell r="FZ113">
            <v>0</v>
          </cell>
          <cell r="GA113" t="str">
            <v>nd</v>
          </cell>
          <cell r="GB113">
            <v>4.9000000000000004</v>
          </cell>
          <cell r="GC113">
            <v>0</v>
          </cell>
          <cell r="GD113">
            <v>0</v>
          </cell>
          <cell r="GE113" t="str">
            <v>nd</v>
          </cell>
          <cell r="GF113">
            <v>0</v>
          </cell>
          <cell r="GG113">
            <v>1</v>
          </cell>
          <cell r="GH113">
            <v>19.5</v>
          </cell>
          <cell r="GI113">
            <v>0</v>
          </cell>
          <cell r="GJ113" t="str">
            <v>nd</v>
          </cell>
          <cell r="GK113">
            <v>0</v>
          </cell>
          <cell r="GL113">
            <v>0</v>
          </cell>
          <cell r="GM113">
            <v>2.2999999999999998</v>
          </cell>
          <cell r="GN113">
            <v>44.6</v>
          </cell>
          <cell r="GO113">
            <v>0</v>
          </cell>
          <cell r="GP113">
            <v>0</v>
          </cell>
          <cell r="GQ113">
            <v>0</v>
          </cell>
          <cell r="GR113">
            <v>0</v>
          </cell>
          <cell r="GS113" t="str">
            <v>nd</v>
          </cell>
          <cell r="GT113">
            <v>9.5</v>
          </cell>
          <cell r="GU113">
            <v>0</v>
          </cell>
          <cell r="GV113" t="str">
            <v>nd</v>
          </cell>
          <cell r="GW113">
            <v>0</v>
          </cell>
          <cell r="GX113" t="str">
            <v>nd</v>
          </cell>
          <cell r="GY113">
            <v>4.7</v>
          </cell>
          <cell r="GZ113">
            <v>0</v>
          </cell>
          <cell r="HA113">
            <v>0</v>
          </cell>
          <cell r="HB113">
            <v>0</v>
          </cell>
          <cell r="HC113">
            <v>0</v>
          </cell>
          <cell r="HD113">
            <v>4</v>
          </cell>
          <cell r="HE113">
            <v>8.2000000000000011</v>
          </cell>
          <cell r="HF113">
            <v>0</v>
          </cell>
          <cell r="HG113">
            <v>0</v>
          </cell>
          <cell r="HH113" t="str">
            <v>nd</v>
          </cell>
          <cell r="HI113">
            <v>1.9</v>
          </cell>
          <cell r="HJ113">
            <v>7.1999999999999993</v>
          </cell>
          <cell r="HK113">
            <v>8.6999999999999993</v>
          </cell>
          <cell r="HL113">
            <v>0</v>
          </cell>
          <cell r="HM113">
            <v>0</v>
          </cell>
          <cell r="HN113">
            <v>0</v>
          </cell>
          <cell r="HO113" t="str">
            <v>nd</v>
          </cell>
          <cell r="HP113">
            <v>12.3</v>
          </cell>
          <cell r="HQ113">
            <v>33.6</v>
          </cell>
          <cell r="HR113">
            <v>0</v>
          </cell>
          <cell r="HS113">
            <v>0</v>
          </cell>
          <cell r="HT113">
            <v>0</v>
          </cell>
          <cell r="HU113">
            <v>0</v>
          </cell>
          <cell r="HV113">
            <v>2.9000000000000004</v>
          </cell>
          <cell r="HW113">
            <v>7.0000000000000009</v>
          </cell>
          <cell r="HX113">
            <v>2</v>
          </cell>
          <cell r="HY113">
            <v>4.8</v>
          </cell>
          <cell r="HZ113">
            <v>0</v>
          </cell>
          <cell r="IA113">
            <v>0</v>
          </cell>
          <cell r="IB113">
            <v>3.1</v>
          </cell>
          <cell r="IC113">
            <v>0.89999999999999991</v>
          </cell>
          <cell r="ID113" t="str">
            <v>nd</v>
          </cell>
          <cell r="IE113">
            <v>1.3</v>
          </cell>
          <cell r="IF113">
            <v>3.2</v>
          </cell>
          <cell r="IG113">
            <v>3.3000000000000003</v>
          </cell>
          <cell r="IH113">
            <v>3.9</v>
          </cell>
          <cell r="II113">
            <v>1.4000000000000001</v>
          </cell>
          <cell r="IJ113">
            <v>0.8</v>
          </cell>
          <cell r="IK113">
            <v>7.3999999999999995</v>
          </cell>
          <cell r="IL113">
            <v>4.9000000000000004</v>
          </cell>
          <cell r="IM113">
            <v>4.2</v>
          </cell>
          <cell r="IN113">
            <v>2.5</v>
          </cell>
          <cell r="IO113">
            <v>3.8</v>
          </cell>
          <cell r="IP113">
            <v>1.7999999999999998</v>
          </cell>
          <cell r="IQ113">
            <v>4.7</v>
          </cell>
          <cell r="IR113">
            <v>18.3</v>
          </cell>
          <cell r="IS113">
            <v>10.199999999999999</v>
          </cell>
          <cell r="IT113">
            <v>7.0000000000000009</v>
          </cell>
          <cell r="IU113" t="str">
            <v>nd</v>
          </cell>
          <cell r="IV113">
            <v>0</v>
          </cell>
          <cell r="IW113">
            <v>1.0999999999999999</v>
          </cell>
          <cell r="IX113">
            <v>1.6</v>
          </cell>
          <cell r="IY113">
            <v>1.6</v>
          </cell>
          <cell r="IZ113">
            <v>4.5999999999999996</v>
          </cell>
          <cell r="JA113">
            <v>0</v>
          </cell>
          <cell r="JB113">
            <v>0</v>
          </cell>
          <cell r="JC113">
            <v>0</v>
          </cell>
          <cell r="JD113">
            <v>0</v>
          </cell>
          <cell r="JE113">
            <v>9.3000000000000007</v>
          </cell>
          <cell r="JF113">
            <v>0</v>
          </cell>
          <cell r="JG113">
            <v>0</v>
          </cell>
          <cell r="JH113">
            <v>0</v>
          </cell>
          <cell r="JI113">
            <v>0</v>
          </cell>
          <cell r="JJ113">
            <v>0</v>
          </cell>
          <cell r="JK113">
            <v>11.899999999999999</v>
          </cell>
          <cell r="JL113">
            <v>0</v>
          </cell>
          <cell r="JM113">
            <v>0</v>
          </cell>
          <cell r="JN113">
            <v>0</v>
          </cell>
          <cell r="JO113">
            <v>0</v>
          </cell>
          <cell r="JP113">
            <v>0</v>
          </cell>
          <cell r="JQ113">
            <v>21.8</v>
          </cell>
          <cell r="JR113">
            <v>0</v>
          </cell>
          <cell r="JS113">
            <v>0</v>
          </cell>
          <cell r="JT113">
            <v>0</v>
          </cell>
          <cell r="JU113">
            <v>0</v>
          </cell>
          <cell r="JV113" t="str">
            <v>nd</v>
          </cell>
          <cell r="JW113">
            <v>46.9</v>
          </cell>
          <cell r="JX113">
            <v>0</v>
          </cell>
          <cell r="JY113">
            <v>0</v>
          </cell>
          <cell r="JZ113">
            <v>0</v>
          </cell>
          <cell r="KA113">
            <v>0</v>
          </cell>
          <cell r="KB113">
            <v>0</v>
          </cell>
          <cell r="KC113">
            <v>9.9</v>
          </cell>
          <cell r="KD113">
            <v>59.4</v>
          </cell>
          <cell r="KE113">
            <v>7.6</v>
          </cell>
          <cell r="KF113">
            <v>6.3</v>
          </cell>
          <cell r="KG113">
            <v>3.4000000000000004</v>
          </cell>
          <cell r="KH113">
            <v>23.3</v>
          </cell>
          <cell r="KI113">
            <v>0</v>
          </cell>
          <cell r="KJ113">
            <v>57.9</v>
          </cell>
          <cell r="KK113">
            <v>7.8</v>
          </cell>
          <cell r="KL113">
            <v>6.1</v>
          </cell>
          <cell r="KM113">
            <v>3.6999999999999997</v>
          </cell>
          <cell r="KN113">
            <v>24.5</v>
          </cell>
          <cell r="KO113">
            <v>0</v>
          </cell>
        </row>
        <row r="114">
          <cell r="A114" t="str">
            <v>2RU</v>
          </cell>
          <cell r="B114" t="str">
            <v>114</v>
          </cell>
          <cell r="C114" t="str">
            <v>NAF 17</v>
          </cell>
          <cell r="D114" t="str">
            <v>RU</v>
          </cell>
          <cell r="E114" t="str">
            <v>2</v>
          </cell>
          <cell r="F114">
            <v>4.8</v>
          </cell>
          <cell r="G114">
            <v>13.600000000000001</v>
          </cell>
          <cell r="H114">
            <v>35.5</v>
          </cell>
          <cell r="I114">
            <v>40</v>
          </cell>
          <cell r="J114">
            <v>6.1</v>
          </cell>
          <cell r="K114">
            <v>63.6</v>
          </cell>
          <cell r="L114">
            <v>29.5</v>
          </cell>
          <cell r="M114" t="str">
            <v>nd</v>
          </cell>
          <cell r="N114" t="str">
            <v>nd</v>
          </cell>
          <cell r="O114">
            <v>28.9</v>
          </cell>
          <cell r="P114">
            <v>33.4</v>
          </cell>
          <cell r="Q114">
            <v>4.5999999999999996</v>
          </cell>
          <cell r="R114">
            <v>4.5</v>
          </cell>
          <cell r="S114">
            <v>11.5</v>
          </cell>
          <cell r="T114">
            <v>32.1</v>
          </cell>
          <cell r="U114">
            <v>11</v>
          </cell>
          <cell r="V114">
            <v>29.7</v>
          </cell>
          <cell r="W114">
            <v>20.3</v>
          </cell>
          <cell r="X114">
            <v>76.7</v>
          </cell>
          <cell r="Y114">
            <v>3</v>
          </cell>
          <cell r="Z114" t="str">
            <v>nd</v>
          </cell>
          <cell r="AA114">
            <v>29.599999999999998</v>
          </cell>
          <cell r="AB114">
            <v>13.3</v>
          </cell>
          <cell r="AC114">
            <v>71.399999999999991</v>
          </cell>
          <cell r="AD114">
            <v>13.3</v>
          </cell>
          <cell r="AE114">
            <v>25</v>
          </cell>
          <cell r="AF114">
            <v>22.3</v>
          </cell>
          <cell r="AG114">
            <v>18.5</v>
          </cell>
          <cell r="AH114">
            <v>0</v>
          </cell>
          <cell r="AI114">
            <v>34.200000000000003</v>
          </cell>
          <cell r="AJ114">
            <v>65</v>
          </cell>
          <cell r="AK114">
            <v>4.5</v>
          </cell>
          <cell r="AL114">
            <v>30.5</v>
          </cell>
          <cell r="AM114">
            <v>34.799999999999997</v>
          </cell>
          <cell r="AN114">
            <v>65.2</v>
          </cell>
          <cell r="AO114">
            <v>21.6</v>
          </cell>
          <cell r="AP114">
            <v>78.400000000000006</v>
          </cell>
          <cell r="AQ114">
            <v>42.699999999999996</v>
          </cell>
          <cell r="AR114">
            <v>31.8</v>
          </cell>
          <cell r="AS114">
            <v>3.6999999999999997</v>
          </cell>
          <cell r="AT114">
            <v>18.099999999999998</v>
          </cell>
          <cell r="AU114">
            <v>3.6999999999999997</v>
          </cell>
          <cell r="AV114">
            <v>11.5</v>
          </cell>
          <cell r="AW114">
            <v>2.6</v>
          </cell>
          <cell r="AX114" t="str">
            <v>nd</v>
          </cell>
          <cell r="AY114">
            <v>84.2</v>
          </cell>
          <cell r="AZ114" t="str">
            <v>nd</v>
          </cell>
          <cell r="BA114">
            <v>61</v>
          </cell>
          <cell r="BB114">
            <v>14.6</v>
          </cell>
          <cell r="BC114">
            <v>4.9000000000000004</v>
          </cell>
          <cell r="BD114">
            <v>5.7</v>
          </cell>
          <cell r="BE114">
            <v>6.7</v>
          </cell>
          <cell r="BF114">
            <v>7.0000000000000009</v>
          </cell>
          <cell r="BG114" t="str">
            <v>nd</v>
          </cell>
          <cell r="BH114">
            <v>1.4000000000000001</v>
          </cell>
          <cell r="BI114">
            <v>5</v>
          </cell>
          <cell r="BJ114">
            <v>6.7</v>
          </cell>
          <cell r="BK114">
            <v>26</v>
          </cell>
          <cell r="BL114">
            <v>57.599999999999994</v>
          </cell>
          <cell r="BM114">
            <v>7.1999999999999993</v>
          </cell>
          <cell r="BN114" t="str">
            <v>nd</v>
          </cell>
          <cell r="BO114" t="str">
            <v>nd</v>
          </cell>
          <cell r="BP114">
            <v>5.7</v>
          </cell>
          <cell r="BQ114">
            <v>14.7</v>
          </cell>
          <cell r="BR114">
            <v>70</v>
          </cell>
          <cell r="BS114" t="str">
            <v>nd</v>
          </cell>
          <cell r="BT114">
            <v>0</v>
          </cell>
          <cell r="BU114">
            <v>0</v>
          </cell>
          <cell r="BV114">
            <v>3.3000000000000003</v>
          </cell>
          <cell r="BW114">
            <v>53</v>
          </cell>
          <cell r="BX114">
            <v>40.400000000000006</v>
          </cell>
          <cell r="BY114">
            <v>4.9000000000000004</v>
          </cell>
          <cell r="BZ114">
            <v>9.6</v>
          </cell>
          <cell r="CA114">
            <v>19</v>
          </cell>
          <cell r="CB114">
            <v>31.1</v>
          </cell>
          <cell r="CC114">
            <v>24.6</v>
          </cell>
          <cell r="CD114">
            <v>10.8</v>
          </cell>
          <cell r="CE114">
            <v>0</v>
          </cell>
          <cell r="CF114">
            <v>0</v>
          </cell>
          <cell r="CG114">
            <v>0</v>
          </cell>
          <cell r="CH114">
            <v>0</v>
          </cell>
          <cell r="CI114" t="str">
            <v>nd</v>
          </cell>
          <cell r="CJ114">
            <v>99.6</v>
          </cell>
          <cell r="CK114">
            <v>69.199999999999989</v>
          </cell>
          <cell r="CL114">
            <v>45.7</v>
          </cell>
          <cell r="CM114">
            <v>76.3</v>
          </cell>
          <cell r="CN114">
            <v>47.3</v>
          </cell>
          <cell r="CO114">
            <v>7.3999999999999995</v>
          </cell>
          <cell r="CP114">
            <v>28.9</v>
          </cell>
          <cell r="CQ114">
            <v>67.2</v>
          </cell>
          <cell r="CR114">
            <v>8.1</v>
          </cell>
          <cell r="CS114">
            <v>22.900000000000002</v>
          </cell>
          <cell r="CT114">
            <v>33</v>
          </cell>
          <cell r="CU114">
            <v>15.1</v>
          </cell>
          <cell r="CV114">
            <v>28.999999999999996</v>
          </cell>
          <cell r="CW114">
            <v>17.899999999999999</v>
          </cell>
          <cell r="CX114">
            <v>4.3</v>
          </cell>
          <cell r="CY114">
            <v>13.8</v>
          </cell>
          <cell r="CZ114">
            <v>11.799999999999999</v>
          </cell>
          <cell r="DA114">
            <v>19.3</v>
          </cell>
          <cell r="DB114">
            <v>33</v>
          </cell>
          <cell r="DC114">
            <v>17.599999999999998</v>
          </cell>
          <cell r="DD114">
            <v>39.700000000000003</v>
          </cell>
          <cell r="DE114">
            <v>6.9</v>
          </cell>
          <cell r="DF114">
            <v>36.299999999999997</v>
          </cell>
          <cell r="DG114">
            <v>5.8999999999999995</v>
          </cell>
          <cell r="DH114" t="str">
            <v>nd</v>
          </cell>
          <cell r="DI114">
            <v>3.8</v>
          </cell>
          <cell r="DJ114">
            <v>9.8000000000000007</v>
          </cell>
          <cell r="DK114">
            <v>25</v>
          </cell>
          <cell r="DL114" t="str">
            <v>nd</v>
          </cell>
          <cell r="DM114" t="str">
            <v>nd</v>
          </cell>
          <cell r="DN114">
            <v>0</v>
          </cell>
          <cell r="DO114" t="str">
            <v>nd</v>
          </cell>
          <cell r="DP114" t="str">
            <v>nd</v>
          </cell>
          <cell r="DQ114">
            <v>5.7</v>
          </cell>
          <cell r="DR114" t="str">
            <v>nd</v>
          </cell>
          <cell r="DS114" t="str">
            <v>nd</v>
          </cell>
          <cell r="DT114">
            <v>2.7</v>
          </cell>
          <cell r="DU114">
            <v>2.2999999999999998</v>
          </cell>
          <cell r="DV114">
            <v>0</v>
          </cell>
          <cell r="DW114">
            <v>24.099999999999998</v>
          </cell>
          <cell r="DX114">
            <v>6.3</v>
          </cell>
          <cell r="DY114" t="str">
            <v>nd</v>
          </cell>
          <cell r="DZ114">
            <v>1.5</v>
          </cell>
          <cell r="EA114" t="str">
            <v>nd</v>
          </cell>
          <cell r="EB114">
            <v>1.4000000000000001</v>
          </cell>
          <cell r="EC114">
            <v>27.200000000000003</v>
          </cell>
          <cell r="ED114">
            <v>4.5</v>
          </cell>
          <cell r="EE114">
            <v>3.1</v>
          </cell>
          <cell r="EF114" t="str">
            <v>nd</v>
          </cell>
          <cell r="EG114" t="str">
            <v>nd</v>
          </cell>
          <cell r="EH114">
            <v>2.6</v>
          </cell>
          <cell r="EI114">
            <v>3.5999999999999996</v>
          </cell>
          <cell r="EJ114" t="str">
            <v>nd</v>
          </cell>
          <cell r="EK114">
            <v>0</v>
          </cell>
          <cell r="EL114">
            <v>0</v>
          </cell>
          <cell r="EM114">
            <v>0</v>
          </cell>
          <cell r="EN114" t="str">
            <v>nd</v>
          </cell>
          <cell r="EO114">
            <v>0</v>
          </cell>
          <cell r="EP114" t="str">
            <v>nd</v>
          </cell>
          <cell r="EQ114">
            <v>0</v>
          </cell>
          <cell r="ER114" t="str">
            <v>nd</v>
          </cell>
          <cell r="ES114">
            <v>2.4</v>
          </cell>
          <cell r="ET114">
            <v>0</v>
          </cell>
          <cell r="EU114">
            <v>0</v>
          </cell>
          <cell r="EV114" t="str">
            <v>nd</v>
          </cell>
          <cell r="EW114">
            <v>0</v>
          </cell>
          <cell r="EX114">
            <v>6.7</v>
          </cell>
          <cell r="EY114">
            <v>4.8</v>
          </cell>
          <cell r="EZ114">
            <v>0</v>
          </cell>
          <cell r="FA114">
            <v>0</v>
          </cell>
          <cell r="FB114" t="str">
            <v>nd</v>
          </cell>
          <cell r="FC114">
            <v>2</v>
          </cell>
          <cell r="FD114">
            <v>9</v>
          </cell>
          <cell r="FE114">
            <v>24.8</v>
          </cell>
          <cell r="FF114" t="str">
            <v>nd</v>
          </cell>
          <cell r="FG114">
            <v>1.4000000000000001</v>
          </cell>
          <cell r="FH114">
            <v>3.2</v>
          </cell>
          <cell r="FI114">
            <v>4.1000000000000005</v>
          </cell>
          <cell r="FJ114">
            <v>6.3</v>
          </cell>
          <cell r="FK114">
            <v>21.5</v>
          </cell>
          <cell r="FL114">
            <v>0</v>
          </cell>
          <cell r="FM114">
            <v>0</v>
          </cell>
          <cell r="FN114">
            <v>0</v>
          </cell>
          <cell r="FO114" t="str">
            <v>nd</v>
          </cell>
          <cell r="FP114" t="str">
            <v>nd</v>
          </cell>
          <cell r="FQ114">
            <v>3.9</v>
          </cell>
          <cell r="FR114">
            <v>2.4</v>
          </cell>
          <cell r="FS114" t="str">
            <v>nd</v>
          </cell>
          <cell r="FT114" t="str">
            <v>nd</v>
          </cell>
          <cell r="FU114" t="str">
            <v>nd</v>
          </cell>
          <cell r="FV114" t="str">
            <v>nd</v>
          </cell>
          <cell r="FW114">
            <v>1.0999999999999999</v>
          </cell>
          <cell r="FX114">
            <v>0</v>
          </cell>
          <cell r="FY114">
            <v>0</v>
          </cell>
          <cell r="FZ114">
            <v>2.2999999999999998</v>
          </cell>
          <cell r="GA114">
            <v>3.3000000000000003</v>
          </cell>
          <cell r="GB114">
            <v>6.9</v>
          </cell>
          <cell r="GC114">
            <v>0</v>
          </cell>
          <cell r="GD114" t="str">
            <v>nd</v>
          </cell>
          <cell r="GE114">
            <v>0</v>
          </cell>
          <cell r="GF114">
            <v>2.5</v>
          </cell>
          <cell r="GG114">
            <v>5.2</v>
          </cell>
          <cell r="GH114">
            <v>28.499999999999996</v>
          </cell>
          <cell r="GI114" t="str">
            <v>nd</v>
          </cell>
          <cell r="GJ114">
            <v>0</v>
          </cell>
          <cell r="GK114">
            <v>0</v>
          </cell>
          <cell r="GL114">
            <v>0</v>
          </cell>
          <cell r="GM114">
            <v>4.3</v>
          </cell>
          <cell r="GN114">
            <v>30.599999999999998</v>
          </cell>
          <cell r="GO114">
            <v>0</v>
          </cell>
          <cell r="GP114" t="str">
            <v>nd</v>
          </cell>
          <cell r="GQ114">
            <v>0</v>
          </cell>
          <cell r="GR114">
            <v>0</v>
          </cell>
          <cell r="GS114" t="str">
            <v>nd</v>
          </cell>
          <cell r="GT114">
            <v>3.6999999999999997</v>
          </cell>
          <cell r="GU114">
            <v>0</v>
          </cell>
          <cell r="GV114">
            <v>2.2999999999999998</v>
          </cell>
          <cell r="GW114">
            <v>0</v>
          </cell>
          <cell r="GX114">
            <v>0</v>
          </cell>
          <cell r="GY114">
            <v>2.4</v>
          </cell>
          <cell r="GZ114">
            <v>0</v>
          </cell>
          <cell r="HA114">
            <v>0</v>
          </cell>
          <cell r="HB114">
            <v>0</v>
          </cell>
          <cell r="HC114">
            <v>0</v>
          </cell>
          <cell r="HD114">
            <v>5.5</v>
          </cell>
          <cell r="HE114">
            <v>6.1</v>
          </cell>
          <cell r="HF114">
            <v>0</v>
          </cell>
          <cell r="HG114">
            <v>0</v>
          </cell>
          <cell r="HH114">
            <v>0</v>
          </cell>
          <cell r="HI114">
            <v>2.1</v>
          </cell>
          <cell r="HJ114">
            <v>21.6</v>
          </cell>
          <cell r="HK114">
            <v>13.8</v>
          </cell>
          <cell r="HL114" t="str">
            <v>nd</v>
          </cell>
          <cell r="HM114">
            <v>0</v>
          </cell>
          <cell r="HN114">
            <v>0</v>
          </cell>
          <cell r="HO114" t="str">
            <v>nd</v>
          </cell>
          <cell r="HP114">
            <v>18.7</v>
          </cell>
          <cell r="HQ114">
            <v>16.8</v>
          </cell>
          <cell r="HR114">
            <v>0</v>
          </cell>
          <cell r="HS114">
            <v>0</v>
          </cell>
          <cell r="HT114">
            <v>0</v>
          </cell>
          <cell r="HU114">
            <v>0</v>
          </cell>
          <cell r="HV114">
            <v>5.0999999999999996</v>
          </cell>
          <cell r="HW114" t="str">
            <v>nd</v>
          </cell>
          <cell r="HX114" t="str">
            <v>nd</v>
          </cell>
          <cell r="HY114" t="str">
            <v>nd</v>
          </cell>
          <cell r="HZ114" t="str">
            <v>nd</v>
          </cell>
          <cell r="IA114" t="str">
            <v>nd</v>
          </cell>
          <cell r="IB114" t="str">
            <v>nd</v>
          </cell>
          <cell r="IC114" t="str">
            <v>nd</v>
          </cell>
          <cell r="ID114">
            <v>3.5999999999999996</v>
          </cell>
          <cell r="IE114" t="str">
            <v>nd</v>
          </cell>
          <cell r="IF114">
            <v>2.7</v>
          </cell>
          <cell r="IG114">
            <v>2.6</v>
          </cell>
          <cell r="IH114">
            <v>1.6</v>
          </cell>
          <cell r="II114">
            <v>2.7</v>
          </cell>
          <cell r="IJ114">
            <v>1.5</v>
          </cell>
          <cell r="IK114">
            <v>6.9</v>
          </cell>
          <cell r="IL114">
            <v>9.8000000000000007</v>
          </cell>
          <cell r="IM114">
            <v>8.7999999999999989</v>
          </cell>
          <cell r="IN114">
            <v>4.2</v>
          </cell>
          <cell r="IO114">
            <v>1.7000000000000002</v>
          </cell>
          <cell r="IP114">
            <v>3.1</v>
          </cell>
          <cell r="IQ114">
            <v>7.3999999999999995</v>
          </cell>
          <cell r="IR114">
            <v>17.899999999999999</v>
          </cell>
          <cell r="IS114">
            <v>7.9</v>
          </cell>
          <cell r="IT114">
            <v>3.3000000000000003</v>
          </cell>
          <cell r="IU114">
            <v>0</v>
          </cell>
          <cell r="IV114" t="str">
            <v>nd</v>
          </cell>
          <cell r="IW114" t="str">
            <v>nd</v>
          </cell>
          <cell r="IX114" t="str">
            <v>nd</v>
          </cell>
          <cell r="IY114">
            <v>3.4000000000000004</v>
          </cell>
          <cell r="IZ114" t="str">
            <v>nd</v>
          </cell>
          <cell r="JA114">
            <v>0</v>
          </cell>
          <cell r="JB114">
            <v>0</v>
          </cell>
          <cell r="JC114">
            <v>0</v>
          </cell>
          <cell r="JD114">
            <v>0</v>
          </cell>
          <cell r="JE114">
            <v>3.9</v>
          </cell>
          <cell r="JF114">
            <v>0</v>
          </cell>
          <cell r="JG114">
            <v>0</v>
          </cell>
          <cell r="JH114">
            <v>0</v>
          </cell>
          <cell r="JI114">
            <v>0</v>
          </cell>
          <cell r="JJ114">
            <v>0</v>
          </cell>
          <cell r="JK114">
            <v>11.3</v>
          </cell>
          <cell r="JL114">
            <v>0</v>
          </cell>
          <cell r="JM114">
            <v>0</v>
          </cell>
          <cell r="JN114">
            <v>0</v>
          </cell>
          <cell r="JO114">
            <v>0</v>
          </cell>
          <cell r="JP114" t="str">
            <v>nd</v>
          </cell>
          <cell r="JQ114">
            <v>37.4</v>
          </cell>
          <cell r="JR114">
            <v>0</v>
          </cell>
          <cell r="JS114">
            <v>0</v>
          </cell>
          <cell r="JT114">
            <v>0</v>
          </cell>
          <cell r="JU114">
            <v>0</v>
          </cell>
          <cell r="JV114">
            <v>0</v>
          </cell>
          <cell r="JW114">
            <v>40.699999999999996</v>
          </cell>
          <cell r="JX114">
            <v>0</v>
          </cell>
          <cell r="JY114">
            <v>0</v>
          </cell>
          <cell r="JZ114">
            <v>0</v>
          </cell>
          <cell r="KA114">
            <v>0</v>
          </cell>
          <cell r="KB114">
            <v>0</v>
          </cell>
          <cell r="KC114">
            <v>6.3</v>
          </cell>
          <cell r="KD114">
            <v>60.099999999999994</v>
          </cell>
          <cell r="KE114">
            <v>5.3</v>
          </cell>
          <cell r="KF114">
            <v>7.8</v>
          </cell>
          <cell r="KG114">
            <v>3.9</v>
          </cell>
          <cell r="KH114">
            <v>22.8</v>
          </cell>
          <cell r="KI114">
            <v>0</v>
          </cell>
          <cell r="KJ114">
            <v>59.099999999999994</v>
          </cell>
          <cell r="KK114">
            <v>5.4</v>
          </cell>
          <cell r="KL114">
            <v>8.1</v>
          </cell>
          <cell r="KM114">
            <v>4</v>
          </cell>
          <cell r="KN114">
            <v>23.400000000000002</v>
          </cell>
          <cell r="KO114">
            <v>0</v>
          </cell>
        </row>
        <row r="115">
          <cell r="A115" t="str">
            <v>3RU</v>
          </cell>
          <cell r="B115" t="str">
            <v>115</v>
          </cell>
          <cell r="C115" t="str">
            <v>NAF 17</v>
          </cell>
          <cell r="D115" t="str">
            <v>RU</v>
          </cell>
          <cell r="E115" t="str">
            <v>3</v>
          </cell>
          <cell r="F115">
            <v>4.5</v>
          </cell>
          <cell r="G115">
            <v>13.100000000000001</v>
          </cell>
          <cell r="H115">
            <v>26.700000000000003</v>
          </cell>
          <cell r="I115">
            <v>44.4</v>
          </cell>
          <cell r="J115">
            <v>11.3</v>
          </cell>
          <cell r="K115">
            <v>66.7</v>
          </cell>
          <cell r="L115">
            <v>32.6</v>
          </cell>
          <cell r="M115">
            <v>0</v>
          </cell>
          <cell r="N115" t="str">
            <v>nd</v>
          </cell>
          <cell r="O115">
            <v>27.1</v>
          </cell>
          <cell r="P115">
            <v>37.6</v>
          </cell>
          <cell r="Q115">
            <v>2.4</v>
          </cell>
          <cell r="R115">
            <v>4.5999999999999996</v>
          </cell>
          <cell r="S115">
            <v>12.6</v>
          </cell>
          <cell r="T115">
            <v>26.200000000000003</v>
          </cell>
          <cell r="U115">
            <v>10.8</v>
          </cell>
          <cell r="V115">
            <v>29.4</v>
          </cell>
          <cell r="W115">
            <v>17.899999999999999</v>
          </cell>
          <cell r="X115">
            <v>78.3</v>
          </cell>
          <cell r="Y115">
            <v>3.8</v>
          </cell>
          <cell r="Z115">
            <v>0</v>
          </cell>
          <cell r="AA115">
            <v>34.300000000000004</v>
          </cell>
          <cell r="AB115">
            <v>14.000000000000002</v>
          </cell>
          <cell r="AC115">
            <v>62.4</v>
          </cell>
          <cell r="AD115">
            <v>26.400000000000002</v>
          </cell>
          <cell r="AE115" t="str">
            <v>nd</v>
          </cell>
          <cell r="AF115">
            <v>44.2</v>
          </cell>
          <cell r="AG115">
            <v>14.299999999999999</v>
          </cell>
          <cell r="AH115">
            <v>0</v>
          </cell>
          <cell r="AI115">
            <v>36.4</v>
          </cell>
          <cell r="AJ115">
            <v>73.8</v>
          </cell>
          <cell r="AK115">
            <v>3.5000000000000004</v>
          </cell>
          <cell r="AL115">
            <v>22.7</v>
          </cell>
          <cell r="AM115">
            <v>44.6</v>
          </cell>
          <cell r="AN115">
            <v>55.400000000000006</v>
          </cell>
          <cell r="AO115">
            <v>22.400000000000002</v>
          </cell>
          <cell r="AP115">
            <v>77.600000000000009</v>
          </cell>
          <cell r="AQ115">
            <v>33.6</v>
          </cell>
          <cell r="AR115">
            <v>26.200000000000003</v>
          </cell>
          <cell r="AS115" t="str">
            <v>nd</v>
          </cell>
          <cell r="AT115">
            <v>18.2</v>
          </cell>
          <cell r="AU115">
            <v>18.399999999999999</v>
          </cell>
          <cell r="AV115">
            <v>4.9000000000000004</v>
          </cell>
          <cell r="AW115" t="str">
            <v>nd</v>
          </cell>
          <cell r="AX115">
            <v>0</v>
          </cell>
          <cell r="AY115">
            <v>89.7</v>
          </cell>
          <cell r="AZ115">
            <v>4.5</v>
          </cell>
          <cell r="BA115">
            <v>66.900000000000006</v>
          </cell>
          <cell r="BB115">
            <v>6.9</v>
          </cell>
          <cell r="BC115">
            <v>7.1</v>
          </cell>
          <cell r="BD115">
            <v>6.6000000000000005</v>
          </cell>
          <cell r="BE115">
            <v>7.7</v>
          </cell>
          <cell r="BF115">
            <v>4.7</v>
          </cell>
          <cell r="BG115">
            <v>2.5</v>
          </cell>
          <cell r="BH115">
            <v>3.3000000000000003</v>
          </cell>
          <cell r="BI115">
            <v>4.8</v>
          </cell>
          <cell r="BJ115">
            <v>6</v>
          </cell>
          <cell r="BK115">
            <v>24.6</v>
          </cell>
          <cell r="BL115">
            <v>58.699999999999996</v>
          </cell>
          <cell r="BM115" t="str">
            <v>nd</v>
          </cell>
          <cell r="BN115">
            <v>3.2</v>
          </cell>
          <cell r="BO115">
            <v>0</v>
          </cell>
          <cell r="BP115">
            <v>2.1</v>
          </cell>
          <cell r="BQ115">
            <v>23.7</v>
          </cell>
          <cell r="BR115">
            <v>68.899999999999991</v>
          </cell>
          <cell r="BS115">
            <v>0</v>
          </cell>
          <cell r="BT115">
            <v>0</v>
          </cell>
          <cell r="BU115">
            <v>0</v>
          </cell>
          <cell r="BV115">
            <v>5.7</v>
          </cell>
          <cell r="BW115">
            <v>57.3</v>
          </cell>
          <cell r="BX115">
            <v>37</v>
          </cell>
          <cell r="BY115">
            <v>4.5</v>
          </cell>
          <cell r="BZ115">
            <v>6.1</v>
          </cell>
          <cell r="CA115">
            <v>23.9</v>
          </cell>
          <cell r="CB115">
            <v>18.899999999999999</v>
          </cell>
          <cell r="CC115">
            <v>38</v>
          </cell>
          <cell r="CD115">
            <v>8.5</v>
          </cell>
          <cell r="CE115">
            <v>0</v>
          </cell>
          <cell r="CF115">
            <v>0</v>
          </cell>
          <cell r="CG115">
            <v>0</v>
          </cell>
          <cell r="CH115">
            <v>0</v>
          </cell>
          <cell r="CI115" t="str">
            <v>nd</v>
          </cell>
          <cell r="CJ115">
            <v>98.9</v>
          </cell>
          <cell r="CK115">
            <v>75.599999999999994</v>
          </cell>
          <cell r="CL115">
            <v>32.300000000000004</v>
          </cell>
          <cell r="CM115">
            <v>78.8</v>
          </cell>
          <cell r="CN115">
            <v>48.6</v>
          </cell>
          <cell r="CO115">
            <v>6.3</v>
          </cell>
          <cell r="CP115">
            <v>25.3</v>
          </cell>
          <cell r="CQ115">
            <v>70.099999999999994</v>
          </cell>
          <cell r="CR115">
            <v>6.9</v>
          </cell>
          <cell r="CS115">
            <v>28.9</v>
          </cell>
          <cell r="CT115">
            <v>23</v>
          </cell>
          <cell r="CU115">
            <v>18.5</v>
          </cell>
          <cell r="CV115">
            <v>29.599999999999998</v>
          </cell>
          <cell r="CW115">
            <v>23.3</v>
          </cell>
          <cell r="CX115">
            <v>3</v>
          </cell>
          <cell r="CY115">
            <v>16.600000000000001</v>
          </cell>
          <cell r="CZ115">
            <v>11.4</v>
          </cell>
          <cell r="DA115">
            <v>21.3</v>
          </cell>
          <cell r="DB115">
            <v>24.4</v>
          </cell>
          <cell r="DC115">
            <v>23.400000000000002</v>
          </cell>
          <cell r="DD115">
            <v>36.700000000000003</v>
          </cell>
          <cell r="DE115">
            <v>11.600000000000001</v>
          </cell>
          <cell r="DF115">
            <v>34.1</v>
          </cell>
          <cell r="DG115">
            <v>10.9</v>
          </cell>
          <cell r="DH115" t="str">
            <v>nd</v>
          </cell>
          <cell r="DI115" t="str">
            <v>nd</v>
          </cell>
          <cell r="DJ115">
            <v>8.4</v>
          </cell>
          <cell r="DK115">
            <v>23.9</v>
          </cell>
          <cell r="DL115" t="str">
            <v>nd</v>
          </cell>
          <cell r="DM115" t="str">
            <v>nd</v>
          </cell>
          <cell r="DN115">
            <v>0</v>
          </cell>
          <cell r="DO115" t="str">
            <v>nd</v>
          </cell>
          <cell r="DP115" t="str">
            <v>nd</v>
          </cell>
          <cell r="DQ115">
            <v>4</v>
          </cell>
          <cell r="DR115">
            <v>2.5</v>
          </cell>
          <cell r="DS115">
            <v>3.5999999999999996</v>
          </cell>
          <cell r="DT115" t="str">
            <v>nd</v>
          </cell>
          <cell r="DU115" t="str">
            <v>nd</v>
          </cell>
          <cell r="DV115">
            <v>0</v>
          </cell>
          <cell r="DW115">
            <v>22.3</v>
          </cell>
          <cell r="DX115" t="str">
            <v>nd</v>
          </cell>
          <cell r="DY115">
            <v>1.0999999999999999</v>
          </cell>
          <cell r="DZ115">
            <v>0</v>
          </cell>
          <cell r="EA115" t="str">
            <v>nd</v>
          </cell>
          <cell r="EB115" t="str">
            <v>nd</v>
          </cell>
          <cell r="EC115">
            <v>29.299999999999997</v>
          </cell>
          <cell r="ED115">
            <v>2.9000000000000004</v>
          </cell>
          <cell r="EE115">
            <v>2.5</v>
          </cell>
          <cell r="EF115">
            <v>1.9</v>
          </cell>
          <cell r="EG115">
            <v>4.2</v>
          </cell>
          <cell r="EH115">
            <v>3.5000000000000004</v>
          </cell>
          <cell r="EI115">
            <v>9.1999999999999993</v>
          </cell>
          <cell r="EJ115" t="str">
            <v>nd</v>
          </cell>
          <cell r="EK115">
            <v>0</v>
          </cell>
          <cell r="EL115" t="str">
            <v>nd</v>
          </cell>
          <cell r="EM115">
            <v>0</v>
          </cell>
          <cell r="EN115" t="str">
            <v>nd</v>
          </cell>
          <cell r="EO115" t="str">
            <v>nd</v>
          </cell>
          <cell r="EP115" t="str">
            <v>nd</v>
          </cell>
          <cell r="EQ115">
            <v>0</v>
          </cell>
          <cell r="ER115" t="str">
            <v>nd</v>
          </cell>
          <cell r="ES115" t="str">
            <v>nd</v>
          </cell>
          <cell r="ET115" t="str">
            <v>nd</v>
          </cell>
          <cell r="EU115">
            <v>0</v>
          </cell>
          <cell r="EV115" t="str">
            <v>nd</v>
          </cell>
          <cell r="EW115" t="str">
            <v>nd</v>
          </cell>
          <cell r="EX115">
            <v>6.5</v>
          </cell>
          <cell r="EY115">
            <v>1.5</v>
          </cell>
          <cell r="EZ115">
            <v>0</v>
          </cell>
          <cell r="FA115" t="str">
            <v>nd</v>
          </cell>
          <cell r="FB115" t="str">
            <v>nd</v>
          </cell>
          <cell r="FC115" t="str">
            <v>nd</v>
          </cell>
          <cell r="FD115">
            <v>3.5000000000000004</v>
          </cell>
          <cell r="FE115">
            <v>22</v>
          </cell>
          <cell r="FF115" t="str">
            <v>nd</v>
          </cell>
          <cell r="FG115">
            <v>2.2999999999999998</v>
          </cell>
          <cell r="FH115">
            <v>1.6</v>
          </cell>
          <cell r="FI115">
            <v>3.6999999999999997</v>
          </cell>
          <cell r="FJ115">
            <v>7.6</v>
          </cell>
          <cell r="FK115">
            <v>27.500000000000004</v>
          </cell>
          <cell r="FL115">
            <v>0</v>
          </cell>
          <cell r="FM115" t="str">
            <v>nd</v>
          </cell>
          <cell r="FN115">
            <v>0</v>
          </cell>
          <cell r="FO115">
            <v>0</v>
          </cell>
          <cell r="FP115">
            <v>6.6000000000000005</v>
          </cell>
          <cell r="FQ115">
            <v>5.0999999999999996</v>
          </cell>
          <cell r="FR115">
            <v>0</v>
          </cell>
          <cell r="FS115">
            <v>0</v>
          </cell>
          <cell r="FT115">
            <v>0</v>
          </cell>
          <cell r="FU115">
            <v>0</v>
          </cell>
          <cell r="FV115">
            <v>3.5000000000000004</v>
          </cell>
          <cell r="FW115" t="str">
            <v>nd</v>
          </cell>
          <cell r="FX115" t="str">
            <v>nd</v>
          </cell>
          <cell r="FY115">
            <v>0</v>
          </cell>
          <cell r="FZ115" t="str">
            <v>nd</v>
          </cell>
          <cell r="GA115">
            <v>7.3999999999999995</v>
          </cell>
          <cell r="GB115">
            <v>3</v>
          </cell>
          <cell r="GC115">
            <v>0</v>
          </cell>
          <cell r="GD115" t="str">
            <v>nd</v>
          </cell>
          <cell r="GE115">
            <v>0</v>
          </cell>
          <cell r="GF115">
            <v>1.0999999999999999</v>
          </cell>
          <cell r="GG115">
            <v>6.3</v>
          </cell>
          <cell r="GH115">
            <v>18.7</v>
          </cell>
          <cell r="GI115">
            <v>0</v>
          </cell>
          <cell r="GJ115">
            <v>0</v>
          </cell>
          <cell r="GK115">
            <v>0</v>
          </cell>
          <cell r="GL115">
            <v>0</v>
          </cell>
          <cell r="GM115">
            <v>8.6</v>
          </cell>
          <cell r="GN115">
            <v>34.1</v>
          </cell>
          <cell r="GO115" t="str">
            <v>nd</v>
          </cell>
          <cell r="GP115">
            <v>0</v>
          </cell>
          <cell r="GQ115">
            <v>0</v>
          </cell>
          <cell r="GR115" t="str">
            <v>nd</v>
          </cell>
          <cell r="GS115" t="str">
            <v>nd</v>
          </cell>
          <cell r="GT115">
            <v>9.6</v>
          </cell>
          <cell r="GU115">
            <v>0</v>
          </cell>
          <cell r="GV115" t="str">
            <v>nd</v>
          </cell>
          <cell r="GW115">
            <v>0</v>
          </cell>
          <cell r="GX115">
            <v>0</v>
          </cell>
          <cell r="GY115">
            <v>2.6</v>
          </cell>
          <cell r="GZ115">
            <v>0</v>
          </cell>
          <cell r="HA115">
            <v>0</v>
          </cell>
          <cell r="HB115">
            <v>0</v>
          </cell>
          <cell r="HC115" t="str">
            <v>nd</v>
          </cell>
          <cell r="HD115">
            <v>4.8</v>
          </cell>
          <cell r="HE115">
            <v>6.2</v>
          </cell>
          <cell r="HF115">
            <v>0</v>
          </cell>
          <cell r="HG115">
            <v>0</v>
          </cell>
          <cell r="HH115">
            <v>0</v>
          </cell>
          <cell r="HI115" t="str">
            <v>nd</v>
          </cell>
          <cell r="HJ115">
            <v>16.100000000000001</v>
          </cell>
          <cell r="HK115">
            <v>8.4</v>
          </cell>
          <cell r="HL115">
            <v>0</v>
          </cell>
          <cell r="HM115">
            <v>0</v>
          </cell>
          <cell r="HN115">
            <v>0</v>
          </cell>
          <cell r="HO115" t="str">
            <v>nd</v>
          </cell>
          <cell r="HP115">
            <v>27.6</v>
          </cell>
          <cell r="HQ115">
            <v>15</v>
          </cell>
          <cell r="HR115">
            <v>0</v>
          </cell>
          <cell r="HS115">
            <v>0</v>
          </cell>
          <cell r="HT115">
            <v>0</v>
          </cell>
          <cell r="HU115" t="str">
            <v>nd</v>
          </cell>
          <cell r="HV115">
            <v>6.6000000000000005</v>
          </cell>
          <cell r="HW115">
            <v>4.8</v>
          </cell>
          <cell r="HX115">
            <v>0</v>
          </cell>
          <cell r="HY115">
            <v>2.1999999999999997</v>
          </cell>
          <cell r="HZ115">
            <v>0</v>
          </cell>
          <cell r="IA115" t="str">
            <v>nd</v>
          </cell>
          <cell r="IB115" t="str">
            <v>nd</v>
          </cell>
          <cell r="IC115">
            <v>0</v>
          </cell>
          <cell r="ID115" t="str">
            <v>nd</v>
          </cell>
          <cell r="IE115">
            <v>2.4</v>
          </cell>
          <cell r="IF115">
            <v>2.6</v>
          </cell>
          <cell r="IG115">
            <v>6.5</v>
          </cell>
          <cell r="IH115">
            <v>0</v>
          </cell>
          <cell r="II115" t="str">
            <v>nd</v>
          </cell>
          <cell r="IJ115">
            <v>0</v>
          </cell>
          <cell r="IK115">
            <v>10</v>
          </cell>
          <cell r="IL115">
            <v>2.7</v>
          </cell>
          <cell r="IM115">
            <v>11.700000000000001</v>
          </cell>
          <cell r="IN115" t="str">
            <v>nd</v>
          </cell>
          <cell r="IO115">
            <v>3.4000000000000004</v>
          </cell>
          <cell r="IP115">
            <v>4.3</v>
          </cell>
          <cell r="IQ115">
            <v>11.1</v>
          </cell>
          <cell r="IR115">
            <v>9.4</v>
          </cell>
          <cell r="IS115">
            <v>11.200000000000001</v>
          </cell>
          <cell r="IT115">
            <v>4.7</v>
          </cell>
          <cell r="IU115" t="str">
            <v>nd</v>
          </cell>
          <cell r="IV115">
            <v>0</v>
          </cell>
          <cell r="IW115" t="str">
            <v>nd</v>
          </cell>
          <cell r="IX115">
            <v>2.2999999999999998</v>
          </cell>
          <cell r="IY115">
            <v>6.5</v>
          </cell>
          <cell r="IZ115">
            <v>1.6</v>
          </cell>
          <cell r="JA115">
            <v>0</v>
          </cell>
          <cell r="JB115">
            <v>0</v>
          </cell>
          <cell r="JC115">
            <v>0</v>
          </cell>
          <cell r="JD115">
            <v>0</v>
          </cell>
          <cell r="JE115">
            <v>5.8999999999999995</v>
          </cell>
          <cell r="JF115">
            <v>0</v>
          </cell>
          <cell r="JG115">
            <v>0</v>
          </cell>
          <cell r="JH115">
            <v>0</v>
          </cell>
          <cell r="JI115">
            <v>0</v>
          </cell>
          <cell r="JJ115">
            <v>0</v>
          </cell>
          <cell r="JK115">
            <v>12.1</v>
          </cell>
          <cell r="JL115">
            <v>0</v>
          </cell>
          <cell r="JM115">
            <v>0</v>
          </cell>
          <cell r="JN115">
            <v>0</v>
          </cell>
          <cell r="JO115">
            <v>0</v>
          </cell>
          <cell r="JP115" t="str">
            <v>nd</v>
          </cell>
          <cell r="JQ115">
            <v>21.2</v>
          </cell>
          <cell r="JR115">
            <v>0</v>
          </cell>
          <cell r="JS115">
            <v>0</v>
          </cell>
          <cell r="JT115">
            <v>0</v>
          </cell>
          <cell r="JU115">
            <v>0</v>
          </cell>
          <cell r="JV115">
            <v>0</v>
          </cell>
          <cell r="JW115">
            <v>44.7</v>
          </cell>
          <cell r="JX115">
            <v>0</v>
          </cell>
          <cell r="JY115">
            <v>0</v>
          </cell>
          <cell r="JZ115">
            <v>0</v>
          </cell>
          <cell r="KA115">
            <v>0</v>
          </cell>
          <cell r="KB115">
            <v>0</v>
          </cell>
          <cell r="KC115">
            <v>15</v>
          </cell>
          <cell r="KD115">
            <v>62.1</v>
          </cell>
          <cell r="KE115">
            <v>7.3999999999999995</v>
          </cell>
          <cell r="KF115">
            <v>4.7</v>
          </cell>
          <cell r="KG115">
            <v>4.3999999999999995</v>
          </cell>
          <cell r="KH115">
            <v>21.4</v>
          </cell>
          <cell r="KI115">
            <v>0.1</v>
          </cell>
          <cell r="KJ115">
            <v>61.9</v>
          </cell>
          <cell r="KK115">
            <v>7.5</v>
          </cell>
          <cell r="KL115">
            <v>4.5999999999999996</v>
          </cell>
          <cell r="KM115">
            <v>4.7</v>
          </cell>
          <cell r="KN115">
            <v>21.3</v>
          </cell>
          <cell r="KO115">
            <v>0</v>
          </cell>
        </row>
        <row r="116">
          <cell r="A116" t="str">
            <v>4RU</v>
          </cell>
          <cell r="B116" t="str">
            <v>116</v>
          </cell>
          <cell r="C116" t="str">
            <v>NAF 17</v>
          </cell>
          <cell r="D116" t="str">
            <v>RU</v>
          </cell>
          <cell r="E116" t="str">
            <v>4</v>
          </cell>
          <cell r="F116">
            <v>5.0999999999999996</v>
          </cell>
          <cell r="G116">
            <v>15.2</v>
          </cell>
          <cell r="H116">
            <v>22.3</v>
          </cell>
          <cell r="I116">
            <v>49.2</v>
          </cell>
          <cell r="J116">
            <v>8.1</v>
          </cell>
          <cell r="K116">
            <v>63.9</v>
          </cell>
          <cell r="L116">
            <v>31</v>
          </cell>
          <cell r="M116" t="str">
            <v>nd</v>
          </cell>
          <cell r="N116" t="str">
            <v>nd</v>
          </cell>
          <cell r="O116">
            <v>25.8</v>
          </cell>
          <cell r="P116">
            <v>40.400000000000006</v>
          </cell>
          <cell r="Q116" t="str">
            <v>nd</v>
          </cell>
          <cell r="R116">
            <v>3</v>
          </cell>
          <cell r="S116">
            <v>14.499999999999998</v>
          </cell>
          <cell r="T116">
            <v>24.3</v>
          </cell>
          <cell r="U116">
            <v>8.6</v>
          </cell>
          <cell r="V116">
            <v>23.5</v>
          </cell>
          <cell r="W116">
            <v>14.000000000000002</v>
          </cell>
          <cell r="X116">
            <v>74.8</v>
          </cell>
          <cell r="Y116">
            <v>11.200000000000001</v>
          </cell>
          <cell r="Z116" t="str">
            <v>nd</v>
          </cell>
          <cell r="AA116">
            <v>60</v>
          </cell>
          <cell r="AB116" t="str">
            <v>nd</v>
          </cell>
          <cell r="AC116">
            <v>55.000000000000007</v>
          </cell>
          <cell r="AD116" t="str">
            <v>nd</v>
          </cell>
          <cell r="AE116" t="str">
            <v>nd</v>
          </cell>
          <cell r="AF116">
            <v>65.600000000000009</v>
          </cell>
          <cell r="AG116" t="str">
            <v>nd</v>
          </cell>
          <cell r="AH116">
            <v>0</v>
          </cell>
          <cell r="AI116">
            <v>17.599999999999998</v>
          </cell>
          <cell r="AJ116">
            <v>66.7</v>
          </cell>
          <cell r="AK116">
            <v>2.9000000000000004</v>
          </cell>
          <cell r="AL116">
            <v>30.3</v>
          </cell>
          <cell r="AM116">
            <v>45.300000000000004</v>
          </cell>
          <cell r="AN116">
            <v>54.7</v>
          </cell>
          <cell r="AO116">
            <v>50.1</v>
          </cell>
          <cell r="AP116">
            <v>49.9</v>
          </cell>
          <cell r="AQ116">
            <v>31.6</v>
          </cell>
          <cell r="AR116">
            <v>28.7</v>
          </cell>
          <cell r="AS116" t="str">
            <v>nd</v>
          </cell>
          <cell r="AT116">
            <v>29.4</v>
          </cell>
          <cell r="AU116">
            <v>7.3</v>
          </cell>
          <cell r="AV116">
            <v>13.200000000000001</v>
          </cell>
          <cell r="AW116" t="str">
            <v>nd</v>
          </cell>
          <cell r="AX116" t="str">
            <v>nd</v>
          </cell>
          <cell r="AY116">
            <v>73.599999999999994</v>
          </cell>
          <cell r="AZ116" t="str">
            <v>nd</v>
          </cell>
          <cell r="BA116">
            <v>61.6</v>
          </cell>
          <cell r="BB116">
            <v>10.100000000000001</v>
          </cell>
          <cell r="BC116">
            <v>9.1</v>
          </cell>
          <cell r="BD116">
            <v>9.1</v>
          </cell>
          <cell r="BE116">
            <v>8.1</v>
          </cell>
          <cell r="BF116">
            <v>2.1</v>
          </cell>
          <cell r="BG116">
            <v>0</v>
          </cell>
          <cell r="BH116">
            <v>7.5</v>
          </cell>
          <cell r="BI116" t="str">
            <v>nd</v>
          </cell>
          <cell r="BJ116">
            <v>11.1</v>
          </cell>
          <cell r="BK116">
            <v>30.4</v>
          </cell>
          <cell r="BL116">
            <v>50.2</v>
          </cell>
          <cell r="BM116" t="str">
            <v>nd</v>
          </cell>
          <cell r="BN116" t="str">
            <v>nd</v>
          </cell>
          <cell r="BO116" t="str">
            <v>nd</v>
          </cell>
          <cell r="BP116">
            <v>4.5</v>
          </cell>
          <cell r="BQ116">
            <v>27.200000000000003</v>
          </cell>
          <cell r="BR116">
            <v>61.8</v>
          </cell>
          <cell r="BS116">
            <v>0</v>
          </cell>
          <cell r="BT116">
            <v>0</v>
          </cell>
          <cell r="BU116">
            <v>0</v>
          </cell>
          <cell r="BV116">
            <v>8.7999999999999989</v>
          </cell>
          <cell r="BW116">
            <v>72.099999999999994</v>
          </cell>
          <cell r="BX116">
            <v>19.100000000000001</v>
          </cell>
          <cell r="BY116">
            <v>4.5</v>
          </cell>
          <cell r="BZ116" t="str">
            <v>nd</v>
          </cell>
          <cell r="CA116">
            <v>19.8</v>
          </cell>
          <cell r="CB116">
            <v>48.1</v>
          </cell>
          <cell r="CC116">
            <v>24.2</v>
          </cell>
          <cell r="CD116">
            <v>2.5</v>
          </cell>
          <cell r="CE116">
            <v>0</v>
          </cell>
          <cell r="CF116">
            <v>0</v>
          </cell>
          <cell r="CG116">
            <v>0</v>
          </cell>
          <cell r="CH116">
            <v>0</v>
          </cell>
          <cell r="CI116">
            <v>0</v>
          </cell>
          <cell r="CJ116">
            <v>100</v>
          </cell>
          <cell r="CK116">
            <v>80.400000000000006</v>
          </cell>
          <cell r="CL116">
            <v>47.099999999999994</v>
          </cell>
          <cell r="CM116">
            <v>88.7</v>
          </cell>
          <cell r="CN116">
            <v>43.3</v>
          </cell>
          <cell r="CO116">
            <v>9.4</v>
          </cell>
          <cell r="CP116">
            <v>33.300000000000004</v>
          </cell>
          <cell r="CQ116">
            <v>65.900000000000006</v>
          </cell>
          <cell r="CR116">
            <v>7.5</v>
          </cell>
          <cell r="CS116">
            <v>34.300000000000004</v>
          </cell>
          <cell r="CT116">
            <v>22.6</v>
          </cell>
          <cell r="CU116">
            <v>9.6</v>
          </cell>
          <cell r="CV116">
            <v>33.5</v>
          </cell>
          <cell r="CW116">
            <v>27.500000000000004</v>
          </cell>
          <cell r="CX116">
            <v>11.1</v>
          </cell>
          <cell r="CY116">
            <v>10.299999999999999</v>
          </cell>
          <cell r="CZ116">
            <v>9.4</v>
          </cell>
          <cell r="DA116">
            <v>16.600000000000001</v>
          </cell>
          <cell r="DB116">
            <v>25.1</v>
          </cell>
          <cell r="DC116">
            <v>21.9</v>
          </cell>
          <cell r="DD116">
            <v>38.299999999999997</v>
          </cell>
          <cell r="DE116">
            <v>7.8</v>
          </cell>
          <cell r="DF116">
            <v>37.200000000000003</v>
          </cell>
          <cell r="DG116">
            <v>11.1</v>
          </cell>
          <cell r="DH116" t="str">
            <v>nd</v>
          </cell>
          <cell r="DI116" t="str">
            <v>nd</v>
          </cell>
          <cell r="DJ116">
            <v>16.5</v>
          </cell>
          <cell r="DK116">
            <v>16.900000000000002</v>
          </cell>
          <cell r="DL116">
            <v>0</v>
          </cell>
          <cell r="DM116" t="str">
            <v>nd</v>
          </cell>
          <cell r="DN116">
            <v>0</v>
          </cell>
          <cell r="DO116">
            <v>0</v>
          </cell>
          <cell r="DP116">
            <v>0</v>
          </cell>
          <cell r="DQ116">
            <v>5.4</v>
          </cell>
          <cell r="DR116" t="str">
            <v>nd</v>
          </cell>
          <cell r="DS116" t="str">
            <v>nd</v>
          </cell>
          <cell r="DT116">
            <v>3.2</v>
          </cell>
          <cell r="DU116">
            <v>1.7999999999999998</v>
          </cell>
          <cell r="DV116">
            <v>0</v>
          </cell>
          <cell r="DW116">
            <v>7.0000000000000009</v>
          </cell>
          <cell r="DX116">
            <v>5.5</v>
          </cell>
          <cell r="DY116">
            <v>5.6000000000000005</v>
          </cell>
          <cell r="DZ116" t="str">
            <v>nd</v>
          </cell>
          <cell r="EA116" t="str">
            <v>nd</v>
          </cell>
          <cell r="EB116" t="str">
            <v>nd</v>
          </cell>
          <cell r="EC116">
            <v>39.4</v>
          </cell>
          <cell r="ED116" t="str">
            <v>nd</v>
          </cell>
          <cell r="EE116" t="str">
            <v>nd</v>
          </cell>
          <cell r="EF116">
            <v>3.5000000000000004</v>
          </cell>
          <cell r="EG116">
            <v>0</v>
          </cell>
          <cell r="EH116" t="str">
            <v>nd</v>
          </cell>
          <cell r="EI116">
            <v>9.1999999999999993</v>
          </cell>
          <cell r="EJ116">
            <v>0</v>
          </cell>
          <cell r="EK116">
            <v>0</v>
          </cell>
          <cell r="EL116">
            <v>0</v>
          </cell>
          <cell r="EM116">
            <v>0</v>
          </cell>
          <cell r="EN116">
            <v>0</v>
          </cell>
          <cell r="EO116">
            <v>0</v>
          </cell>
          <cell r="EP116" t="str">
            <v>nd</v>
          </cell>
          <cell r="EQ116">
            <v>0</v>
          </cell>
          <cell r="ER116" t="str">
            <v>nd</v>
          </cell>
          <cell r="ES116">
            <v>0</v>
          </cell>
          <cell r="ET116">
            <v>0</v>
          </cell>
          <cell r="EU116">
            <v>2.6</v>
          </cell>
          <cell r="EV116">
            <v>0</v>
          </cell>
          <cell r="EW116">
            <v>0</v>
          </cell>
          <cell r="EX116">
            <v>7.1</v>
          </cell>
          <cell r="EY116">
            <v>5.5</v>
          </cell>
          <cell r="EZ116">
            <v>0</v>
          </cell>
          <cell r="FA116" t="str">
            <v>nd</v>
          </cell>
          <cell r="FB116">
            <v>0</v>
          </cell>
          <cell r="FC116">
            <v>1.7000000000000002</v>
          </cell>
          <cell r="FD116">
            <v>8.6999999999999993</v>
          </cell>
          <cell r="FE116">
            <v>10.299999999999999</v>
          </cell>
          <cell r="FF116">
            <v>0</v>
          </cell>
          <cell r="FG116">
            <v>3.5000000000000004</v>
          </cell>
          <cell r="FH116" t="str">
            <v>nd</v>
          </cell>
          <cell r="FI116">
            <v>4.5999999999999996</v>
          </cell>
          <cell r="FJ116">
            <v>12.6</v>
          </cell>
          <cell r="FK116">
            <v>27.700000000000003</v>
          </cell>
          <cell r="FL116">
            <v>0</v>
          </cell>
          <cell r="FM116">
            <v>0</v>
          </cell>
          <cell r="FN116">
            <v>0</v>
          </cell>
          <cell r="FO116" t="str">
            <v>nd</v>
          </cell>
          <cell r="FP116" t="str">
            <v>nd</v>
          </cell>
          <cell r="FQ116">
            <v>5.8999999999999995</v>
          </cell>
          <cell r="FR116" t="str">
            <v>nd</v>
          </cell>
          <cell r="FS116">
            <v>0</v>
          </cell>
          <cell r="FT116">
            <v>0</v>
          </cell>
          <cell r="FU116">
            <v>0</v>
          </cell>
          <cell r="FV116">
            <v>0</v>
          </cell>
          <cell r="FW116" t="str">
            <v>nd</v>
          </cell>
          <cell r="FX116">
            <v>0</v>
          </cell>
          <cell r="FY116" t="str">
            <v>nd</v>
          </cell>
          <cell r="FZ116">
            <v>0</v>
          </cell>
          <cell r="GA116">
            <v>6</v>
          </cell>
          <cell r="GB116">
            <v>6.6000000000000005</v>
          </cell>
          <cell r="GC116">
            <v>0</v>
          </cell>
          <cell r="GD116">
            <v>0</v>
          </cell>
          <cell r="GE116">
            <v>0</v>
          </cell>
          <cell r="GF116">
            <v>4.5</v>
          </cell>
          <cell r="GG116">
            <v>10.8</v>
          </cell>
          <cell r="GH116">
            <v>7.5</v>
          </cell>
          <cell r="GI116">
            <v>0</v>
          </cell>
          <cell r="GJ116">
            <v>0</v>
          </cell>
          <cell r="GK116">
            <v>0</v>
          </cell>
          <cell r="GL116">
            <v>0</v>
          </cell>
          <cell r="GM116">
            <v>10</v>
          </cell>
          <cell r="GN116">
            <v>40.300000000000004</v>
          </cell>
          <cell r="GO116">
            <v>0</v>
          </cell>
          <cell r="GP116">
            <v>0</v>
          </cell>
          <cell r="GQ116">
            <v>0</v>
          </cell>
          <cell r="GR116">
            <v>0</v>
          </cell>
          <cell r="GS116" t="str">
            <v>nd</v>
          </cell>
          <cell r="GT116">
            <v>7.1</v>
          </cell>
          <cell r="GU116">
            <v>0</v>
          </cell>
          <cell r="GV116" t="str">
            <v>nd</v>
          </cell>
          <cell r="GW116">
            <v>0</v>
          </cell>
          <cell r="GX116">
            <v>0</v>
          </cell>
          <cell r="GY116" t="str">
            <v>nd</v>
          </cell>
          <cell r="GZ116">
            <v>0</v>
          </cell>
          <cell r="HA116">
            <v>0</v>
          </cell>
          <cell r="HB116">
            <v>0</v>
          </cell>
          <cell r="HC116">
            <v>0</v>
          </cell>
          <cell r="HD116">
            <v>13.5</v>
          </cell>
          <cell r="HE116" t="str">
            <v>nd</v>
          </cell>
          <cell r="HF116">
            <v>0</v>
          </cell>
          <cell r="HG116">
            <v>0</v>
          </cell>
          <cell r="HH116">
            <v>0</v>
          </cell>
          <cell r="HI116" t="str">
            <v>nd</v>
          </cell>
          <cell r="HJ116">
            <v>18</v>
          </cell>
          <cell r="HK116">
            <v>2.1</v>
          </cell>
          <cell r="HL116">
            <v>0</v>
          </cell>
          <cell r="HM116">
            <v>0</v>
          </cell>
          <cell r="HN116">
            <v>0</v>
          </cell>
          <cell r="HO116">
            <v>6.3</v>
          </cell>
          <cell r="HP116">
            <v>37.200000000000003</v>
          </cell>
          <cell r="HQ116">
            <v>7.5</v>
          </cell>
          <cell r="HR116">
            <v>0</v>
          </cell>
          <cell r="HS116">
            <v>0</v>
          </cell>
          <cell r="HT116">
            <v>0</v>
          </cell>
          <cell r="HU116">
            <v>0</v>
          </cell>
          <cell r="HV116" t="str">
            <v>nd</v>
          </cell>
          <cell r="HW116">
            <v>3.2</v>
          </cell>
          <cell r="HX116" t="str">
            <v>nd</v>
          </cell>
          <cell r="HY116">
            <v>0</v>
          </cell>
          <cell r="HZ116">
            <v>0</v>
          </cell>
          <cell r="IA116" t="str">
            <v>nd</v>
          </cell>
          <cell r="IB116">
            <v>0</v>
          </cell>
          <cell r="IC116">
            <v>0</v>
          </cell>
          <cell r="ID116" t="str">
            <v>nd</v>
          </cell>
          <cell r="IE116" t="str">
            <v>nd</v>
          </cell>
          <cell r="IF116">
            <v>10.299999999999999</v>
          </cell>
          <cell r="IG116" t="str">
            <v>nd</v>
          </cell>
          <cell r="IH116" t="str">
            <v>nd</v>
          </cell>
          <cell r="II116">
            <v>0</v>
          </cell>
          <cell r="IJ116">
            <v>0</v>
          </cell>
          <cell r="IK116">
            <v>6</v>
          </cell>
          <cell r="IL116">
            <v>11.899999999999999</v>
          </cell>
          <cell r="IM116">
            <v>4.3999999999999995</v>
          </cell>
          <cell r="IN116">
            <v>0</v>
          </cell>
          <cell r="IO116" t="str">
            <v>nd</v>
          </cell>
          <cell r="IP116" t="str">
            <v>nd</v>
          </cell>
          <cell r="IQ116">
            <v>10.4</v>
          </cell>
          <cell r="IR116">
            <v>20.5</v>
          </cell>
          <cell r="IS116">
            <v>14.000000000000002</v>
          </cell>
          <cell r="IT116" t="str">
            <v>nd</v>
          </cell>
          <cell r="IU116">
            <v>0</v>
          </cell>
          <cell r="IV116">
            <v>0</v>
          </cell>
          <cell r="IW116" t="str">
            <v>nd</v>
          </cell>
          <cell r="IX116" t="str">
            <v>nd</v>
          </cell>
          <cell r="IY116" t="str">
            <v>nd</v>
          </cell>
          <cell r="IZ116" t="str">
            <v>nd</v>
          </cell>
          <cell r="JA116">
            <v>0</v>
          </cell>
          <cell r="JB116">
            <v>0</v>
          </cell>
          <cell r="JC116">
            <v>0</v>
          </cell>
          <cell r="JD116">
            <v>0</v>
          </cell>
          <cell r="JE116" t="str">
            <v>nd</v>
          </cell>
          <cell r="JF116">
            <v>0</v>
          </cell>
          <cell r="JG116">
            <v>0</v>
          </cell>
          <cell r="JH116">
            <v>0</v>
          </cell>
          <cell r="JI116">
            <v>0</v>
          </cell>
          <cell r="JJ116">
            <v>0</v>
          </cell>
          <cell r="JK116">
            <v>14.7</v>
          </cell>
          <cell r="JL116">
            <v>0</v>
          </cell>
          <cell r="JM116">
            <v>0</v>
          </cell>
          <cell r="JN116">
            <v>0</v>
          </cell>
          <cell r="JO116">
            <v>0</v>
          </cell>
          <cell r="JP116">
            <v>0</v>
          </cell>
          <cell r="JQ116">
            <v>22.400000000000002</v>
          </cell>
          <cell r="JR116">
            <v>0</v>
          </cell>
          <cell r="JS116">
            <v>0</v>
          </cell>
          <cell r="JT116">
            <v>0</v>
          </cell>
          <cell r="JU116">
            <v>0</v>
          </cell>
          <cell r="JV116">
            <v>0</v>
          </cell>
          <cell r="JW116">
            <v>49.5</v>
          </cell>
          <cell r="JX116">
            <v>0</v>
          </cell>
          <cell r="JY116">
            <v>0</v>
          </cell>
          <cell r="JZ116">
            <v>0</v>
          </cell>
          <cell r="KA116">
            <v>0</v>
          </cell>
          <cell r="KB116">
            <v>0</v>
          </cell>
          <cell r="KC116">
            <v>8.3000000000000007</v>
          </cell>
          <cell r="KD116">
            <v>60.199999999999996</v>
          </cell>
          <cell r="KE116">
            <v>7.5</v>
          </cell>
          <cell r="KF116">
            <v>4.3999999999999995</v>
          </cell>
          <cell r="KG116">
            <v>4.7</v>
          </cell>
          <cell r="KH116">
            <v>23.200000000000003</v>
          </cell>
          <cell r="KI116">
            <v>0</v>
          </cell>
          <cell r="KJ116">
            <v>58.3</v>
          </cell>
          <cell r="KK116">
            <v>7.3</v>
          </cell>
          <cell r="KL116">
            <v>4.3999999999999995</v>
          </cell>
          <cell r="KM116">
            <v>4.9000000000000004</v>
          </cell>
          <cell r="KN116">
            <v>25.1</v>
          </cell>
          <cell r="KO116">
            <v>0</v>
          </cell>
        </row>
        <row r="117">
          <cell r="A117" t="str">
            <v>5RU</v>
          </cell>
          <cell r="B117" t="str">
            <v>117</v>
          </cell>
          <cell r="C117" t="str">
            <v>NAF 17</v>
          </cell>
          <cell r="D117" t="str">
            <v>RU</v>
          </cell>
          <cell r="E117" t="str">
            <v>5</v>
          </cell>
          <cell r="F117">
            <v>0</v>
          </cell>
          <cell r="G117">
            <v>15</v>
          </cell>
          <cell r="H117">
            <v>36.5</v>
          </cell>
          <cell r="I117">
            <v>40.200000000000003</v>
          </cell>
          <cell r="J117">
            <v>8.3000000000000007</v>
          </cell>
          <cell r="K117">
            <v>49.8</v>
          </cell>
          <cell r="L117">
            <v>48</v>
          </cell>
          <cell r="M117" t="str">
            <v>nd</v>
          </cell>
          <cell r="N117">
            <v>0</v>
          </cell>
          <cell r="O117">
            <v>26.8</v>
          </cell>
          <cell r="P117">
            <v>33.900000000000006</v>
          </cell>
          <cell r="Q117">
            <v>0</v>
          </cell>
          <cell r="R117">
            <v>7.1999999999999993</v>
          </cell>
          <cell r="S117">
            <v>17.399999999999999</v>
          </cell>
          <cell r="T117">
            <v>16.400000000000002</v>
          </cell>
          <cell r="U117">
            <v>24.4</v>
          </cell>
          <cell r="V117">
            <v>25</v>
          </cell>
          <cell r="W117">
            <v>32.700000000000003</v>
          </cell>
          <cell r="X117">
            <v>56.3</v>
          </cell>
          <cell r="Y117">
            <v>11.1</v>
          </cell>
          <cell r="Z117">
            <v>0</v>
          </cell>
          <cell r="AA117">
            <v>85.3</v>
          </cell>
          <cell r="AB117">
            <v>0</v>
          </cell>
          <cell r="AC117">
            <v>71.899999999999991</v>
          </cell>
          <cell r="AD117" t="str">
            <v>nd</v>
          </cell>
          <cell r="AE117" t="str">
            <v>nd</v>
          </cell>
          <cell r="AF117">
            <v>45.5</v>
          </cell>
          <cell r="AG117" t="str">
            <v>nd</v>
          </cell>
          <cell r="AH117">
            <v>0</v>
          </cell>
          <cell r="AI117" t="str">
            <v>nd</v>
          </cell>
          <cell r="AJ117">
            <v>73.599999999999994</v>
          </cell>
          <cell r="AK117">
            <v>14.000000000000002</v>
          </cell>
          <cell r="AL117">
            <v>12.5</v>
          </cell>
          <cell r="AM117">
            <v>69.099999999999994</v>
          </cell>
          <cell r="AN117">
            <v>30.9</v>
          </cell>
          <cell r="AO117">
            <v>65.2</v>
          </cell>
          <cell r="AP117">
            <v>34.799999999999997</v>
          </cell>
          <cell r="AQ117">
            <v>34.5</v>
          </cell>
          <cell r="AR117">
            <v>35.9</v>
          </cell>
          <cell r="AS117">
            <v>0</v>
          </cell>
          <cell r="AT117">
            <v>25.8</v>
          </cell>
          <cell r="AU117" t="str">
            <v>nd</v>
          </cell>
          <cell r="AV117">
            <v>13.600000000000001</v>
          </cell>
          <cell r="AW117" t="str">
            <v>nd</v>
          </cell>
          <cell r="AX117">
            <v>0</v>
          </cell>
          <cell r="AY117">
            <v>72</v>
          </cell>
          <cell r="AZ117" t="str">
            <v>nd</v>
          </cell>
          <cell r="BA117">
            <v>35.199999999999996</v>
          </cell>
          <cell r="BB117">
            <v>25.4</v>
          </cell>
          <cell r="BC117">
            <v>16</v>
          </cell>
          <cell r="BD117">
            <v>9.7000000000000011</v>
          </cell>
          <cell r="BE117">
            <v>7.1</v>
          </cell>
          <cell r="BF117">
            <v>6.6000000000000005</v>
          </cell>
          <cell r="BG117" t="str">
            <v>nd</v>
          </cell>
          <cell r="BH117" t="str">
            <v>nd</v>
          </cell>
          <cell r="BI117">
            <v>12.8</v>
          </cell>
          <cell r="BJ117">
            <v>13.900000000000002</v>
          </cell>
          <cell r="BK117">
            <v>51.7</v>
          </cell>
          <cell r="BL117">
            <v>16.900000000000002</v>
          </cell>
          <cell r="BM117">
            <v>0</v>
          </cell>
          <cell r="BN117">
            <v>0</v>
          </cell>
          <cell r="BO117">
            <v>12.1</v>
          </cell>
          <cell r="BP117" t="str">
            <v>nd</v>
          </cell>
          <cell r="BQ117">
            <v>38.4</v>
          </cell>
          <cell r="BR117">
            <v>43.5</v>
          </cell>
          <cell r="BS117">
            <v>0</v>
          </cell>
          <cell r="BT117">
            <v>0</v>
          </cell>
          <cell r="BU117">
            <v>0</v>
          </cell>
          <cell r="BV117">
            <v>12.3</v>
          </cell>
          <cell r="BW117">
            <v>75.8</v>
          </cell>
          <cell r="BX117">
            <v>11.899999999999999</v>
          </cell>
          <cell r="BY117">
            <v>0</v>
          </cell>
          <cell r="BZ117">
            <v>4.3999999999999995</v>
          </cell>
          <cell r="CA117">
            <v>52.400000000000006</v>
          </cell>
          <cell r="CB117">
            <v>29.4</v>
          </cell>
          <cell r="CC117">
            <v>8.6999999999999993</v>
          </cell>
          <cell r="CD117">
            <v>5.0999999999999996</v>
          </cell>
          <cell r="CE117">
            <v>0</v>
          </cell>
          <cell r="CF117">
            <v>0</v>
          </cell>
          <cell r="CG117">
            <v>0</v>
          </cell>
          <cell r="CH117">
            <v>0</v>
          </cell>
          <cell r="CI117" t="str">
            <v>nd</v>
          </cell>
          <cell r="CJ117">
            <v>96.399999999999991</v>
          </cell>
          <cell r="CK117">
            <v>71.2</v>
          </cell>
          <cell r="CL117">
            <v>44.2</v>
          </cell>
          <cell r="CM117">
            <v>91.9</v>
          </cell>
          <cell r="CN117">
            <v>62.2</v>
          </cell>
          <cell r="CO117">
            <v>8.5</v>
          </cell>
          <cell r="CP117">
            <v>35.199999999999996</v>
          </cell>
          <cell r="CQ117">
            <v>81.3</v>
          </cell>
          <cell r="CR117">
            <v>6.5</v>
          </cell>
          <cell r="CS117">
            <v>16.600000000000001</v>
          </cell>
          <cell r="CT117">
            <v>31.8</v>
          </cell>
          <cell r="CU117">
            <v>20</v>
          </cell>
          <cell r="CV117">
            <v>31.6</v>
          </cell>
          <cell r="CW117">
            <v>33.300000000000004</v>
          </cell>
          <cell r="CX117" t="str">
            <v>nd</v>
          </cell>
          <cell r="CY117">
            <v>17.599999999999998</v>
          </cell>
          <cell r="CZ117">
            <v>10.9</v>
          </cell>
          <cell r="DA117">
            <v>28.4</v>
          </cell>
          <cell r="DB117" t="str">
            <v>nd</v>
          </cell>
          <cell r="DC117">
            <v>19.400000000000002</v>
          </cell>
          <cell r="DD117">
            <v>29.299999999999997</v>
          </cell>
          <cell r="DE117">
            <v>10.6</v>
          </cell>
          <cell r="DF117">
            <v>40</v>
          </cell>
          <cell r="DG117">
            <v>13.3</v>
          </cell>
          <cell r="DH117" t="str">
            <v>nd</v>
          </cell>
          <cell r="DI117" t="str">
            <v>nd</v>
          </cell>
          <cell r="DJ117">
            <v>19</v>
          </cell>
          <cell r="DK117">
            <v>19.600000000000001</v>
          </cell>
          <cell r="DL117">
            <v>0</v>
          </cell>
          <cell r="DM117">
            <v>0</v>
          </cell>
          <cell r="DN117">
            <v>0</v>
          </cell>
          <cell r="DO117">
            <v>0</v>
          </cell>
          <cell r="DP117">
            <v>0</v>
          </cell>
          <cell r="DQ117" t="str">
            <v>nd</v>
          </cell>
          <cell r="DR117" t="str">
            <v>nd</v>
          </cell>
          <cell r="DS117" t="str">
            <v>nd</v>
          </cell>
          <cell r="DT117" t="str">
            <v>nd</v>
          </cell>
          <cell r="DU117">
            <v>0</v>
          </cell>
          <cell r="DV117">
            <v>0</v>
          </cell>
          <cell r="DW117">
            <v>11</v>
          </cell>
          <cell r="DX117" t="str">
            <v>nd</v>
          </cell>
          <cell r="DY117" t="str">
            <v>nd</v>
          </cell>
          <cell r="DZ117" t="str">
            <v>nd</v>
          </cell>
          <cell r="EA117" t="str">
            <v>nd</v>
          </cell>
          <cell r="EB117" t="str">
            <v>nd</v>
          </cell>
          <cell r="EC117">
            <v>16.5</v>
          </cell>
          <cell r="ED117">
            <v>16</v>
          </cell>
          <cell r="EE117">
            <v>0</v>
          </cell>
          <cell r="EF117" t="str">
            <v>nd</v>
          </cell>
          <cell r="EG117">
            <v>0</v>
          </cell>
          <cell r="EH117" t="str">
            <v>nd</v>
          </cell>
          <cell r="EI117" t="str">
            <v>nd</v>
          </cell>
          <cell r="EJ117" t="str">
            <v>nd</v>
          </cell>
          <cell r="EK117">
            <v>0</v>
          </cell>
          <cell r="EL117">
            <v>0</v>
          </cell>
          <cell r="EM117" t="str">
            <v>nd</v>
          </cell>
          <cell r="EN117">
            <v>0</v>
          </cell>
          <cell r="EO117">
            <v>0</v>
          </cell>
          <cell r="EP117">
            <v>0</v>
          </cell>
          <cell r="EQ117">
            <v>0</v>
          </cell>
          <cell r="ER117">
            <v>0</v>
          </cell>
          <cell r="ES117">
            <v>0</v>
          </cell>
          <cell r="ET117">
            <v>0</v>
          </cell>
          <cell r="EU117">
            <v>0</v>
          </cell>
          <cell r="EV117">
            <v>0</v>
          </cell>
          <cell r="EW117" t="str">
            <v>nd</v>
          </cell>
          <cell r="EX117">
            <v>7.9</v>
          </cell>
          <cell r="EY117" t="str">
            <v>nd</v>
          </cell>
          <cell r="EZ117">
            <v>0</v>
          </cell>
          <cell r="FA117" t="str">
            <v>nd</v>
          </cell>
          <cell r="FB117" t="str">
            <v>nd</v>
          </cell>
          <cell r="FC117">
            <v>7.7</v>
          </cell>
          <cell r="FD117">
            <v>12.6</v>
          </cell>
          <cell r="FE117">
            <v>7.9</v>
          </cell>
          <cell r="FF117" t="str">
            <v>nd</v>
          </cell>
          <cell r="FG117">
            <v>0</v>
          </cell>
          <cell r="FH117">
            <v>5.2</v>
          </cell>
          <cell r="FI117">
            <v>0</v>
          </cell>
          <cell r="FJ117">
            <v>26.900000000000002</v>
          </cell>
          <cell r="FK117">
            <v>5.8000000000000007</v>
          </cell>
          <cell r="FL117">
            <v>0</v>
          </cell>
          <cell r="FM117">
            <v>0</v>
          </cell>
          <cell r="FN117">
            <v>0</v>
          </cell>
          <cell r="FO117" t="str">
            <v>nd</v>
          </cell>
          <cell r="FP117" t="str">
            <v>nd</v>
          </cell>
          <cell r="FQ117" t="str">
            <v>nd</v>
          </cell>
          <cell r="FR117">
            <v>0</v>
          </cell>
          <cell r="FS117">
            <v>0</v>
          </cell>
          <cell r="FT117">
            <v>0</v>
          </cell>
          <cell r="FU117">
            <v>0</v>
          </cell>
          <cell r="FV117">
            <v>0</v>
          </cell>
          <cell r="FW117">
            <v>0</v>
          </cell>
          <cell r="FX117">
            <v>0</v>
          </cell>
          <cell r="FY117" t="str">
            <v>nd</v>
          </cell>
          <cell r="FZ117" t="str">
            <v>nd</v>
          </cell>
          <cell r="GA117" t="str">
            <v>nd</v>
          </cell>
          <cell r="GB117" t="str">
            <v>nd</v>
          </cell>
          <cell r="GC117">
            <v>0</v>
          </cell>
          <cell r="GD117">
            <v>0</v>
          </cell>
          <cell r="GE117" t="str">
            <v>nd</v>
          </cell>
          <cell r="GF117" t="str">
            <v>nd</v>
          </cell>
          <cell r="GG117">
            <v>19.7</v>
          </cell>
          <cell r="GH117">
            <v>8.3000000000000007</v>
          </cell>
          <cell r="GI117">
            <v>0</v>
          </cell>
          <cell r="GJ117">
            <v>0</v>
          </cell>
          <cell r="GK117">
            <v>0</v>
          </cell>
          <cell r="GL117">
            <v>0</v>
          </cell>
          <cell r="GM117">
            <v>13.3</v>
          </cell>
          <cell r="GN117">
            <v>25.2</v>
          </cell>
          <cell r="GO117">
            <v>0</v>
          </cell>
          <cell r="GP117">
            <v>0</v>
          </cell>
          <cell r="GQ117">
            <v>0</v>
          </cell>
          <cell r="GR117">
            <v>0</v>
          </cell>
          <cell r="GS117" t="str">
            <v>nd</v>
          </cell>
          <cell r="GT117" t="str">
            <v>nd</v>
          </cell>
          <cell r="GU117">
            <v>0</v>
          </cell>
          <cell r="GV117">
            <v>0</v>
          </cell>
          <cell r="GW117">
            <v>0</v>
          </cell>
          <cell r="GX117">
            <v>0</v>
          </cell>
          <cell r="GY117">
            <v>0</v>
          </cell>
          <cell r="GZ117">
            <v>0</v>
          </cell>
          <cell r="HA117">
            <v>0</v>
          </cell>
          <cell r="HB117">
            <v>0</v>
          </cell>
          <cell r="HC117">
            <v>0</v>
          </cell>
          <cell r="HD117">
            <v>15</v>
          </cell>
          <cell r="HE117">
            <v>0</v>
          </cell>
          <cell r="HF117">
            <v>0</v>
          </cell>
          <cell r="HG117">
            <v>0</v>
          </cell>
          <cell r="HH117">
            <v>0</v>
          </cell>
          <cell r="HI117" t="str">
            <v>nd</v>
          </cell>
          <cell r="HJ117">
            <v>29.4</v>
          </cell>
          <cell r="HK117" t="str">
            <v>nd</v>
          </cell>
          <cell r="HL117">
            <v>0</v>
          </cell>
          <cell r="HM117">
            <v>0</v>
          </cell>
          <cell r="HN117">
            <v>0</v>
          </cell>
          <cell r="HO117" t="str">
            <v>nd</v>
          </cell>
          <cell r="HP117">
            <v>27.200000000000003</v>
          </cell>
          <cell r="HQ117">
            <v>8.2000000000000011</v>
          </cell>
          <cell r="HR117">
            <v>0</v>
          </cell>
          <cell r="HS117">
            <v>0</v>
          </cell>
          <cell r="HT117">
            <v>0</v>
          </cell>
          <cell r="HU117" t="str">
            <v>nd</v>
          </cell>
          <cell r="HV117" t="str">
            <v>nd</v>
          </cell>
          <cell r="HW117" t="str">
            <v>nd</v>
          </cell>
          <cell r="HX117">
            <v>0</v>
          </cell>
          <cell r="HY117">
            <v>0</v>
          </cell>
          <cell r="HZ117">
            <v>0</v>
          </cell>
          <cell r="IA117">
            <v>0</v>
          </cell>
          <cell r="IB117">
            <v>0</v>
          </cell>
          <cell r="IC117">
            <v>0</v>
          </cell>
          <cell r="ID117" t="str">
            <v>nd</v>
          </cell>
          <cell r="IE117" t="str">
            <v>nd</v>
          </cell>
          <cell r="IF117" t="str">
            <v>nd</v>
          </cell>
          <cell r="IG117" t="str">
            <v>nd</v>
          </cell>
          <cell r="IH117">
            <v>0</v>
          </cell>
          <cell r="II117">
            <v>0</v>
          </cell>
          <cell r="IJ117" t="str">
            <v>nd</v>
          </cell>
          <cell r="IK117">
            <v>17.7</v>
          </cell>
          <cell r="IL117">
            <v>13.700000000000001</v>
          </cell>
          <cell r="IM117" t="str">
            <v>nd</v>
          </cell>
          <cell r="IN117">
            <v>0</v>
          </cell>
          <cell r="IO117">
            <v>0</v>
          </cell>
          <cell r="IP117" t="str">
            <v>nd</v>
          </cell>
          <cell r="IQ117">
            <v>22.900000000000002</v>
          </cell>
          <cell r="IR117">
            <v>8</v>
          </cell>
          <cell r="IS117" t="str">
            <v>nd</v>
          </cell>
          <cell r="IT117">
            <v>5.0999999999999996</v>
          </cell>
          <cell r="IU117">
            <v>0</v>
          </cell>
          <cell r="IV117">
            <v>0</v>
          </cell>
          <cell r="IW117" t="str">
            <v>nd</v>
          </cell>
          <cell r="IX117" t="str">
            <v>nd</v>
          </cell>
          <cell r="IY117">
            <v>0</v>
          </cell>
          <cell r="IZ117">
            <v>0</v>
          </cell>
          <cell r="JA117">
            <v>0</v>
          </cell>
          <cell r="JB117">
            <v>0</v>
          </cell>
          <cell r="JC117">
            <v>0</v>
          </cell>
          <cell r="JD117">
            <v>0</v>
          </cell>
          <cell r="JE117">
            <v>0</v>
          </cell>
          <cell r="JF117">
            <v>0</v>
          </cell>
          <cell r="JG117">
            <v>0</v>
          </cell>
          <cell r="JH117">
            <v>0</v>
          </cell>
          <cell r="JI117">
            <v>0</v>
          </cell>
          <cell r="JJ117" t="str">
            <v>nd</v>
          </cell>
          <cell r="JK117">
            <v>9.7000000000000011</v>
          </cell>
          <cell r="JL117">
            <v>0</v>
          </cell>
          <cell r="JM117">
            <v>0</v>
          </cell>
          <cell r="JN117">
            <v>0</v>
          </cell>
          <cell r="JO117">
            <v>0</v>
          </cell>
          <cell r="JP117">
            <v>0</v>
          </cell>
          <cell r="JQ117">
            <v>34.9</v>
          </cell>
          <cell r="JR117">
            <v>0</v>
          </cell>
          <cell r="JS117">
            <v>0</v>
          </cell>
          <cell r="JT117">
            <v>0</v>
          </cell>
          <cell r="JU117">
            <v>0</v>
          </cell>
          <cell r="JV117">
            <v>0</v>
          </cell>
          <cell r="JW117">
            <v>42.199999999999996</v>
          </cell>
          <cell r="JX117">
            <v>0</v>
          </cell>
          <cell r="JY117">
            <v>0</v>
          </cell>
          <cell r="JZ117">
            <v>0</v>
          </cell>
          <cell r="KA117">
            <v>0</v>
          </cell>
          <cell r="KB117">
            <v>0</v>
          </cell>
          <cell r="KC117">
            <v>9.6</v>
          </cell>
          <cell r="KD117">
            <v>46.6</v>
          </cell>
          <cell r="KE117">
            <v>14.299999999999999</v>
          </cell>
          <cell r="KF117">
            <v>6.9</v>
          </cell>
          <cell r="KG117">
            <v>5.5</v>
          </cell>
          <cell r="KH117">
            <v>26.5</v>
          </cell>
          <cell r="KI117">
            <v>0.2</v>
          </cell>
          <cell r="KJ117">
            <v>46.6</v>
          </cell>
          <cell r="KK117">
            <v>15.1</v>
          </cell>
          <cell r="KL117">
            <v>6.2</v>
          </cell>
          <cell r="KM117">
            <v>6.3</v>
          </cell>
          <cell r="KN117">
            <v>25.6</v>
          </cell>
          <cell r="KO117">
            <v>0.1</v>
          </cell>
        </row>
        <row r="118">
          <cell r="A118" t="str">
            <v>6RU</v>
          </cell>
          <cell r="B118" t="str">
            <v>118</v>
          </cell>
          <cell r="C118" t="str">
            <v>NAF 17</v>
          </cell>
          <cell r="D118" t="str">
            <v>RU</v>
          </cell>
          <cell r="E118" t="str">
            <v>6</v>
          </cell>
          <cell r="F118">
            <v>0</v>
          </cell>
          <cell r="G118">
            <v>19.400000000000002</v>
          </cell>
          <cell r="H118">
            <v>24.5</v>
          </cell>
          <cell r="I118">
            <v>38.5</v>
          </cell>
          <cell r="J118">
            <v>17.599999999999998</v>
          </cell>
          <cell r="K118">
            <v>63.5</v>
          </cell>
          <cell r="L118">
            <v>36</v>
          </cell>
          <cell r="M118">
            <v>0</v>
          </cell>
          <cell r="N118" t="str">
            <v>nd</v>
          </cell>
          <cell r="O118">
            <v>34.5</v>
          </cell>
          <cell r="P118">
            <v>34.5</v>
          </cell>
          <cell r="Q118">
            <v>8.4</v>
          </cell>
          <cell r="R118" t="str">
            <v>nd</v>
          </cell>
          <cell r="S118">
            <v>20.3</v>
          </cell>
          <cell r="T118">
            <v>27.1</v>
          </cell>
          <cell r="U118">
            <v>10.199999999999999</v>
          </cell>
          <cell r="V118">
            <v>26.700000000000003</v>
          </cell>
          <cell r="W118">
            <v>24.099999999999998</v>
          </cell>
          <cell r="X118">
            <v>70.7</v>
          </cell>
          <cell r="Y118">
            <v>5.3</v>
          </cell>
          <cell r="Z118">
            <v>0</v>
          </cell>
          <cell r="AA118">
            <v>53.900000000000006</v>
          </cell>
          <cell r="AB118" t="str">
            <v>nd</v>
          </cell>
          <cell r="AC118">
            <v>52.300000000000004</v>
          </cell>
          <cell r="AD118" t="str">
            <v>nd</v>
          </cell>
          <cell r="AE118">
            <v>0</v>
          </cell>
          <cell r="AF118" t="str">
            <v>nd</v>
          </cell>
          <cell r="AG118">
            <v>45.300000000000004</v>
          </cell>
          <cell r="AH118">
            <v>0</v>
          </cell>
          <cell r="AI118">
            <v>30.7</v>
          </cell>
          <cell r="AJ118">
            <v>61.4</v>
          </cell>
          <cell r="AK118" t="str">
            <v>nd</v>
          </cell>
          <cell r="AL118">
            <v>35.5</v>
          </cell>
          <cell r="AM118">
            <v>58.8</v>
          </cell>
          <cell r="AN118">
            <v>41.199999999999996</v>
          </cell>
          <cell r="AO118">
            <v>81.8</v>
          </cell>
          <cell r="AP118">
            <v>18.2</v>
          </cell>
          <cell r="AQ118" t="str">
            <v>nd</v>
          </cell>
          <cell r="AR118">
            <v>18</v>
          </cell>
          <cell r="AS118" t="str">
            <v>nd</v>
          </cell>
          <cell r="AT118">
            <v>60.9</v>
          </cell>
          <cell r="AU118" t="str">
            <v>nd</v>
          </cell>
          <cell r="AV118" t="str">
            <v>nd</v>
          </cell>
          <cell r="AW118">
            <v>0</v>
          </cell>
          <cell r="AX118">
            <v>9.9</v>
          </cell>
          <cell r="AY118">
            <v>71.5</v>
          </cell>
          <cell r="AZ118">
            <v>13.100000000000001</v>
          </cell>
          <cell r="BA118">
            <v>66</v>
          </cell>
          <cell r="BB118">
            <v>16.100000000000001</v>
          </cell>
          <cell r="BC118">
            <v>8.6999999999999993</v>
          </cell>
          <cell r="BD118" t="str">
            <v>nd</v>
          </cell>
          <cell r="BE118" t="str">
            <v>nd</v>
          </cell>
          <cell r="BF118" t="str">
            <v>nd</v>
          </cell>
          <cell r="BG118" t="str">
            <v>nd</v>
          </cell>
          <cell r="BH118" t="str">
            <v>nd</v>
          </cell>
          <cell r="BI118">
            <v>5</v>
          </cell>
          <cell r="BJ118">
            <v>32.200000000000003</v>
          </cell>
          <cell r="BK118">
            <v>39.5</v>
          </cell>
          <cell r="BL118">
            <v>16.5</v>
          </cell>
          <cell r="BM118">
            <v>0</v>
          </cell>
          <cell r="BN118">
            <v>0</v>
          </cell>
          <cell r="BO118">
            <v>8.6999999999999993</v>
          </cell>
          <cell r="BP118" t="str">
            <v>nd</v>
          </cell>
          <cell r="BQ118">
            <v>37.799999999999997</v>
          </cell>
          <cell r="BR118">
            <v>49.8</v>
          </cell>
          <cell r="BS118">
            <v>0</v>
          </cell>
          <cell r="BT118">
            <v>0</v>
          </cell>
          <cell r="BU118">
            <v>0</v>
          </cell>
          <cell r="BV118">
            <v>17.599999999999998</v>
          </cell>
          <cell r="BW118">
            <v>67.2</v>
          </cell>
          <cell r="BX118">
            <v>15.2</v>
          </cell>
          <cell r="BY118" t="str">
            <v>nd</v>
          </cell>
          <cell r="BZ118" t="str">
            <v>nd</v>
          </cell>
          <cell r="CA118">
            <v>31.5</v>
          </cell>
          <cell r="CB118">
            <v>23.7</v>
          </cell>
          <cell r="CC118">
            <v>29.5</v>
          </cell>
          <cell r="CD118">
            <v>11.200000000000001</v>
          </cell>
          <cell r="CE118">
            <v>0</v>
          </cell>
          <cell r="CF118" t="str">
            <v>nd</v>
          </cell>
          <cell r="CG118">
            <v>0</v>
          </cell>
          <cell r="CH118">
            <v>0</v>
          </cell>
          <cell r="CI118">
            <v>0</v>
          </cell>
          <cell r="CJ118">
            <v>98.9</v>
          </cell>
          <cell r="CK118">
            <v>80.300000000000011</v>
          </cell>
          <cell r="CL118">
            <v>67.2</v>
          </cell>
          <cell r="CM118">
            <v>90.2</v>
          </cell>
          <cell r="CN118">
            <v>43.8</v>
          </cell>
          <cell r="CO118">
            <v>4.5</v>
          </cell>
          <cell r="CP118">
            <v>25</v>
          </cell>
          <cell r="CQ118">
            <v>70.899999999999991</v>
          </cell>
          <cell r="CR118" t="str">
            <v>nd</v>
          </cell>
          <cell r="CS118">
            <v>24.5</v>
          </cell>
          <cell r="CT118">
            <v>20</v>
          </cell>
          <cell r="CU118">
            <v>13.600000000000001</v>
          </cell>
          <cell r="CV118">
            <v>41.9</v>
          </cell>
          <cell r="CW118">
            <v>24.9</v>
          </cell>
          <cell r="CX118">
            <v>9.4</v>
          </cell>
          <cell r="CY118">
            <v>29.7</v>
          </cell>
          <cell r="CZ118" t="str">
            <v>nd</v>
          </cell>
          <cell r="DA118">
            <v>13</v>
          </cell>
          <cell r="DB118">
            <v>20.200000000000003</v>
          </cell>
          <cell r="DC118">
            <v>18.3</v>
          </cell>
          <cell r="DD118">
            <v>24.8</v>
          </cell>
          <cell r="DE118">
            <v>12.3</v>
          </cell>
          <cell r="DF118">
            <v>49.4</v>
          </cell>
          <cell r="DG118">
            <v>26.3</v>
          </cell>
          <cell r="DH118">
            <v>4.2</v>
          </cell>
          <cell r="DI118">
            <v>10</v>
          </cell>
          <cell r="DJ118">
            <v>15.5</v>
          </cell>
          <cell r="DK118">
            <v>15.9</v>
          </cell>
          <cell r="DL118">
            <v>0</v>
          </cell>
          <cell r="DM118">
            <v>0</v>
          </cell>
          <cell r="DN118">
            <v>0</v>
          </cell>
          <cell r="DO118">
            <v>0</v>
          </cell>
          <cell r="DP118">
            <v>0</v>
          </cell>
          <cell r="DQ118" t="str">
            <v>nd</v>
          </cell>
          <cell r="DR118" t="str">
            <v>nd</v>
          </cell>
          <cell r="DS118" t="str">
            <v>nd</v>
          </cell>
          <cell r="DT118" t="str">
            <v>nd</v>
          </cell>
          <cell r="DU118">
            <v>0</v>
          </cell>
          <cell r="DV118">
            <v>0</v>
          </cell>
          <cell r="DW118">
            <v>17.5</v>
          </cell>
          <cell r="DX118" t="str">
            <v>nd</v>
          </cell>
          <cell r="DY118" t="str">
            <v>nd</v>
          </cell>
          <cell r="DZ118">
            <v>0</v>
          </cell>
          <cell r="EA118">
            <v>0</v>
          </cell>
          <cell r="EB118" t="str">
            <v>nd</v>
          </cell>
          <cell r="EC118">
            <v>22.8</v>
          </cell>
          <cell r="ED118">
            <v>7.6</v>
          </cell>
          <cell r="EE118" t="str">
            <v>nd</v>
          </cell>
          <cell r="EF118" t="str">
            <v>nd</v>
          </cell>
          <cell r="EG118" t="str">
            <v>nd</v>
          </cell>
          <cell r="EH118">
            <v>0</v>
          </cell>
          <cell r="EI118">
            <v>15.7</v>
          </cell>
          <cell r="EJ118" t="str">
            <v>nd</v>
          </cell>
          <cell r="EK118">
            <v>0</v>
          </cell>
          <cell r="EL118">
            <v>0</v>
          </cell>
          <cell r="EM118">
            <v>0</v>
          </cell>
          <cell r="EN118">
            <v>0</v>
          </cell>
          <cell r="EO118">
            <v>0</v>
          </cell>
          <cell r="EP118">
            <v>0</v>
          </cell>
          <cell r="EQ118">
            <v>0</v>
          </cell>
          <cell r="ER118">
            <v>0</v>
          </cell>
          <cell r="ES118">
            <v>0</v>
          </cell>
          <cell r="ET118">
            <v>0</v>
          </cell>
          <cell r="EU118" t="str">
            <v>nd</v>
          </cell>
          <cell r="EV118">
            <v>0</v>
          </cell>
          <cell r="EW118">
            <v>10.8</v>
          </cell>
          <cell r="EX118" t="str">
            <v>nd</v>
          </cell>
          <cell r="EY118">
            <v>0</v>
          </cell>
          <cell r="EZ118">
            <v>0</v>
          </cell>
          <cell r="FA118">
            <v>0</v>
          </cell>
          <cell r="FB118" t="str">
            <v>nd</v>
          </cell>
          <cell r="FC118">
            <v>14.7</v>
          </cell>
          <cell r="FD118" t="str">
            <v>nd</v>
          </cell>
          <cell r="FE118" t="str">
            <v>nd</v>
          </cell>
          <cell r="FF118" t="str">
            <v>nd</v>
          </cell>
          <cell r="FG118" t="str">
            <v>nd</v>
          </cell>
          <cell r="FH118" t="str">
            <v>nd</v>
          </cell>
          <cell r="FI118" t="str">
            <v>nd</v>
          </cell>
          <cell r="FJ118">
            <v>17.100000000000001</v>
          </cell>
          <cell r="FK118">
            <v>11.3</v>
          </cell>
          <cell r="FL118">
            <v>0</v>
          </cell>
          <cell r="FM118">
            <v>0</v>
          </cell>
          <cell r="FN118">
            <v>0</v>
          </cell>
          <cell r="FO118">
            <v>4.8</v>
          </cell>
          <cell r="FP118">
            <v>11.700000000000001</v>
          </cell>
          <cell r="FQ118" t="str">
            <v>nd</v>
          </cell>
          <cell r="FR118">
            <v>0</v>
          </cell>
          <cell r="FS118">
            <v>0</v>
          </cell>
          <cell r="FT118">
            <v>0</v>
          </cell>
          <cell r="FU118">
            <v>0</v>
          </cell>
          <cell r="FV118">
            <v>0</v>
          </cell>
          <cell r="FW118">
            <v>0</v>
          </cell>
          <cell r="FX118">
            <v>0</v>
          </cell>
          <cell r="FY118">
            <v>8.6999999999999993</v>
          </cell>
          <cell r="FZ118" t="str">
            <v>nd</v>
          </cell>
          <cell r="GA118" t="str">
            <v>nd</v>
          </cell>
          <cell r="GB118" t="str">
            <v>nd</v>
          </cell>
          <cell r="GC118">
            <v>0</v>
          </cell>
          <cell r="GD118">
            <v>0</v>
          </cell>
          <cell r="GE118">
            <v>0</v>
          </cell>
          <cell r="GF118">
            <v>0</v>
          </cell>
          <cell r="GG118">
            <v>12.6</v>
          </cell>
          <cell r="GH118">
            <v>12.1</v>
          </cell>
          <cell r="GI118">
            <v>0</v>
          </cell>
          <cell r="GJ118">
            <v>0</v>
          </cell>
          <cell r="GK118">
            <v>0</v>
          </cell>
          <cell r="GL118">
            <v>0</v>
          </cell>
          <cell r="GM118">
            <v>10.100000000000001</v>
          </cell>
          <cell r="GN118">
            <v>28.199999999999996</v>
          </cell>
          <cell r="GO118">
            <v>0</v>
          </cell>
          <cell r="GP118">
            <v>0</v>
          </cell>
          <cell r="GQ118">
            <v>0</v>
          </cell>
          <cell r="GR118">
            <v>0</v>
          </cell>
          <cell r="GS118" t="str">
            <v>nd</v>
          </cell>
          <cell r="GT118">
            <v>7.5</v>
          </cell>
          <cell r="GU118">
            <v>0</v>
          </cell>
          <cell r="GV118">
            <v>0</v>
          </cell>
          <cell r="GW118">
            <v>0</v>
          </cell>
          <cell r="GX118">
            <v>0</v>
          </cell>
          <cell r="GY118">
            <v>0</v>
          </cell>
          <cell r="GZ118">
            <v>0</v>
          </cell>
          <cell r="HA118">
            <v>0</v>
          </cell>
          <cell r="HB118">
            <v>0</v>
          </cell>
          <cell r="HC118">
            <v>12.2</v>
          </cell>
          <cell r="HD118">
            <v>9.1</v>
          </cell>
          <cell r="HE118">
            <v>0</v>
          </cell>
          <cell r="HF118">
            <v>0</v>
          </cell>
          <cell r="HG118">
            <v>0</v>
          </cell>
          <cell r="HH118">
            <v>0</v>
          </cell>
          <cell r="HI118" t="str">
            <v>nd</v>
          </cell>
          <cell r="HJ118">
            <v>16.3</v>
          </cell>
          <cell r="HK118">
            <v>7.0000000000000009</v>
          </cell>
          <cell r="HL118">
            <v>0</v>
          </cell>
          <cell r="HM118">
            <v>0</v>
          </cell>
          <cell r="HN118">
            <v>0</v>
          </cell>
          <cell r="HO118">
            <v>2</v>
          </cell>
          <cell r="HP118">
            <v>33.200000000000003</v>
          </cell>
          <cell r="HQ118">
            <v>6.8000000000000007</v>
          </cell>
          <cell r="HR118">
            <v>0</v>
          </cell>
          <cell r="HS118">
            <v>0</v>
          </cell>
          <cell r="HT118">
            <v>0</v>
          </cell>
          <cell r="HU118">
            <v>0</v>
          </cell>
          <cell r="HV118">
            <v>8.6999999999999993</v>
          </cell>
          <cell r="HW118" t="str">
            <v>nd</v>
          </cell>
          <cell r="HX118">
            <v>0</v>
          </cell>
          <cell r="HY118">
            <v>0</v>
          </cell>
          <cell r="HZ118">
            <v>0</v>
          </cell>
          <cell r="IA118">
            <v>0</v>
          </cell>
          <cell r="IB118">
            <v>0</v>
          </cell>
          <cell r="IC118">
            <v>0</v>
          </cell>
          <cell r="ID118">
            <v>0</v>
          </cell>
          <cell r="IE118">
            <v>11.5</v>
          </cell>
          <cell r="IF118" t="str">
            <v>nd</v>
          </cell>
          <cell r="IG118" t="str">
            <v>nd</v>
          </cell>
          <cell r="IH118" t="str">
            <v>nd</v>
          </cell>
          <cell r="II118" t="str">
            <v>nd</v>
          </cell>
          <cell r="IJ118">
            <v>0</v>
          </cell>
          <cell r="IK118">
            <v>10</v>
          </cell>
          <cell r="IL118" t="str">
            <v>nd</v>
          </cell>
          <cell r="IM118" t="str">
            <v>nd</v>
          </cell>
          <cell r="IN118" t="str">
            <v>nd</v>
          </cell>
          <cell r="IO118">
            <v>0</v>
          </cell>
          <cell r="IP118" t="str">
            <v>nd</v>
          </cell>
          <cell r="IQ118">
            <v>7.9</v>
          </cell>
          <cell r="IR118">
            <v>11.200000000000001</v>
          </cell>
          <cell r="IS118">
            <v>14.099999999999998</v>
          </cell>
          <cell r="IT118" t="str">
            <v>nd</v>
          </cell>
          <cell r="IU118">
            <v>0</v>
          </cell>
          <cell r="IV118">
            <v>0</v>
          </cell>
          <cell r="IW118" t="str">
            <v>nd</v>
          </cell>
          <cell r="IX118">
            <v>3</v>
          </cell>
          <cell r="IY118">
            <v>11.600000000000001</v>
          </cell>
          <cell r="IZ118">
            <v>0</v>
          </cell>
          <cell r="JA118">
            <v>0</v>
          </cell>
          <cell r="JB118">
            <v>0</v>
          </cell>
          <cell r="JC118">
            <v>0</v>
          </cell>
          <cell r="JD118">
            <v>0</v>
          </cell>
          <cell r="JE118">
            <v>0</v>
          </cell>
          <cell r="JF118">
            <v>0</v>
          </cell>
          <cell r="JG118">
            <v>0</v>
          </cell>
          <cell r="JH118">
            <v>0</v>
          </cell>
          <cell r="JI118">
            <v>0</v>
          </cell>
          <cell r="JJ118">
            <v>0</v>
          </cell>
          <cell r="JK118">
            <v>19.100000000000001</v>
          </cell>
          <cell r="JL118">
            <v>0</v>
          </cell>
          <cell r="JM118">
            <v>0</v>
          </cell>
          <cell r="JN118">
            <v>0</v>
          </cell>
          <cell r="JO118">
            <v>0</v>
          </cell>
          <cell r="JP118">
            <v>0</v>
          </cell>
          <cell r="JQ118">
            <v>24.9</v>
          </cell>
          <cell r="JR118">
            <v>0</v>
          </cell>
          <cell r="JS118">
            <v>0</v>
          </cell>
          <cell r="JT118">
            <v>0</v>
          </cell>
          <cell r="JU118">
            <v>0</v>
          </cell>
          <cell r="JV118">
            <v>0</v>
          </cell>
          <cell r="JW118">
            <v>38.200000000000003</v>
          </cell>
          <cell r="JX118">
            <v>0</v>
          </cell>
          <cell r="JY118" t="str">
            <v>nd</v>
          </cell>
          <cell r="JZ118">
            <v>0</v>
          </cell>
          <cell r="KA118">
            <v>0</v>
          </cell>
          <cell r="KB118">
            <v>0</v>
          </cell>
          <cell r="KC118">
            <v>16.7</v>
          </cell>
          <cell r="KD118">
            <v>60.199999999999996</v>
          </cell>
          <cell r="KE118">
            <v>13.8</v>
          </cell>
          <cell r="KF118">
            <v>5.5</v>
          </cell>
          <cell r="KG118">
            <v>4.5999999999999996</v>
          </cell>
          <cell r="KH118">
            <v>15.5</v>
          </cell>
          <cell r="KI118">
            <v>0.4</v>
          </cell>
          <cell r="KJ118">
            <v>58.5</v>
          </cell>
          <cell r="KK118">
            <v>15.2</v>
          </cell>
          <cell r="KL118">
            <v>5.5</v>
          </cell>
          <cell r="KM118">
            <v>5.5</v>
          </cell>
          <cell r="KN118">
            <v>15</v>
          </cell>
          <cell r="KO118">
            <v>0.4</v>
          </cell>
        </row>
        <row r="119">
          <cell r="A119" t="str">
            <v>EnsBZ</v>
          </cell>
          <cell r="B119" t="str">
            <v>119</v>
          </cell>
          <cell r="C119" t="str">
            <v>NAF 38</v>
          </cell>
          <cell r="D119" t="str">
            <v>BZ</v>
          </cell>
          <cell r="E119" t="str">
            <v/>
          </cell>
          <cell r="F119" t="str">
            <v>nd</v>
          </cell>
          <cell r="G119">
            <v>0</v>
          </cell>
          <cell r="H119">
            <v>24.6</v>
          </cell>
          <cell r="I119">
            <v>52.5</v>
          </cell>
          <cell r="J119">
            <v>9.7000000000000011</v>
          </cell>
          <cell r="K119">
            <v>100</v>
          </cell>
          <cell r="L119">
            <v>0</v>
          </cell>
          <cell r="M119">
            <v>0</v>
          </cell>
          <cell r="N119">
            <v>0</v>
          </cell>
          <cell r="O119">
            <v>25.900000000000002</v>
          </cell>
          <cell r="P119">
            <v>24.099999999999998</v>
          </cell>
          <cell r="Q119">
            <v>0</v>
          </cell>
          <cell r="R119" t="str">
            <v>nd</v>
          </cell>
          <cell r="S119" t="str">
            <v>nd</v>
          </cell>
          <cell r="T119">
            <v>36.1</v>
          </cell>
          <cell r="U119" t="str">
            <v>nd</v>
          </cell>
          <cell r="V119">
            <v>33.1</v>
          </cell>
          <cell r="W119" t="str">
            <v>nd</v>
          </cell>
          <cell r="X119">
            <v>84.5</v>
          </cell>
          <cell r="Y119" t="str">
            <v>nd</v>
          </cell>
          <cell r="Z119" t="str">
            <v>nd</v>
          </cell>
          <cell r="AA119">
            <v>0</v>
          </cell>
          <cell r="AB119" t="str">
            <v>nd</v>
          </cell>
          <cell r="AC119" t="str">
            <v>nd</v>
          </cell>
          <cell r="AD119">
            <v>0</v>
          </cell>
          <cell r="AE119" t="str">
            <v>nd</v>
          </cell>
          <cell r="AF119">
            <v>0</v>
          </cell>
          <cell r="AG119">
            <v>0</v>
          </cell>
          <cell r="AH119">
            <v>0</v>
          </cell>
          <cell r="AI119" t="str">
            <v>nd</v>
          </cell>
          <cell r="AJ119">
            <v>84.2</v>
          </cell>
          <cell r="AK119">
            <v>0</v>
          </cell>
          <cell r="AL119">
            <v>15.8</v>
          </cell>
          <cell r="AM119">
            <v>14.899999999999999</v>
          </cell>
          <cell r="AN119">
            <v>85.1</v>
          </cell>
          <cell r="AO119" t="str">
            <v>nd</v>
          </cell>
          <cell r="AP119">
            <v>27.500000000000004</v>
          </cell>
          <cell r="AQ119">
            <v>34</v>
          </cell>
          <cell r="AR119">
            <v>0</v>
          </cell>
          <cell r="AS119">
            <v>0</v>
          </cell>
          <cell r="AT119" t="str">
            <v>nd</v>
          </cell>
          <cell r="AU119" t="str">
            <v>nd</v>
          </cell>
          <cell r="AV119">
            <v>0</v>
          </cell>
          <cell r="AW119" t="str">
            <v>nd</v>
          </cell>
          <cell r="AX119">
            <v>0</v>
          </cell>
          <cell r="AY119">
            <v>65.3</v>
          </cell>
          <cell r="AZ119" t="str">
            <v>nd</v>
          </cell>
          <cell r="BA119">
            <v>80.2</v>
          </cell>
          <cell r="BB119">
            <v>13.200000000000001</v>
          </cell>
          <cell r="BC119" t="str">
            <v>nd</v>
          </cell>
          <cell r="BD119" t="str">
            <v>nd</v>
          </cell>
          <cell r="BE119">
            <v>0</v>
          </cell>
          <cell r="BF119">
            <v>3.2</v>
          </cell>
          <cell r="BG119">
            <v>0</v>
          </cell>
          <cell r="BH119" t="str">
            <v>nd</v>
          </cell>
          <cell r="BI119">
            <v>0</v>
          </cell>
          <cell r="BJ119" t="str">
            <v>nd</v>
          </cell>
          <cell r="BK119">
            <v>11.899999999999999</v>
          </cell>
          <cell r="BL119">
            <v>87.4</v>
          </cell>
          <cell r="BM119">
            <v>0</v>
          </cell>
          <cell r="BN119">
            <v>0</v>
          </cell>
          <cell r="BO119">
            <v>0</v>
          </cell>
          <cell r="BP119" t="str">
            <v>nd</v>
          </cell>
          <cell r="BQ119">
            <v>24.6</v>
          </cell>
          <cell r="BR119">
            <v>75.099999999999994</v>
          </cell>
          <cell r="BS119">
            <v>0</v>
          </cell>
          <cell r="BT119">
            <v>0</v>
          </cell>
          <cell r="BU119">
            <v>0</v>
          </cell>
          <cell r="BV119" t="str">
            <v>nd</v>
          </cell>
          <cell r="BW119">
            <v>74.099999999999994</v>
          </cell>
          <cell r="BX119">
            <v>23.1</v>
          </cell>
          <cell r="BY119">
            <v>0</v>
          </cell>
          <cell r="BZ119">
            <v>0</v>
          </cell>
          <cell r="CA119" t="str">
            <v>nd</v>
          </cell>
          <cell r="CB119">
            <v>65.7</v>
          </cell>
          <cell r="CC119">
            <v>20.100000000000001</v>
          </cell>
          <cell r="CD119" t="str">
            <v>nd</v>
          </cell>
          <cell r="CE119">
            <v>0</v>
          </cell>
          <cell r="CF119">
            <v>0</v>
          </cell>
          <cell r="CG119">
            <v>0</v>
          </cell>
          <cell r="CH119" t="str">
            <v>nd</v>
          </cell>
          <cell r="CI119">
            <v>0</v>
          </cell>
          <cell r="CJ119">
            <v>97.3</v>
          </cell>
          <cell r="CK119">
            <v>77.2</v>
          </cell>
          <cell r="CL119">
            <v>12.5</v>
          </cell>
          <cell r="CM119">
            <v>47.4</v>
          </cell>
          <cell r="CN119">
            <v>23.3</v>
          </cell>
          <cell r="CO119">
            <v>13.5</v>
          </cell>
          <cell r="CP119">
            <v>35.699999999999996</v>
          </cell>
          <cell r="CQ119">
            <v>57.999999999999993</v>
          </cell>
          <cell r="CR119" t="str">
            <v>nd</v>
          </cell>
          <cell r="CS119">
            <v>41.199999999999996</v>
          </cell>
          <cell r="CT119">
            <v>42.3</v>
          </cell>
          <cell r="CU119">
            <v>0</v>
          </cell>
          <cell r="CV119">
            <v>16.5</v>
          </cell>
          <cell r="CW119">
            <v>22.900000000000002</v>
          </cell>
          <cell r="CX119">
            <v>0</v>
          </cell>
          <cell r="CY119">
            <v>9</v>
          </cell>
          <cell r="CZ119" t="str">
            <v>nd</v>
          </cell>
          <cell r="DA119">
            <v>4.2</v>
          </cell>
          <cell r="DB119">
            <v>53.5</v>
          </cell>
          <cell r="DC119">
            <v>50</v>
          </cell>
          <cell r="DD119">
            <v>46.5</v>
          </cell>
          <cell r="DE119">
            <v>0</v>
          </cell>
          <cell r="DF119" t="str">
            <v>nd</v>
          </cell>
          <cell r="DG119" t="str">
            <v>nd</v>
          </cell>
          <cell r="DH119" t="str">
            <v>nd</v>
          </cell>
          <cell r="DI119" t="str">
            <v>nd</v>
          </cell>
          <cell r="DJ119" t="str">
            <v>nd</v>
          </cell>
          <cell r="DK119">
            <v>11.200000000000001</v>
          </cell>
          <cell r="DL119" t="str">
            <v>nd</v>
          </cell>
          <cell r="DM119">
            <v>0</v>
          </cell>
          <cell r="DN119">
            <v>0</v>
          </cell>
          <cell r="DO119">
            <v>0</v>
          </cell>
          <cell r="DP119">
            <v>0</v>
          </cell>
          <cell r="DQ119">
            <v>0</v>
          </cell>
          <cell r="DR119">
            <v>0</v>
          </cell>
          <cell r="DS119">
            <v>0</v>
          </cell>
          <cell r="DT119">
            <v>0</v>
          </cell>
          <cell r="DU119">
            <v>0</v>
          </cell>
          <cell r="DV119">
            <v>0</v>
          </cell>
          <cell r="DW119">
            <v>18.3</v>
          </cell>
          <cell r="DX119" t="str">
            <v>nd</v>
          </cell>
          <cell r="DY119" t="str">
            <v>nd</v>
          </cell>
          <cell r="DZ119" t="str">
            <v>nd</v>
          </cell>
          <cell r="EA119">
            <v>0</v>
          </cell>
          <cell r="EB119" t="str">
            <v>nd</v>
          </cell>
          <cell r="EC119">
            <v>38.9</v>
          </cell>
          <cell r="ED119" t="str">
            <v>nd</v>
          </cell>
          <cell r="EE119">
            <v>0</v>
          </cell>
          <cell r="EF119">
            <v>0</v>
          </cell>
          <cell r="EG119">
            <v>0</v>
          </cell>
          <cell r="EH119" t="str">
            <v>nd</v>
          </cell>
          <cell r="EI119">
            <v>9.7000000000000011</v>
          </cell>
          <cell r="EJ119">
            <v>0</v>
          </cell>
          <cell r="EK119">
            <v>0</v>
          </cell>
          <cell r="EL119">
            <v>0</v>
          </cell>
          <cell r="EM119">
            <v>0</v>
          </cell>
          <cell r="EN119">
            <v>0</v>
          </cell>
          <cell r="EO119">
            <v>0</v>
          </cell>
          <cell r="EP119">
            <v>0</v>
          </cell>
          <cell r="EQ119">
            <v>0</v>
          </cell>
          <cell r="ER119">
            <v>0</v>
          </cell>
          <cell r="ES119" t="str">
            <v>nd</v>
          </cell>
          <cell r="ET119">
            <v>0</v>
          </cell>
          <cell r="EU119">
            <v>0</v>
          </cell>
          <cell r="EV119">
            <v>0</v>
          </cell>
          <cell r="EW119">
            <v>0</v>
          </cell>
          <cell r="EX119">
            <v>0</v>
          </cell>
          <cell r="EY119">
            <v>0</v>
          </cell>
          <cell r="EZ119">
            <v>0</v>
          </cell>
          <cell r="FA119" t="str">
            <v>nd</v>
          </cell>
          <cell r="FB119">
            <v>0</v>
          </cell>
          <cell r="FC119" t="str">
            <v>nd</v>
          </cell>
          <cell r="FD119" t="str">
            <v>nd</v>
          </cell>
          <cell r="FE119">
            <v>16.8</v>
          </cell>
          <cell r="FF119">
            <v>0</v>
          </cell>
          <cell r="FG119">
            <v>0</v>
          </cell>
          <cell r="FH119">
            <v>0</v>
          </cell>
          <cell r="FI119">
            <v>0</v>
          </cell>
          <cell r="FJ119">
            <v>7.1</v>
          </cell>
          <cell r="FK119">
            <v>48.3</v>
          </cell>
          <cell r="FL119">
            <v>0</v>
          </cell>
          <cell r="FM119">
            <v>0</v>
          </cell>
          <cell r="FN119">
            <v>0</v>
          </cell>
          <cell r="FO119">
            <v>0</v>
          </cell>
          <cell r="FP119">
            <v>0</v>
          </cell>
          <cell r="FQ119" t="str">
            <v>nd</v>
          </cell>
          <cell r="FR119">
            <v>0</v>
          </cell>
          <cell r="FS119">
            <v>0</v>
          </cell>
          <cell r="FT119">
            <v>0</v>
          </cell>
          <cell r="FU119">
            <v>0</v>
          </cell>
          <cell r="FV119" t="str">
            <v>nd</v>
          </cell>
          <cell r="FW119">
            <v>0</v>
          </cell>
          <cell r="FX119">
            <v>0</v>
          </cell>
          <cell r="FY119">
            <v>0</v>
          </cell>
          <cell r="FZ119">
            <v>0</v>
          </cell>
          <cell r="GA119">
            <v>0</v>
          </cell>
          <cell r="GB119">
            <v>0</v>
          </cell>
          <cell r="GC119">
            <v>0</v>
          </cell>
          <cell r="GD119">
            <v>0</v>
          </cell>
          <cell r="GE119">
            <v>0</v>
          </cell>
          <cell r="GF119" t="str">
            <v>nd</v>
          </cell>
          <cell r="GG119">
            <v>5.2</v>
          </cell>
          <cell r="GH119">
            <v>16.8</v>
          </cell>
          <cell r="GI119">
            <v>0</v>
          </cell>
          <cell r="GJ119">
            <v>0</v>
          </cell>
          <cell r="GK119">
            <v>0</v>
          </cell>
          <cell r="GL119">
            <v>0</v>
          </cell>
          <cell r="GM119" t="str">
            <v>nd</v>
          </cell>
          <cell r="GN119">
            <v>42.4</v>
          </cell>
          <cell r="GO119">
            <v>0</v>
          </cell>
          <cell r="GP119">
            <v>0</v>
          </cell>
          <cell r="GQ119">
            <v>0</v>
          </cell>
          <cell r="GR119">
            <v>0</v>
          </cell>
          <cell r="GS119" t="str">
            <v>nd</v>
          </cell>
          <cell r="GT119" t="str">
            <v>nd</v>
          </cell>
          <cell r="GU119">
            <v>0</v>
          </cell>
          <cell r="GV119" t="str">
            <v>nd</v>
          </cell>
          <cell r="GW119">
            <v>0</v>
          </cell>
          <cell r="GX119">
            <v>0</v>
          </cell>
          <cell r="GY119">
            <v>0</v>
          </cell>
          <cell r="GZ119">
            <v>0</v>
          </cell>
          <cell r="HA119">
            <v>0</v>
          </cell>
          <cell r="HB119">
            <v>0</v>
          </cell>
          <cell r="HC119">
            <v>0</v>
          </cell>
          <cell r="HD119">
            <v>0</v>
          </cell>
          <cell r="HE119">
            <v>0</v>
          </cell>
          <cell r="HF119">
            <v>0</v>
          </cell>
          <cell r="HG119">
            <v>0</v>
          </cell>
          <cell r="HH119">
            <v>0</v>
          </cell>
          <cell r="HI119" t="str">
            <v>nd</v>
          </cell>
          <cell r="HJ119">
            <v>13.4</v>
          </cell>
          <cell r="HK119">
            <v>7.9</v>
          </cell>
          <cell r="HL119">
            <v>0</v>
          </cell>
          <cell r="HM119">
            <v>0</v>
          </cell>
          <cell r="HN119">
            <v>0</v>
          </cell>
          <cell r="HO119">
            <v>0</v>
          </cell>
          <cell r="HP119">
            <v>37.700000000000003</v>
          </cell>
          <cell r="HQ119">
            <v>15.1</v>
          </cell>
          <cell r="HR119">
            <v>0</v>
          </cell>
          <cell r="HS119">
            <v>0</v>
          </cell>
          <cell r="HT119">
            <v>0</v>
          </cell>
          <cell r="HU119">
            <v>0</v>
          </cell>
          <cell r="HV119">
            <v>9.8000000000000007</v>
          </cell>
          <cell r="HW119">
            <v>0</v>
          </cell>
          <cell r="HX119">
            <v>0</v>
          </cell>
          <cell r="HY119">
            <v>0</v>
          </cell>
          <cell r="HZ119">
            <v>0</v>
          </cell>
          <cell r="IA119" t="str">
            <v>nd</v>
          </cell>
          <cell r="IB119">
            <v>0</v>
          </cell>
          <cell r="IC119">
            <v>0</v>
          </cell>
          <cell r="ID119">
            <v>0</v>
          </cell>
          <cell r="IE119">
            <v>0</v>
          </cell>
          <cell r="IF119">
            <v>0</v>
          </cell>
          <cell r="IG119">
            <v>0</v>
          </cell>
          <cell r="IH119">
            <v>0</v>
          </cell>
          <cell r="II119">
            <v>0</v>
          </cell>
          <cell r="IJ119">
            <v>0</v>
          </cell>
          <cell r="IK119" t="str">
            <v>nd</v>
          </cell>
          <cell r="IL119">
            <v>8.9</v>
          </cell>
          <cell r="IM119" t="str">
            <v>nd</v>
          </cell>
          <cell r="IN119">
            <v>0</v>
          </cell>
          <cell r="IO119">
            <v>0</v>
          </cell>
          <cell r="IP119">
            <v>0</v>
          </cell>
          <cell r="IQ119">
            <v>0</v>
          </cell>
          <cell r="IR119">
            <v>34</v>
          </cell>
          <cell r="IS119">
            <v>15.8</v>
          </cell>
          <cell r="IT119" t="str">
            <v>nd</v>
          </cell>
          <cell r="IU119">
            <v>0</v>
          </cell>
          <cell r="IV119">
            <v>0</v>
          </cell>
          <cell r="IW119">
            <v>0</v>
          </cell>
          <cell r="IX119" t="str">
            <v>nd</v>
          </cell>
          <cell r="IY119" t="str">
            <v>nd</v>
          </cell>
          <cell r="IZ119">
            <v>0</v>
          </cell>
          <cell r="JA119">
            <v>0</v>
          </cell>
          <cell r="JB119">
            <v>0</v>
          </cell>
          <cell r="JC119">
            <v>0</v>
          </cell>
          <cell r="JD119">
            <v>0</v>
          </cell>
          <cell r="JE119" t="str">
            <v>nd</v>
          </cell>
          <cell r="JF119">
            <v>0</v>
          </cell>
          <cell r="JG119">
            <v>0</v>
          </cell>
          <cell r="JH119">
            <v>0</v>
          </cell>
          <cell r="JI119">
            <v>0</v>
          </cell>
          <cell r="JJ119">
            <v>0</v>
          </cell>
          <cell r="JK119">
            <v>0</v>
          </cell>
          <cell r="JL119">
            <v>0</v>
          </cell>
          <cell r="JM119">
            <v>0</v>
          </cell>
          <cell r="JN119">
            <v>0</v>
          </cell>
          <cell r="JO119" t="str">
            <v>nd</v>
          </cell>
          <cell r="JP119">
            <v>0</v>
          </cell>
          <cell r="JQ119">
            <v>19.600000000000001</v>
          </cell>
          <cell r="JR119">
            <v>0</v>
          </cell>
          <cell r="JS119">
            <v>0</v>
          </cell>
          <cell r="JT119">
            <v>0</v>
          </cell>
          <cell r="JU119">
            <v>0</v>
          </cell>
          <cell r="JV119">
            <v>0</v>
          </cell>
          <cell r="JW119">
            <v>55.400000000000006</v>
          </cell>
          <cell r="JX119">
            <v>0</v>
          </cell>
          <cell r="JY119">
            <v>0</v>
          </cell>
          <cell r="JZ119">
            <v>0</v>
          </cell>
          <cell r="KA119">
            <v>0</v>
          </cell>
          <cell r="KB119">
            <v>0</v>
          </cell>
          <cell r="KC119" t="str">
            <v>nd</v>
          </cell>
          <cell r="KD119">
            <v>77.100000000000009</v>
          </cell>
          <cell r="KE119">
            <v>1</v>
          </cell>
          <cell r="KF119">
            <v>2.7</v>
          </cell>
          <cell r="KG119">
            <v>3.6999999999999997</v>
          </cell>
          <cell r="KH119">
            <v>14.799999999999999</v>
          </cell>
          <cell r="KI119">
            <v>0.70000000000000007</v>
          </cell>
          <cell r="KJ119">
            <v>72.7</v>
          </cell>
          <cell r="KK119">
            <v>1</v>
          </cell>
          <cell r="KL119">
            <v>2.6</v>
          </cell>
          <cell r="KM119">
            <v>3.6999999999999997</v>
          </cell>
          <cell r="KN119">
            <v>18.899999999999999</v>
          </cell>
          <cell r="KO119">
            <v>1.0999999999999999</v>
          </cell>
        </row>
        <row r="120">
          <cell r="A120" t="str">
            <v>EnsCA</v>
          </cell>
          <cell r="B120" t="str">
            <v>120</v>
          </cell>
          <cell r="C120" t="str">
            <v>NAF 38</v>
          </cell>
          <cell r="D120" t="str">
            <v>CA</v>
          </cell>
          <cell r="E120" t="str">
            <v/>
          </cell>
          <cell r="F120">
            <v>0.6</v>
          </cell>
          <cell r="G120">
            <v>2.1</v>
          </cell>
          <cell r="H120">
            <v>21.4</v>
          </cell>
          <cell r="I120">
            <v>66.3</v>
          </cell>
          <cell r="J120">
            <v>9.6</v>
          </cell>
          <cell r="K120">
            <v>83.3</v>
          </cell>
          <cell r="L120">
            <v>10.4</v>
          </cell>
          <cell r="M120">
            <v>2.5</v>
          </cell>
          <cell r="N120">
            <v>3.8</v>
          </cell>
          <cell r="O120">
            <v>13.700000000000001</v>
          </cell>
          <cell r="P120">
            <v>33.200000000000003</v>
          </cell>
          <cell r="Q120">
            <v>12.1</v>
          </cell>
          <cell r="R120">
            <v>3.3000000000000003</v>
          </cell>
          <cell r="S120">
            <v>13.4</v>
          </cell>
          <cell r="T120">
            <v>28.999999999999996</v>
          </cell>
          <cell r="U120">
            <v>3</v>
          </cell>
          <cell r="V120">
            <v>24.5</v>
          </cell>
          <cell r="W120">
            <v>8.3000000000000007</v>
          </cell>
          <cell r="X120">
            <v>87.2</v>
          </cell>
          <cell r="Y120">
            <v>4.5999999999999996</v>
          </cell>
          <cell r="Z120" t="str">
            <v>nd</v>
          </cell>
          <cell r="AA120">
            <v>36.1</v>
          </cell>
          <cell r="AB120">
            <v>6</v>
          </cell>
          <cell r="AC120">
            <v>51.800000000000004</v>
          </cell>
          <cell r="AD120">
            <v>30.099999999999998</v>
          </cell>
          <cell r="AE120">
            <v>15.2</v>
          </cell>
          <cell r="AF120">
            <v>25.8</v>
          </cell>
          <cell r="AG120">
            <v>18.2</v>
          </cell>
          <cell r="AH120">
            <v>0</v>
          </cell>
          <cell r="AI120">
            <v>40.9</v>
          </cell>
          <cell r="AJ120">
            <v>65.600000000000009</v>
          </cell>
          <cell r="AK120">
            <v>2.6</v>
          </cell>
          <cell r="AL120">
            <v>31.8</v>
          </cell>
          <cell r="AM120">
            <v>35.099999999999994</v>
          </cell>
          <cell r="AN120">
            <v>64.900000000000006</v>
          </cell>
          <cell r="AO120">
            <v>76.900000000000006</v>
          </cell>
          <cell r="AP120">
            <v>23.1</v>
          </cell>
          <cell r="AQ120">
            <v>30.2</v>
          </cell>
          <cell r="AR120" t="str">
            <v>nd</v>
          </cell>
          <cell r="AS120">
            <v>1.7000000000000002</v>
          </cell>
          <cell r="AT120">
            <v>65.5</v>
          </cell>
          <cell r="AU120">
            <v>2.2999999999999998</v>
          </cell>
          <cell r="AV120">
            <v>1.7000000000000002</v>
          </cell>
          <cell r="AW120" t="str">
            <v>nd</v>
          </cell>
          <cell r="AX120">
            <v>1.4000000000000001</v>
          </cell>
          <cell r="AY120">
            <v>88</v>
          </cell>
          <cell r="AZ120">
            <v>8.5</v>
          </cell>
          <cell r="BA120">
            <v>67.800000000000011</v>
          </cell>
          <cell r="BB120">
            <v>19.2</v>
          </cell>
          <cell r="BC120">
            <v>5.5</v>
          </cell>
          <cell r="BD120">
            <v>1.9</v>
          </cell>
          <cell r="BE120">
            <v>1.3</v>
          </cell>
          <cell r="BF120">
            <v>4.3</v>
          </cell>
          <cell r="BG120">
            <v>0.6</v>
          </cell>
          <cell r="BH120">
            <v>1.0999999999999999</v>
          </cell>
          <cell r="BI120">
            <v>2.5</v>
          </cell>
          <cell r="BJ120">
            <v>4.3</v>
          </cell>
          <cell r="BK120">
            <v>32.4</v>
          </cell>
          <cell r="BL120">
            <v>59.099999999999994</v>
          </cell>
          <cell r="BM120">
            <v>0</v>
          </cell>
          <cell r="BN120" t="str">
            <v>nd</v>
          </cell>
          <cell r="BO120">
            <v>0.89999999999999991</v>
          </cell>
          <cell r="BP120">
            <v>0.70000000000000007</v>
          </cell>
          <cell r="BQ120">
            <v>31.8</v>
          </cell>
          <cell r="BR120">
            <v>66.2</v>
          </cell>
          <cell r="BS120">
            <v>0</v>
          </cell>
          <cell r="BT120">
            <v>0</v>
          </cell>
          <cell r="BU120" t="str">
            <v>nd</v>
          </cell>
          <cell r="BV120">
            <v>8.2000000000000011</v>
          </cell>
          <cell r="BW120">
            <v>75.599999999999994</v>
          </cell>
          <cell r="BX120">
            <v>16</v>
          </cell>
          <cell r="BY120">
            <v>1.7000000000000002</v>
          </cell>
          <cell r="BZ120">
            <v>2.6</v>
          </cell>
          <cell r="CA120">
            <v>12.5</v>
          </cell>
          <cell r="CB120">
            <v>53</v>
          </cell>
          <cell r="CC120">
            <v>24.099999999999998</v>
          </cell>
          <cell r="CD120">
            <v>6</v>
          </cell>
          <cell r="CE120">
            <v>0</v>
          </cell>
          <cell r="CF120">
            <v>0</v>
          </cell>
          <cell r="CG120">
            <v>0</v>
          </cell>
          <cell r="CH120" t="str">
            <v>nd</v>
          </cell>
          <cell r="CI120">
            <v>0.70000000000000007</v>
          </cell>
          <cell r="CJ120">
            <v>99.2</v>
          </cell>
          <cell r="CK120">
            <v>73.8</v>
          </cell>
          <cell r="CL120">
            <v>26.5</v>
          </cell>
          <cell r="CM120">
            <v>90.4</v>
          </cell>
          <cell r="CN120">
            <v>43</v>
          </cell>
          <cell r="CO120">
            <v>8</v>
          </cell>
          <cell r="CP120">
            <v>33.300000000000004</v>
          </cell>
          <cell r="CQ120">
            <v>82.899999999999991</v>
          </cell>
          <cell r="CR120">
            <v>8.2000000000000011</v>
          </cell>
          <cell r="CS120">
            <v>27.400000000000002</v>
          </cell>
          <cell r="CT120">
            <v>33.6</v>
          </cell>
          <cell r="CU120">
            <v>7.0000000000000009</v>
          </cell>
          <cell r="CV120">
            <v>32</v>
          </cell>
          <cell r="CW120">
            <v>43</v>
          </cell>
          <cell r="CX120">
            <v>4.2</v>
          </cell>
          <cell r="CY120">
            <v>10.6</v>
          </cell>
          <cell r="CZ120">
            <v>5.8000000000000007</v>
          </cell>
          <cell r="DA120">
            <v>10.299999999999999</v>
          </cell>
          <cell r="DB120">
            <v>26.1</v>
          </cell>
          <cell r="DC120">
            <v>35.6</v>
          </cell>
          <cell r="DD120">
            <v>30.099999999999998</v>
          </cell>
          <cell r="DE120">
            <v>12.7</v>
          </cell>
          <cell r="DF120">
            <v>17.899999999999999</v>
          </cell>
          <cell r="DG120">
            <v>6.1</v>
          </cell>
          <cell r="DH120">
            <v>1.3</v>
          </cell>
          <cell r="DI120">
            <v>5.6000000000000005</v>
          </cell>
          <cell r="DJ120">
            <v>13.8</v>
          </cell>
          <cell r="DK120">
            <v>13.4</v>
          </cell>
          <cell r="DL120" t="str">
            <v>nd</v>
          </cell>
          <cell r="DM120" t="str">
            <v>nd</v>
          </cell>
          <cell r="DN120">
            <v>0</v>
          </cell>
          <cell r="DO120">
            <v>0</v>
          </cell>
          <cell r="DP120">
            <v>0</v>
          </cell>
          <cell r="DQ120">
            <v>0.6</v>
          </cell>
          <cell r="DR120">
            <v>0.89999999999999991</v>
          </cell>
          <cell r="DS120" t="str">
            <v>nd</v>
          </cell>
          <cell r="DT120" t="str">
            <v>nd</v>
          </cell>
          <cell r="DU120" t="str">
            <v>nd</v>
          </cell>
          <cell r="DV120">
            <v>0</v>
          </cell>
          <cell r="DW120">
            <v>11.200000000000001</v>
          </cell>
          <cell r="DX120">
            <v>4.9000000000000004</v>
          </cell>
          <cell r="DY120">
            <v>2.2999999999999998</v>
          </cell>
          <cell r="DZ120" t="str">
            <v>nd</v>
          </cell>
          <cell r="EA120">
            <v>0.5</v>
          </cell>
          <cell r="EB120">
            <v>1.7999999999999998</v>
          </cell>
          <cell r="EC120">
            <v>48.199999999999996</v>
          </cell>
          <cell r="ED120">
            <v>11.899999999999999</v>
          </cell>
          <cell r="EE120">
            <v>2.8000000000000003</v>
          </cell>
          <cell r="EF120">
            <v>1.3</v>
          </cell>
          <cell r="EG120">
            <v>0.5</v>
          </cell>
          <cell r="EH120">
            <v>1.7000000000000002</v>
          </cell>
          <cell r="EI120">
            <v>7.6</v>
          </cell>
          <cell r="EJ120">
            <v>1.5</v>
          </cell>
          <cell r="EK120">
            <v>0</v>
          </cell>
          <cell r="EL120">
            <v>0</v>
          </cell>
          <cell r="EM120">
            <v>0</v>
          </cell>
          <cell r="EN120">
            <v>0.5</v>
          </cell>
          <cell r="EO120">
            <v>0</v>
          </cell>
          <cell r="EP120">
            <v>0</v>
          </cell>
          <cell r="EQ120">
            <v>0</v>
          </cell>
          <cell r="ER120">
            <v>0</v>
          </cell>
          <cell r="ES120">
            <v>0.8</v>
          </cell>
          <cell r="ET120">
            <v>0</v>
          </cell>
          <cell r="EU120">
            <v>0</v>
          </cell>
          <cell r="EV120">
            <v>0</v>
          </cell>
          <cell r="EW120" t="str">
            <v>nd</v>
          </cell>
          <cell r="EX120">
            <v>1.0999999999999999</v>
          </cell>
          <cell r="EY120">
            <v>1</v>
          </cell>
          <cell r="EZ120" t="str">
            <v>nd</v>
          </cell>
          <cell r="FA120">
            <v>0.89999999999999991</v>
          </cell>
          <cell r="FB120" t="str">
            <v>nd</v>
          </cell>
          <cell r="FC120">
            <v>0.8</v>
          </cell>
          <cell r="FD120">
            <v>5.8000000000000007</v>
          </cell>
          <cell r="FE120">
            <v>12.5</v>
          </cell>
          <cell r="FF120" t="str">
            <v>nd</v>
          </cell>
          <cell r="FG120" t="str">
            <v>nd</v>
          </cell>
          <cell r="FH120">
            <v>1.7000000000000002</v>
          </cell>
          <cell r="FI120">
            <v>3.4000000000000004</v>
          </cell>
          <cell r="FJ120">
            <v>23.1</v>
          </cell>
          <cell r="FK120">
            <v>37.700000000000003</v>
          </cell>
          <cell r="FL120">
            <v>0</v>
          </cell>
          <cell r="FM120">
            <v>0</v>
          </cell>
          <cell r="FN120" t="str">
            <v>nd</v>
          </cell>
          <cell r="FO120" t="str">
            <v>nd</v>
          </cell>
          <cell r="FP120">
            <v>2.6</v>
          </cell>
          <cell r="FQ120">
            <v>6.9</v>
          </cell>
          <cell r="FR120">
            <v>0</v>
          </cell>
          <cell r="FS120">
            <v>0</v>
          </cell>
          <cell r="FT120">
            <v>0</v>
          </cell>
          <cell r="FU120">
            <v>0</v>
          </cell>
          <cell r="FV120" t="str">
            <v>nd</v>
          </cell>
          <cell r="FW120">
            <v>0</v>
          </cell>
          <cell r="FX120">
            <v>0</v>
          </cell>
          <cell r="FY120" t="str">
            <v>nd</v>
          </cell>
          <cell r="FZ120">
            <v>0</v>
          </cell>
          <cell r="GA120">
            <v>1</v>
          </cell>
          <cell r="GB120">
            <v>0.89999999999999991</v>
          </cell>
          <cell r="GC120">
            <v>0</v>
          </cell>
          <cell r="GD120" t="str">
            <v>nd</v>
          </cell>
          <cell r="GE120" t="str">
            <v>nd</v>
          </cell>
          <cell r="GF120">
            <v>0.70000000000000007</v>
          </cell>
          <cell r="GG120">
            <v>7.1999999999999993</v>
          </cell>
          <cell r="GH120">
            <v>12.1</v>
          </cell>
          <cell r="GI120">
            <v>0</v>
          </cell>
          <cell r="GJ120">
            <v>0</v>
          </cell>
          <cell r="GK120">
            <v>0</v>
          </cell>
          <cell r="GL120">
            <v>0</v>
          </cell>
          <cell r="GM120">
            <v>20.8</v>
          </cell>
          <cell r="GN120">
            <v>45.6</v>
          </cell>
          <cell r="GO120">
            <v>0</v>
          </cell>
          <cell r="GP120">
            <v>0</v>
          </cell>
          <cell r="GQ120">
            <v>0</v>
          </cell>
          <cell r="GR120">
            <v>0</v>
          </cell>
          <cell r="GS120">
            <v>2.8000000000000003</v>
          </cell>
          <cell r="GT120">
            <v>7.3</v>
          </cell>
          <cell r="GU120">
            <v>0</v>
          </cell>
          <cell r="GV120" t="str">
            <v>nd</v>
          </cell>
          <cell r="GW120">
            <v>0</v>
          </cell>
          <cell r="GX120">
            <v>0</v>
          </cell>
          <cell r="GY120" t="str">
            <v>nd</v>
          </cell>
          <cell r="GZ120">
            <v>0</v>
          </cell>
          <cell r="HA120">
            <v>0</v>
          </cell>
          <cell r="HB120">
            <v>0</v>
          </cell>
          <cell r="HC120">
            <v>0.5</v>
          </cell>
          <cell r="HD120">
            <v>1.2</v>
          </cell>
          <cell r="HE120">
            <v>0.5</v>
          </cell>
          <cell r="HF120">
            <v>0</v>
          </cell>
          <cell r="HG120">
            <v>0</v>
          </cell>
          <cell r="HH120">
            <v>0</v>
          </cell>
          <cell r="HI120">
            <v>2.8000000000000003</v>
          </cell>
          <cell r="HJ120">
            <v>13.900000000000002</v>
          </cell>
          <cell r="HK120">
            <v>3.9</v>
          </cell>
          <cell r="HL120">
            <v>0</v>
          </cell>
          <cell r="HM120">
            <v>0</v>
          </cell>
          <cell r="HN120">
            <v>0</v>
          </cell>
          <cell r="HO120">
            <v>4.7</v>
          </cell>
          <cell r="HP120">
            <v>53.5</v>
          </cell>
          <cell r="HQ120">
            <v>8.1</v>
          </cell>
          <cell r="HR120">
            <v>0</v>
          </cell>
          <cell r="HS120">
            <v>0</v>
          </cell>
          <cell r="HT120" t="str">
            <v>nd</v>
          </cell>
          <cell r="HU120" t="str">
            <v>nd</v>
          </cell>
          <cell r="HV120">
            <v>6.7</v>
          </cell>
          <cell r="HW120">
            <v>3</v>
          </cell>
          <cell r="HX120">
            <v>0</v>
          </cell>
          <cell r="HY120">
            <v>0</v>
          </cell>
          <cell r="HZ120">
            <v>0</v>
          </cell>
          <cell r="IA120" t="str">
            <v>nd</v>
          </cell>
          <cell r="IB120">
            <v>0</v>
          </cell>
          <cell r="IC120" t="str">
            <v>nd</v>
          </cell>
          <cell r="ID120">
            <v>0</v>
          </cell>
          <cell r="IE120" t="str">
            <v>nd</v>
          </cell>
          <cell r="IF120">
            <v>1</v>
          </cell>
          <cell r="IG120">
            <v>0.89999999999999991</v>
          </cell>
          <cell r="IH120">
            <v>0</v>
          </cell>
          <cell r="II120">
            <v>0.89999999999999991</v>
          </cell>
          <cell r="IJ120">
            <v>0.89999999999999991</v>
          </cell>
          <cell r="IK120">
            <v>4.2</v>
          </cell>
          <cell r="IL120">
            <v>9.9</v>
          </cell>
          <cell r="IM120">
            <v>3.3000000000000003</v>
          </cell>
          <cell r="IN120">
            <v>1.7999999999999998</v>
          </cell>
          <cell r="IO120">
            <v>0.70000000000000007</v>
          </cell>
          <cell r="IP120">
            <v>1.4000000000000001</v>
          </cell>
          <cell r="IQ120">
            <v>7.3</v>
          </cell>
          <cell r="IR120">
            <v>35.6</v>
          </cell>
          <cell r="IS120">
            <v>18.2</v>
          </cell>
          <cell r="IT120">
            <v>2.9000000000000004</v>
          </cell>
          <cell r="IU120">
            <v>0</v>
          </cell>
          <cell r="IV120">
            <v>0</v>
          </cell>
          <cell r="IW120">
            <v>0.8</v>
          </cell>
          <cell r="IX120">
            <v>6.1</v>
          </cell>
          <cell r="IY120">
            <v>1.7000000000000002</v>
          </cell>
          <cell r="IZ120">
            <v>1.3</v>
          </cell>
          <cell r="JA120">
            <v>0</v>
          </cell>
          <cell r="JB120">
            <v>0</v>
          </cell>
          <cell r="JC120">
            <v>0</v>
          </cell>
          <cell r="JD120">
            <v>0</v>
          </cell>
          <cell r="JE120">
            <v>0.70000000000000007</v>
          </cell>
          <cell r="JF120">
            <v>0</v>
          </cell>
          <cell r="JG120">
            <v>0</v>
          </cell>
          <cell r="JH120">
            <v>0</v>
          </cell>
          <cell r="JI120">
            <v>0</v>
          </cell>
          <cell r="JJ120">
            <v>0</v>
          </cell>
          <cell r="JK120">
            <v>2.1999999999999997</v>
          </cell>
          <cell r="JL120">
            <v>0</v>
          </cell>
          <cell r="JM120">
            <v>0</v>
          </cell>
          <cell r="JN120">
            <v>0</v>
          </cell>
          <cell r="JO120">
            <v>0</v>
          </cell>
          <cell r="JP120" t="str">
            <v>nd</v>
          </cell>
          <cell r="JQ120">
            <v>20.200000000000003</v>
          </cell>
          <cell r="JR120">
            <v>0</v>
          </cell>
          <cell r="JS120">
            <v>0</v>
          </cell>
          <cell r="JT120">
            <v>0</v>
          </cell>
          <cell r="JU120" t="str">
            <v>nd</v>
          </cell>
          <cell r="JV120">
            <v>0.5</v>
          </cell>
          <cell r="JW120">
            <v>65.900000000000006</v>
          </cell>
          <cell r="JX120">
            <v>0</v>
          </cell>
          <cell r="JY120">
            <v>0</v>
          </cell>
          <cell r="JZ120">
            <v>0</v>
          </cell>
          <cell r="KA120">
            <v>0</v>
          </cell>
          <cell r="KB120">
            <v>0</v>
          </cell>
          <cell r="KC120">
            <v>10.199999999999999</v>
          </cell>
          <cell r="KD120">
            <v>69.5</v>
          </cell>
          <cell r="KE120">
            <v>4</v>
          </cell>
          <cell r="KF120">
            <v>2.2999999999999998</v>
          </cell>
          <cell r="KG120">
            <v>5.3</v>
          </cell>
          <cell r="KH120">
            <v>18.8</v>
          </cell>
          <cell r="KI120">
            <v>0.1</v>
          </cell>
          <cell r="KJ120">
            <v>66.5</v>
          </cell>
          <cell r="KK120">
            <v>4.1000000000000005</v>
          </cell>
          <cell r="KL120">
            <v>2.2999999999999998</v>
          </cell>
          <cell r="KM120">
            <v>5.6000000000000005</v>
          </cell>
          <cell r="KN120">
            <v>21.5</v>
          </cell>
          <cell r="KO120">
            <v>0.1</v>
          </cell>
        </row>
        <row r="121">
          <cell r="A121" t="str">
            <v>EnsCB</v>
          </cell>
          <cell r="B121" t="str">
            <v>121</v>
          </cell>
          <cell r="C121" t="str">
            <v>NAF 38</v>
          </cell>
          <cell r="D121" t="str">
            <v>CB</v>
          </cell>
          <cell r="E121" t="str">
            <v/>
          </cell>
          <cell r="F121">
            <v>0</v>
          </cell>
          <cell r="G121">
            <v>7.1999999999999993</v>
          </cell>
          <cell r="H121">
            <v>32.9</v>
          </cell>
          <cell r="I121">
            <v>54.1</v>
          </cell>
          <cell r="J121">
            <v>5.8999999999999995</v>
          </cell>
          <cell r="K121">
            <v>83.8</v>
          </cell>
          <cell r="L121" t="str">
            <v>nd</v>
          </cell>
          <cell r="M121" t="str">
            <v>nd</v>
          </cell>
          <cell r="N121" t="str">
            <v>nd</v>
          </cell>
          <cell r="O121">
            <v>32.4</v>
          </cell>
          <cell r="P121">
            <v>18.3</v>
          </cell>
          <cell r="Q121">
            <v>31.6</v>
          </cell>
          <cell r="R121">
            <v>8.7999999999999989</v>
          </cell>
          <cell r="S121">
            <v>23.799999999999997</v>
          </cell>
          <cell r="T121">
            <v>54.7</v>
          </cell>
          <cell r="U121">
            <v>1.6</v>
          </cell>
          <cell r="V121">
            <v>14.6</v>
          </cell>
          <cell r="W121">
            <v>24.4</v>
          </cell>
          <cell r="X121">
            <v>71.5</v>
          </cell>
          <cell r="Y121">
            <v>4</v>
          </cell>
          <cell r="Z121">
            <v>10</v>
          </cell>
          <cell r="AA121">
            <v>83.3</v>
          </cell>
          <cell r="AB121">
            <v>22.900000000000002</v>
          </cell>
          <cell r="AC121">
            <v>58.8</v>
          </cell>
          <cell r="AD121" t="str">
            <v>nd</v>
          </cell>
          <cell r="AE121">
            <v>30.599999999999998</v>
          </cell>
          <cell r="AF121">
            <v>15.8</v>
          </cell>
          <cell r="AG121" t="str">
            <v>nd</v>
          </cell>
          <cell r="AH121">
            <v>0</v>
          </cell>
          <cell r="AI121">
            <v>48.199999999999996</v>
          </cell>
          <cell r="AJ121">
            <v>38.800000000000004</v>
          </cell>
          <cell r="AK121">
            <v>5.8000000000000007</v>
          </cell>
          <cell r="AL121">
            <v>55.400000000000006</v>
          </cell>
          <cell r="AM121">
            <v>48</v>
          </cell>
          <cell r="AN121">
            <v>52</v>
          </cell>
          <cell r="AO121">
            <v>55.600000000000009</v>
          </cell>
          <cell r="AP121">
            <v>44.4</v>
          </cell>
          <cell r="AQ121">
            <v>59</v>
          </cell>
          <cell r="AR121">
            <v>11.5</v>
          </cell>
          <cell r="AS121">
            <v>0</v>
          </cell>
          <cell r="AT121">
            <v>19.8</v>
          </cell>
          <cell r="AU121">
            <v>9.8000000000000007</v>
          </cell>
          <cell r="AV121">
            <v>7.9</v>
          </cell>
          <cell r="AW121" t="str">
            <v>nd</v>
          </cell>
          <cell r="AX121" t="str">
            <v>nd</v>
          </cell>
          <cell r="AY121">
            <v>78</v>
          </cell>
          <cell r="AZ121">
            <v>6</v>
          </cell>
          <cell r="BA121">
            <v>75.900000000000006</v>
          </cell>
          <cell r="BB121">
            <v>11.600000000000001</v>
          </cell>
          <cell r="BC121" t="str">
            <v>nd</v>
          </cell>
          <cell r="BD121">
            <v>5.3</v>
          </cell>
          <cell r="BE121">
            <v>3.4000000000000004</v>
          </cell>
          <cell r="BF121">
            <v>1.4000000000000001</v>
          </cell>
          <cell r="BG121" t="str">
            <v>nd</v>
          </cell>
          <cell r="BH121" t="str">
            <v>nd</v>
          </cell>
          <cell r="BI121">
            <v>5.4</v>
          </cell>
          <cell r="BJ121">
            <v>4.2</v>
          </cell>
          <cell r="BK121">
            <v>32.1</v>
          </cell>
          <cell r="BL121">
            <v>56.000000000000007</v>
          </cell>
          <cell r="BM121">
            <v>2.1</v>
          </cell>
          <cell r="BN121" t="str">
            <v>nd</v>
          </cell>
          <cell r="BO121">
            <v>0</v>
          </cell>
          <cell r="BP121">
            <v>5.5</v>
          </cell>
          <cell r="BQ121">
            <v>31.8</v>
          </cell>
          <cell r="BR121">
            <v>60.099999999999994</v>
          </cell>
          <cell r="BS121">
            <v>0</v>
          </cell>
          <cell r="BT121">
            <v>0</v>
          </cell>
          <cell r="BU121">
            <v>0</v>
          </cell>
          <cell r="BV121">
            <v>4.7</v>
          </cell>
          <cell r="BW121">
            <v>77.3</v>
          </cell>
          <cell r="BX121">
            <v>18</v>
          </cell>
          <cell r="BY121" t="str">
            <v>nd</v>
          </cell>
          <cell r="BZ121">
            <v>5.8999999999999995</v>
          </cell>
          <cell r="CA121">
            <v>5.6000000000000005</v>
          </cell>
          <cell r="CB121">
            <v>43.8</v>
          </cell>
          <cell r="CC121">
            <v>26.700000000000003</v>
          </cell>
          <cell r="CD121">
            <v>14.6</v>
          </cell>
          <cell r="CE121">
            <v>0</v>
          </cell>
          <cell r="CF121">
            <v>0</v>
          </cell>
          <cell r="CG121">
            <v>0</v>
          </cell>
          <cell r="CH121">
            <v>0</v>
          </cell>
          <cell r="CI121">
            <v>0</v>
          </cell>
          <cell r="CJ121">
            <v>100</v>
          </cell>
          <cell r="CK121">
            <v>57.099999999999994</v>
          </cell>
          <cell r="CL121">
            <v>24.2</v>
          </cell>
          <cell r="CM121">
            <v>80</v>
          </cell>
          <cell r="CN121">
            <v>25.7</v>
          </cell>
          <cell r="CO121">
            <v>1.9</v>
          </cell>
          <cell r="CP121">
            <v>40</v>
          </cell>
          <cell r="CQ121">
            <v>84.2</v>
          </cell>
          <cell r="CR121">
            <v>8.6</v>
          </cell>
          <cell r="CS121">
            <v>20.200000000000003</v>
          </cell>
          <cell r="CT121">
            <v>32.300000000000004</v>
          </cell>
          <cell r="CU121">
            <v>9.7000000000000011</v>
          </cell>
          <cell r="CV121">
            <v>37.700000000000003</v>
          </cell>
          <cell r="CW121">
            <v>10.5</v>
          </cell>
          <cell r="CX121">
            <v>0</v>
          </cell>
          <cell r="CY121">
            <v>19.2</v>
          </cell>
          <cell r="CZ121">
            <v>14.499999999999998</v>
          </cell>
          <cell r="DA121">
            <v>28.9</v>
          </cell>
          <cell r="DB121">
            <v>26.900000000000002</v>
          </cell>
          <cell r="DC121">
            <v>6.4</v>
          </cell>
          <cell r="DD121">
            <v>63.2</v>
          </cell>
          <cell r="DE121">
            <v>4.7</v>
          </cell>
          <cell r="DF121">
            <v>19.900000000000002</v>
          </cell>
          <cell r="DG121">
            <v>16.2</v>
          </cell>
          <cell r="DH121" t="str">
            <v>nd</v>
          </cell>
          <cell r="DI121">
            <v>16.3</v>
          </cell>
          <cell r="DJ121">
            <v>38.200000000000003</v>
          </cell>
          <cell r="DK121">
            <v>11.5</v>
          </cell>
          <cell r="DL121">
            <v>0</v>
          </cell>
          <cell r="DM121">
            <v>0</v>
          </cell>
          <cell r="DN121">
            <v>0</v>
          </cell>
          <cell r="DO121">
            <v>0</v>
          </cell>
          <cell r="DP121">
            <v>0</v>
          </cell>
          <cell r="DQ121">
            <v>3</v>
          </cell>
          <cell r="DR121" t="str">
            <v>nd</v>
          </cell>
          <cell r="DS121">
            <v>0</v>
          </cell>
          <cell r="DT121">
            <v>3.5999999999999996</v>
          </cell>
          <cell r="DU121" t="str">
            <v>nd</v>
          </cell>
          <cell r="DV121">
            <v>0</v>
          </cell>
          <cell r="DW121">
            <v>21.5</v>
          </cell>
          <cell r="DX121">
            <v>8.4</v>
          </cell>
          <cell r="DY121" t="str">
            <v>nd</v>
          </cell>
          <cell r="DZ121" t="str">
            <v>nd</v>
          </cell>
          <cell r="EA121" t="str">
            <v>nd</v>
          </cell>
          <cell r="EB121">
            <v>0</v>
          </cell>
          <cell r="EC121">
            <v>45.5</v>
          </cell>
          <cell r="ED121">
            <v>2.7</v>
          </cell>
          <cell r="EE121" t="str">
            <v>nd</v>
          </cell>
          <cell r="EF121" t="str">
            <v>nd</v>
          </cell>
          <cell r="EG121" t="str">
            <v>nd</v>
          </cell>
          <cell r="EH121">
            <v>1.4000000000000001</v>
          </cell>
          <cell r="EI121">
            <v>5.8999999999999995</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t="str">
            <v>nd</v>
          </cell>
          <cell r="EX121">
            <v>3.4000000000000004</v>
          </cell>
          <cell r="EY121">
            <v>2.9000000000000004</v>
          </cell>
          <cell r="EZ121">
            <v>0</v>
          </cell>
          <cell r="FA121">
            <v>0</v>
          </cell>
          <cell r="FB121" t="str">
            <v>nd</v>
          </cell>
          <cell r="FC121">
            <v>0</v>
          </cell>
          <cell r="FD121">
            <v>14.299999999999999</v>
          </cell>
          <cell r="FE121">
            <v>14.399999999999999</v>
          </cell>
          <cell r="FF121" t="str">
            <v>nd</v>
          </cell>
          <cell r="FG121" t="str">
            <v>nd</v>
          </cell>
          <cell r="FH121" t="str">
            <v>nd</v>
          </cell>
          <cell r="FI121" t="str">
            <v>nd</v>
          </cell>
          <cell r="FJ121">
            <v>13.700000000000001</v>
          </cell>
          <cell r="FK121">
            <v>34.4</v>
          </cell>
          <cell r="FL121">
            <v>0</v>
          </cell>
          <cell r="FM121">
            <v>0</v>
          </cell>
          <cell r="FN121" t="str">
            <v>nd</v>
          </cell>
          <cell r="FO121">
            <v>0</v>
          </cell>
          <cell r="FP121" t="str">
            <v>nd</v>
          </cell>
          <cell r="FQ121">
            <v>4.2</v>
          </cell>
          <cell r="FR121">
            <v>0</v>
          </cell>
          <cell r="FS121">
            <v>0</v>
          </cell>
          <cell r="FT121">
            <v>0</v>
          </cell>
          <cell r="FU121">
            <v>0</v>
          </cell>
          <cell r="FV121">
            <v>0</v>
          </cell>
          <cell r="FW121" t="str">
            <v>nd</v>
          </cell>
          <cell r="FX121" t="str">
            <v>nd</v>
          </cell>
          <cell r="FY121">
            <v>0</v>
          </cell>
          <cell r="FZ121" t="str">
            <v>nd</v>
          </cell>
          <cell r="GA121" t="str">
            <v>nd</v>
          </cell>
          <cell r="GB121">
            <v>2.4</v>
          </cell>
          <cell r="GC121" t="str">
            <v>nd</v>
          </cell>
          <cell r="GD121">
            <v>0</v>
          </cell>
          <cell r="GE121">
            <v>0</v>
          </cell>
          <cell r="GF121" t="str">
            <v>nd</v>
          </cell>
          <cell r="GG121">
            <v>14.399999999999999</v>
          </cell>
          <cell r="GH121">
            <v>15.2</v>
          </cell>
          <cell r="GI121">
            <v>0</v>
          </cell>
          <cell r="GJ121">
            <v>0</v>
          </cell>
          <cell r="GK121">
            <v>0</v>
          </cell>
          <cell r="GL121" t="str">
            <v>nd</v>
          </cell>
          <cell r="GM121">
            <v>15.7</v>
          </cell>
          <cell r="GN121">
            <v>38.200000000000003</v>
          </cell>
          <cell r="GO121">
            <v>0</v>
          </cell>
          <cell r="GP121">
            <v>0</v>
          </cell>
          <cell r="GQ121">
            <v>0</v>
          </cell>
          <cell r="GR121">
            <v>0</v>
          </cell>
          <cell r="GS121" t="str">
            <v>nd</v>
          </cell>
          <cell r="GT121">
            <v>4.3</v>
          </cell>
          <cell r="GU121">
            <v>0</v>
          </cell>
          <cell r="GV121">
            <v>0</v>
          </cell>
          <cell r="GW121">
            <v>0</v>
          </cell>
          <cell r="GX121">
            <v>0</v>
          </cell>
          <cell r="GY121">
            <v>0</v>
          </cell>
          <cell r="GZ121">
            <v>0</v>
          </cell>
          <cell r="HA121">
            <v>0</v>
          </cell>
          <cell r="HB121">
            <v>0</v>
          </cell>
          <cell r="HC121" t="str">
            <v>nd</v>
          </cell>
          <cell r="HD121">
            <v>3.3000000000000003</v>
          </cell>
          <cell r="HE121">
            <v>3.5999999999999996</v>
          </cell>
          <cell r="HF121">
            <v>0</v>
          </cell>
          <cell r="HG121">
            <v>0</v>
          </cell>
          <cell r="HH121">
            <v>0</v>
          </cell>
          <cell r="HI121" t="str">
            <v>nd</v>
          </cell>
          <cell r="HJ121">
            <v>27</v>
          </cell>
          <cell r="HK121">
            <v>4.7</v>
          </cell>
          <cell r="HL121">
            <v>0</v>
          </cell>
          <cell r="HM121">
            <v>0</v>
          </cell>
          <cell r="HN121">
            <v>0</v>
          </cell>
          <cell r="HO121" t="str">
            <v>nd</v>
          </cell>
          <cell r="HP121">
            <v>41.5</v>
          </cell>
          <cell r="HQ121">
            <v>9.7000000000000011</v>
          </cell>
          <cell r="HR121">
            <v>0</v>
          </cell>
          <cell r="HS121">
            <v>0</v>
          </cell>
          <cell r="HT121">
            <v>0</v>
          </cell>
          <cell r="HU121">
            <v>0</v>
          </cell>
          <cell r="HV121">
            <v>5.5</v>
          </cell>
          <cell r="HW121">
            <v>0</v>
          </cell>
          <cell r="HX121">
            <v>0</v>
          </cell>
          <cell r="HY121">
            <v>0</v>
          </cell>
          <cell r="HZ121">
            <v>0</v>
          </cell>
          <cell r="IA121">
            <v>0</v>
          </cell>
          <cell r="IB121">
            <v>0</v>
          </cell>
          <cell r="IC121">
            <v>0</v>
          </cell>
          <cell r="ID121">
            <v>0</v>
          </cell>
          <cell r="IE121" t="str">
            <v>nd</v>
          </cell>
          <cell r="IF121">
            <v>2.2999999999999998</v>
          </cell>
          <cell r="IG121" t="str">
            <v>nd</v>
          </cell>
          <cell r="IH121">
            <v>1.7000000000000002</v>
          </cell>
          <cell r="II121" t="str">
            <v>nd</v>
          </cell>
          <cell r="IJ121" t="str">
            <v>nd</v>
          </cell>
          <cell r="IK121">
            <v>0</v>
          </cell>
          <cell r="IL121">
            <v>11.600000000000001</v>
          </cell>
          <cell r="IM121">
            <v>11.4</v>
          </cell>
          <cell r="IN121">
            <v>6.3</v>
          </cell>
          <cell r="IO121" t="str">
            <v>nd</v>
          </cell>
          <cell r="IP121">
            <v>2.8000000000000003</v>
          </cell>
          <cell r="IQ121">
            <v>3.4000000000000004</v>
          </cell>
          <cell r="IR121">
            <v>28.4</v>
          </cell>
          <cell r="IS121">
            <v>12.3</v>
          </cell>
          <cell r="IT121">
            <v>6</v>
          </cell>
          <cell r="IU121">
            <v>0</v>
          </cell>
          <cell r="IV121" t="str">
            <v>nd</v>
          </cell>
          <cell r="IW121">
            <v>0</v>
          </cell>
          <cell r="IX121">
            <v>1.6</v>
          </cell>
          <cell r="IY121" t="str">
            <v>nd</v>
          </cell>
          <cell r="IZ121" t="str">
            <v>nd</v>
          </cell>
          <cell r="JA121">
            <v>0</v>
          </cell>
          <cell r="JB121">
            <v>0</v>
          </cell>
          <cell r="JC121">
            <v>0</v>
          </cell>
          <cell r="JD121">
            <v>0</v>
          </cell>
          <cell r="JE121">
            <v>0</v>
          </cell>
          <cell r="JF121">
            <v>0</v>
          </cell>
          <cell r="JG121">
            <v>0</v>
          </cell>
          <cell r="JH121">
            <v>0</v>
          </cell>
          <cell r="JI121">
            <v>0</v>
          </cell>
          <cell r="JJ121">
            <v>0</v>
          </cell>
          <cell r="JK121">
            <v>8.6</v>
          </cell>
          <cell r="JL121">
            <v>0</v>
          </cell>
          <cell r="JM121">
            <v>0</v>
          </cell>
          <cell r="JN121">
            <v>0</v>
          </cell>
          <cell r="JO121">
            <v>0</v>
          </cell>
          <cell r="JP121">
            <v>0</v>
          </cell>
          <cell r="JQ121">
            <v>32.1</v>
          </cell>
          <cell r="JR121">
            <v>0</v>
          </cell>
          <cell r="JS121">
            <v>0</v>
          </cell>
          <cell r="JT121">
            <v>0</v>
          </cell>
          <cell r="JU121">
            <v>0</v>
          </cell>
          <cell r="JV121">
            <v>0</v>
          </cell>
          <cell r="JW121">
            <v>53.800000000000004</v>
          </cell>
          <cell r="JX121">
            <v>0</v>
          </cell>
          <cell r="JY121">
            <v>0</v>
          </cell>
          <cell r="JZ121">
            <v>0</v>
          </cell>
          <cell r="KA121">
            <v>0</v>
          </cell>
          <cell r="KB121">
            <v>0</v>
          </cell>
          <cell r="KC121">
            <v>5.5</v>
          </cell>
          <cell r="KD121">
            <v>70.199999999999989</v>
          </cell>
          <cell r="KE121">
            <v>5.6000000000000005</v>
          </cell>
          <cell r="KF121">
            <v>4.3</v>
          </cell>
          <cell r="KG121">
            <v>4.1000000000000005</v>
          </cell>
          <cell r="KH121">
            <v>15.7</v>
          </cell>
          <cell r="KI121">
            <v>0</v>
          </cell>
          <cell r="KJ121">
            <v>68.2</v>
          </cell>
          <cell r="KK121">
            <v>5.3</v>
          </cell>
          <cell r="KL121">
            <v>4.5</v>
          </cell>
          <cell r="KM121">
            <v>4.2</v>
          </cell>
          <cell r="KN121">
            <v>17.8</v>
          </cell>
          <cell r="KO121">
            <v>0</v>
          </cell>
        </row>
        <row r="122">
          <cell r="A122" t="str">
            <v>EnsCC</v>
          </cell>
          <cell r="B122" t="str">
            <v>122</v>
          </cell>
          <cell r="C122" t="str">
            <v>NAF 38</v>
          </cell>
          <cell r="D122" t="str">
            <v>CC</v>
          </cell>
          <cell r="E122" t="str">
            <v/>
          </cell>
          <cell r="F122" t="str">
            <v>nd</v>
          </cell>
          <cell r="G122">
            <v>3.2</v>
          </cell>
          <cell r="H122">
            <v>35.6</v>
          </cell>
          <cell r="I122">
            <v>48</v>
          </cell>
          <cell r="J122">
            <v>12.7</v>
          </cell>
          <cell r="K122">
            <v>90.9</v>
          </cell>
          <cell r="L122">
            <v>5.7</v>
          </cell>
          <cell r="M122" t="str">
            <v>nd</v>
          </cell>
          <cell r="N122">
            <v>0</v>
          </cell>
          <cell r="O122">
            <v>22.2</v>
          </cell>
          <cell r="P122">
            <v>27.1</v>
          </cell>
          <cell r="Q122">
            <v>11.5</v>
          </cell>
          <cell r="R122">
            <v>8.3000000000000007</v>
          </cell>
          <cell r="S122">
            <v>8.7999999999999989</v>
          </cell>
          <cell r="T122">
            <v>42</v>
          </cell>
          <cell r="U122" t="str">
            <v>nd</v>
          </cell>
          <cell r="V122">
            <v>20</v>
          </cell>
          <cell r="W122">
            <v>9.6</v>
          </cell>
          <cell r="X122">
            <v>85.5</v>
          </cell>
          <cell r="Y122">
            <v>4.9000000000000004</v>
          </cell>
          <cell r="Z122">
            <v>23.9</v>
          </cell>
          <cell r="AA122">
            <v>41.3</v>
          </cell>
          <cell r="AB122">
            <v>30.4</v>
          </cell>
          <cell r="AC122">
            <v>17.399999999999999</v>
          </cell>
          <cell r="AD122">
            <v>42.4</v>
          </cell>
          <cell r="AE122">
            <v>25</v>
          </cell>
          <cell r="AF122">
            <v>40.6</v>
          </cell>
          <cell r="AG122" t="str">
            <v>nd</v>
          </cell>
          <cell r="AH122">
            <v>0</v>
          </cell>
          <cell r="AI122">
            <v>31.3</v>
          </cell>
          <cell r="AJ122">
            <v>65.900000000000006</v>
          </cell>
          <cell r="AK122">
            <v>7.1999999999999993</v>
          </cell>
          <cell r="AL122">
            <v>26.900000000000002</v>
          </cell>
          <cell r="AM122">
            <v>31</v>
          </cell>
          <cell r="AN122">
            <v>69</v>
          </cell>
          <cell r="AO122">
            <v>50.6</v>
          </cell>
          <cell r="AP122">
            <v>49.4</v>
          </cell>
          <cell r="AQ122">
            <v>54.900000000000006</v>
          </cell>
          <cell r="AR122">
            <v>0</v>
          </cell>
          <cell r="AS122">
            <v>0</v>
          </cell>
          <cell r="AT122">
            <v>40.200000000000003</v>
          </cell>
          <cell r="AU122">
            <v>4.9000000000000004</v>
          </cell>
          <cell r="AV122">
            <v>3.2</v>
          </cell>
          <cell r="AW122" t="str">
            <v>nd</v>
          </cell>
          <cell r="AX122" t="str">
            <v>nd</v>
          </cell>
          <cell r="AY122">
            <v>83.8</v>
          </cell>
          <cell r="AZ122">
            <v>9.7000000000000011</v>
          </cell>
          <cell r="BA122">
            <v>67.600000000000009</v>
          </cell>
          <cell r="BB122">
            <v>20.9</v>
          </cell>
          <cell r="BC122">
            <v>4.3</v>
          </cell>
          <cell r="BD122" t="str">
            <v>nd</v>
          </cell>
          <cell r="BE122">
            <v>2.6</v>
          </cell>
          <cell r="BF122">
            <v>4</v>
          </cell>
          <cell r="BG122" t="str">
            <v>nd</v>
          </cell>
          <cell r="BH122">
            <v>0</v>
          </cell>
          <cell r="BI122" t="str">
            <v>nd</v>
          </cell>
          <cell r="BJ122">
            <v>4.9000000000000004</v>
          </cell>
          <cell r="BK122">
            <v>30.3</v>
          </cell>
          <cell r="BL122">
            <v>63.9</v>
          </cell>
          <cell r="BM122">
            <v>0</v>
          </cell>
          <cell r="BN122" t="str">
            <v>nd</v>
          </cell>
          <cell r="BO122" t="str">
            <v>nd</v>
          </cell>
          <cell r="BP122">
            <v>7.6</v>
          </cell>
          <cell r="BQ122">
            <v>20.3</v>
          </cell>
          <cell r="BR122">
            <v>71.2</v>
          </cell>
          <cell r="BS122">
            <v>0</v>
          </cell>
          <cell r="BT122">
            <v>0</v>
          </cell>
          <cell r="BU122">
            <v>0</v>
          </cell>
          <cell r="BV122">
            <v>10.9</v>
          </cell>
          <cell r="BW122">
            <v>66</v>
          </cell>
          <cell r="BX122">
            <v>23.1</v>
          </cell>
          <cell r="BY122">
            <v>2.6</v>
          </cell>
          <cell r="BZ122" t="str">
            <v>nd</v>
          </cell>
          <cell r="CA122">
            <v>18.899999999999999</v>
          </cell>
          <cell r="CB122">
            <v>39.1</v>
          </cell>
          <cell r="CC122">
            <v>23.599999999999998</v>
          </cell>
          <cell r="CD122">
            <v>15.1</v>
          </cell>
          <cell r="CE122">
            <v>0</v>
          </cell>
          <cell r="CF122">
            <v>0</v>
          </cell>
          <cell r="CG122" t="str">
            <v>nd</v>
          </cell>
          <cell r="CH122" t="str">
            <v>nd</v>
          </cell>
          <cell r="CI122" t="str">
            <v>nd</v>
          </cell>
          <cell r="CJ122">
            <v>96.5</v>
          </cell>
          <cell r="CK122">
            <v>67.600000000000009</v>
          </cell>
          <cell r="CL122">
            <v>22.1</v>
          </cell>
          <cell r="CM122">
            <v>63.7</v>
          </cell>
          <cell r="CN122">
            <v>35.5</v>
          </cell>
          <cell r="CO122">
            <v>3.5999999999999996</v>
          </cell>
          <cell r="CP122">
            <v>32.200000000000003</v>
          </cell>
          <cell r="CQ122">
            <v>66.600000000000009</v>
          </cell>
          <cell r="CR122">
            <v>4.2</v>
          </cell>
          <cell r="CS122">
            <v>32.6</v>
          </cell>
          <cell r="CT122">
            <v>28.4</v>
          </cell>
          <cell r="CU122">
            <v>8.5</v>
          </cell>
          <cell r="CV122">
            <v>30.5</v>
          </cell>
          <cell r="CW122">
            <v>23.200000000000003</v>
          </cell>
          <cell r="CX122">
            <v>5.0999999999999996</v>
          </cell>
          <cell r="CY122">
            <v>8.7999999999999989</v>
          </cell>
          <cell r="CZ122">
            <v>10.7</v>
          </cell>
          <cell r="DA122">
            <v>17.8</v>
          </cell>
          <cell r="DB122">
            <v>34.4</v>
          </cell>
          <cell r="DC122">
            <v>22.2</v>
          </cell>
          <cell r="DD122">
            <v>54.400000000000006</v>
          </cell>
          <cell r="DE122">
            <v>4.3</v>
          </cell>
          <cell r="DF122">
            <v>9.8000000000000007</v>
          </cell>
          <cell r="DG122">
            <v>3.6999999999999997</v>
          </cell>
          <cell r="DH122" t="str">
            <v>nd</v>
          </cell>
          <cell r="DI122">
            <v>9.4</v>
          </cell>
          <cell r="DJ122">
            <v>6.4</v>
          </cell>
          <cell r="DK122">
            <v>15.6</v>
          </cell>
          <cell r="DL122">
            <v>0</v>
          </cell>
          <cell r="DM122" t="str">
            <v>nd</v>
          </cell>
          <cell r="DN122">
            <v>0</v>
          </cell>
          <cell r="DO122">
            <v>0</v>
          </cell>
          <cell r="DP122">
            <v>0</v>
          </cell>
          <cell r="DQ122" t="str">
            <v>nd</v>
          </cell>
          <cell r="DR122" t="str">
            <v>nd</v>
          </cell>
          <cell r="DS122" t="str">
            <v>nd</v>
          </cell>
          <cell r="DT122">
            <v>0</v>
          </cell>
          <cell r="DU122" t="str">
            <v>nd</v>
          </cell>
          <cell r="DV122" t="str">
            <v>nd</v>
          </cell>
          <cell r="DW122">
            <v>19.900000000000002</v>
          </cell>
          <cell r="DX122">
            <v>12.9</v>
          </cell>
          <cell r="DY122">
            <v>3.2</v>
          </cell>
          <cell r="DZ122" t="str">
            <v>nd</v>
          </cell>
          <cell r="EA122" t="str">
            <v>nd</v>
          </cell>
          <cell r="EB122">
            <v>0</v>
          </cell>
          <cell r="EC122">
            <v>36.6</v>
          </cell>
          <cell r="ED122">
            <v>5.7</v>
          </cell>
          <cell r="EE122" t="str">
            <v>nd</v>
          </cell>
          <cell r="EF122">
            <v>0</v>
          </cell>
          <cell r="EG122">
            <v>1.7999999999999998</v>
          </cell>
          <cell r="EH122">
            <v>1.7999999999999998</v>
          </cell>
          <cell r="EI122">
            <v>10.7</v>
          </cell>
          <cell r="EJ122" t="str">
            <v>nd</v>
          </cell>
          <cell r="EK122">
            <v>0</v>
          </cell>
          <cell r="EL122">
            <v>0</v>
          </cell>
          <cell r="EM122">
            <v>0</v>
          </cell>
          <cell r="EN122">
            <v>1.5</v>
          </cell>
          <cell r="EO122">
            <v>0</v>
          </cell>
          <cell r="EP122" t="str">
            <v>nd</v>
          </cell>
          <cell r="EQ122">
            <v>0</v>
          </cell>
          <cell r="ER122">
            <v>0</v>
          </cell>
          <cell r="ES122">
            <v>0</v>
          </cell>
          <cell r="ET122">
            <v>0</v>
          </cell>
          <cell r="EU122">
            <v>0</v>
          </cell>
          <cell r="EV122">
            <v>0</v>
          </cell>
          <cell r="EW122">
            <v>0</v>
          </cell>
          <cell r="EX122">
            <v>2.1999999999999997</v>
          </cell>
          <cell r="EY122">
            <v>1.0999999999999999</v>
          </cell>
          <cell r="EZ122">
            <v>0</v>
          </cell>
          <cell r="FA122">
            <v>0</v>
          </cell>
          <cell r="FB122">
            <v>0</v>
          </cell>
          <cell r="FC122" t="str">
            <v>nd</v>
          </cell>
          <cell r="FD122">
            <v>13.4</v>
          </cell>
          <cell r="FE122">
            <v>21.6</v>
          </cell>
          <cell r="FF122" t="str">
            <v>nd</v>
          </cell>
          <cell r="FG122">
            <v>0</v>
          </cell>
          <cell r="FH122" t="str">
            <v>nd</v>
          </cell>
          <cell r="FI122">
            <v>3.2</v>
          </cell>
          <cell r="FJ122">
            <v>11.200000000000001</v>
          </cell>
          <cell r="FK122">
            <v>32.1</v>
          </cell>
          <cell r="FL122">
            <v>0</v>
          </cell>
          <cell r="FM122">
            <v>0</v>
          </cell>
          <cell r="FN122">
            <v>0</v>
          </cell>
          <cell r="FO122" t="str">
            <v>nd</v>
          </cell>
          <cell r="FP122">
            <v>3</v>
          </cell>
          <cell r="FQ122">
            <v>9</v>
          </cell>
          <cell r="FR122">
            <v>0</v>
          </cell>
          <cell r="FS122">
            <v>0</v>
          </cell>
          <cell r="FT122">
            <v>0</v>
          </cell>
          <cell r="FU122">
            <v>0</v>
          </cell>
          <cell r="FV122" t="str">
            <v>nd</v>
          </cell>
          <cell r="FW122">
            <v>0</v>
          </cell>
          <cell r="FX122">
            <v>0</v>
          </cell>
          <cell r="FY122">
            <v>0</v>
          </cell>
          <cell r="FZ122" t="str">
            <v>nd</v>
          </cell>
          <cell r="GA122">
            <v>0</v>
          </cell>
          <cell r="GB122">
            <v>1.9</v>
          </cell>
          <cell r="GC122">
            <v>0</v>
          </cell>
          <cell r="GD122">
            <v>0</v>
          </cell>
          <cell r="GE122" t="str">
            <v>nd</v>
          </cell>
          <cell r="GF122">
            <v>6</v>
          </cell>
          <cell r="GG122">
            <v>9.7000000000000011</v>
          </cell>
          <cell r="GH122">
            <v>21.4</v>
          </cell>
          <cell r="GI122">
            <v>0</v>
          </cell>
          <cell r="GJ122" t="str">
            <v>nd</v>
          </cell>
          <cell r="GK122">
            <v>0</v>
          </cell>
          <cell r="GL122">
            <v>0</v>
          </cell>
          <cell r="GM122">
            <v>9</v>
          </cell>
          <cell r="GN122">
            <v>36.9</v>
          </cell>
          <cell r="GO122">
            <v>0</v>
          </cell>
          <cell r="GP122">
            <v>0</v>
          </cell>
          <cell r="GQ122">
            <v>0</v>
          </cell>
          <cell r="GR122" t="str">
            <v>nd</v>
          </cell>
          <cell r="GS122">
            <v>1.6</v>
          </cell>
          <cell r="GT122">
            <v>10.6</v>
          </cell>
          <cell r="GU122">
            <v>0</v>
          </cell>
          <cell r="GV122" t="str">
            <v>nd</v>
          </cell>
          <cell r="GW122">
            <v>0</v>
          </cell>
          <cell r="GX122">
            <v>0</v>
          </cell>
          <cell r="GY122">
            <v>0</v>
          </cell>
          <cell r="GZ122">
            <v>0</v>
          </cell>
          <cell r="HA122">
            <v>0</v>
          </cell>
          <cell r="HB122">
            <v>0</v>
          </cell>
          <cell r="HC122">
            <v>2</v>
          </cell>
          <cell r="HD122">
            <v>1.2</v>
          </cell>
          <cell r="HE122" t="str">
            <v>nd</v>
          </cell>
          <cell r="HF122">
            <v>0</v>
          </cell>
          <cell r="HG122">
            <v>0</v>
          </cell>
          <cell r="HH122">
            <v>0</v>
          </cell>
          <cell r="HI122">
            <v>3.8</v>
          </cell>
          <cell r="HJ122">
            <v>27.200000000000003</v>
          </cell>
          <cell r="HK122">
            <v>5.5</v>
          </cell>
          <cell r="HL122">
            <v>0</v>
          </cell>
          <cell r="HM122">
            <v>0</v>
          </cell>
          <cell r="HN122">
            <v>0</v>
          </cell>
          <cell r="HO122">
            <v>5.0999999999999996</v>
          </cell>
          <cell r="HP122">
            <v>31.5</v>
          </cell>
          <cell r="HQ122">
            <v>10.199999999999999</v>
          </cell>
          <cell r="HR122">
            <v>0</v>
          </cell>
          <cell r="HS122">
            <v>0</v>
          </cell>
          <cell r="HT122">
            <v>0</v>
          </cell>
          <cell r="HU122">
            <v>0</v>
          </cell>
          <cell r="HV122">
            <v>5.6000000000000005</v>
          </cell>
          <cell r="HW122">
            <v>7.3999999999999995</v>
          </cell>
          <cell r="HX122">
            <v>0</v>
          </cell>
          <cell r="HY122">
            <v>0</v>
          </cell>
          <cell r="HZ122">
            <v>0</v>
          </cell>
          <cell r="IA122" t="str">
            <v>nd</v>
          </cell>
          <cell r="IB122">
            <v>0</v>
          </cell>
          <cell r="IC122" t="str">
            <v>nd</v>
          </cell>
          <cell r="ID122">
            <v>0</v>
          </cell>
          <cell r="IE122" t="str">
            <v>nd</v>
          </cell>
          <cell r="IF122">
            <v>1.4000000000000001</v>
          </cell>
          <cell r="IG122">
            <v>0</v>
          </cell>
          <cell r="IH122" t="str">
            <v>nd</v>
          </cell>
          <cell r="II122">
            <v>0</v>
          </cell>
          <cell r="IJ122">
            <v>0</v>
          </cell>
          <cell r="IK122">
            <v>8.6</v>
          </cell>
          <cell r="IL122">
            <v>12.5</v>
          </cell>
          <cell r="IM122">
            <v>9.4</v>
          </cell>
          <cell r="IN122">
            <v>4.2</v>
          </cell>
          <cell r="IO122">
            <v>1.9</v>
          </cell>
          <cell r="IP122" t="str">
            <v>nd</v>
          </cell>
          <cell r="IQ122">
            <v>8.6999999999999993</v>
          </cell>
          <cell r="IR122">
            <v>22.7</v>
          </cell>
          <cell r="IS122">
            <v>11.600000000000001</v>
          </cell>
          <cell r="IT122">
            <v>3.4000000000000004</v>
          </cell>
          <cell r="IU122">
            <v>0</v>
          </cell>
          <cell r="IV122">
            <v>0</v>
          </cell>
          <cell r="IW122" t="str">
            <v>nd</v>
          </cell>
          <cell r="IX122">
            <v>2</v>
          </cell>
          <cell r="IY122">
            <v>2.7</v>
          </cell>
          <cell r="IZ122">
            <v>6.9</v>
          </cell>
          <cell r="JA122">
            <v>0</v>
          </cell>
          <cell r="JB122">
            <v>0</v>
          </cell>
          <cell r="JC122">
            <v>0</v>
          </cell>
          <cell r="JD122">
            <v>0</v>
          </cell>
          <cell r="JE122" t="str">
            <v>nd</v>
          </cell>
          <cell r="JF122">
            <v>0</v>
          </cell>
          <cell r="JG122">
            <v>0</v>
          </cell>
          <cell r="JH122">
            <v>0</v>
          </cell>
          <cell r="JI122">
            <v>0</v>
          </cell>
          <cell r="JJ122">
            <v>0</v>
          </cell>
          <cell r="JK122">
            <v>3.3000000000000003</v>
          </cell>
          <cell r="JL122">
            <v>0</v>
          </cell>
          <cell r="JM122">
            <v>0</v>
          </cell>
          <cell r="JN122" t="str">
            <v>nd</v>
          </cell>
          <cell r="JO122" t="str">
            <v>nd</v>
          </cell>
          <cell r="JP122" t="str">
            <v>nd</v>
          </cell>
          <cell r="JQ122">
            <v>34.9</v>
          </cell>
          <cell r="JR122">
            <v>0</v>
          </cell>
          <cell r="JS122">
            <v>0</v>
          </cell>
          <cell r="JT122">
            <v>0</v>
          </cell>
          <cell r="JU122" t="str">
            <v>nd</v>
          </cell>
          <cell r="JV122" t="str">
            <v>nd</v>
          </cell>
          <cell r="JW122">
            <v>45.2</v>
          </cell>
          <cell r="JX122">
            <v>0</v>
          </cell>
          <cell r="JY122">
            <v>0</v>
          </cell>
          <cell r="JZ122">
            <v>0</v>
          </cell>
          <cell r="KA122">
            <v>0</v>
          </cell>
          <cell r="KB122">
            <v>0</v>
          </cell>
          <cell r="KC122">
            <v>12.7</v>
          </cell>
          <cell r="KD122">
            <v>70.7</v>
          </cell>
          <cell r="KE122">
            <v>3</v>
          </cell>
          <cell r="KF122">
            <v>2.5</v>
          </cell>
          <cell r="KG122">
            <v>5.4</v>
          </cell>
          <cell r="KH122">
            <v>17.8</v>
          </cell>
          <cell r="KI122">
            <v>0.6</v>
          </cell>
          <cell r="KJ122">
            <v>68.400000000000006</v>
          </cell>
          <cell r="KK122">
            <v>3.1</v>
          </cell>
          <cell r="KL122">
            <v>2.9000000000000004</v>
          </cell>
          <cell r="KM122">
            <v>5.8999999999999995</v>
          </cell>
          <cell r="KN122">
            <v>19.2</v>
          </cell>
          <cell r="KO122">
            <v>0.6</v>
          </cell>
        </row>
        <row r="123">
          <cell r="A123" t="str">
            <v>EnsCD</v>
          </cell>
          <cell r="B123" t="str">
            <v>123</v>
          </cell>
          <cell r="C123" t="str">
            <v>NAF 38</v>
          </cell>
          <cell r="D123" t="str">
            <v>CD</v>
          </cell>
          <cell r="E123" t="str">
            <v/>
          </cell>
          <cell r="F123">
            <v>0</v>
          </cell>
          <cell r="G123">
            <v>0</v>
          </cell>
          <cell r="H123" t="str">
            <v>nd</v>
          </cell>
          <cell r="I123">
            <v>15.9</v>
          </cell>
          <cell r="J123" t="str">
            <v>nd</v>
          </cell>
          <cell r="K123" t="str">
            <v>nd</v>
          </cell>
          <cell r="L123">
            <v>0</v>
          </cell>
          <cell r="M123">
            <v>0</v>
          </cell>
          <cell r="N123">
            <v>0</v>
          </cell>
          <cell r="O123">
            <v>0</v>
          </cell>
          <cell r="P123">
            <v>0</v>
          </cell>
          <cell r="Q123" t="str">
            <v>nd</v>
          </cell>
          <cell r="R123" t="str">
            <v>nd</v>
          </cell>
          <cell r="S123" t="str">
            <v>nd</v>
          </cell>
          <cell r="T123" t="str">
            <v>nd</v>
          </cell>
          <cell r="U123">
            <v>0</v>
          </cell>
          <cell r="V123">
            <v>0</v>
          </cell>
          <cell r="W123">
            <v>0</v>
          </cell>
          <cell r="X123">
            <v>98.4</v>
          </cell>
          <cell r="Y123" t="str">
            <v>nd</v>
          </cell>
          <cell r="Z123">
            <v>0</v>
          </cell>
          <cell r="AA123">
            <v>0</v>
          </cell>
          <cell r="AB123">
            <v>0</v>
          </cell>
          <cell r="AC123">
            <v>0</v>
          </cell>
          <cell r="AD123">
            <v>0</v>
          </cell>
          <cell r="AE123">
            <v>0</v>
          </cell>
          <cell r="AF123">
            <v>0</v>
          </cell>
          <cell r="AG123">
            <v>0</v>
          </cell>
          <cell r="AH123">
            <v>0</v>
          </cell>
          <cell r="AI123">
            <v>0</v>
          </cell>
          <cell r="AJ123">
            <v>100</v>
          </cell>
          <cell r="AK123">
            <v>0</v>
          </cell>
          <cell r="AL123">
            <v>0</v>
          </cell>
          <cell r="AM123" t="str">
            <v>nd</v>
          </cell>
          <cell r="AN123">
            <v>88.3</v>
          </cell>
          <cell r="AO123" t="str">
            <v>nd</v>
          </cell>
          <cell r="AP123">
            <v>0</v>
          </cell>
          <cell r="AQ123">
            <v>0</v>
          </cell>
          <cell r="AR123">
            <v>0</v>
          </cell>
          <cell r="AS123">
            <v>0</v>
          </cell>
          <cell r="AT123" t="str">
            <v>nd</v>
          </cell>
          <cell r="AU123">
            <v>0</v>
          </cell>
          <cell r="AV123">
            <v>0</v>
          </cell>
          <cell r="AW123">
            <v>0</v>
          </cell>
          <cell r="AX123">
            <v>0</v>
          </cell>
          <cell r="AY123">
            <v>0</v>
          </cell>
          <cell r="AZ123" t="str">
            <v>nd</v>
          </cell>
          <cell r="BA123">
            <v>22</v>
          </cell>
          <cell r="BB123">
            <v>78</v>
          </cell>
          <cell r="BC123">
            <v>0</v>
          </cell>
          <cell r="BD123">
            <v>0</v>
          </cell>
          <cell r="BE123">
            <v>0</v>
          </cell>
          <cell r="BF123">
            <v>0</v>
          </cell>
          <cell r="BG123">
            <v>0</v>
          </cell>
          <cell r="BH123">
            <v>0</v>
          </cell>
          <cell r="BI123">
            <v>0</v>
          </cell>
          <cell r="BJ123" t="str">
            <v>nd</v>
          </cell>
          <cell r="BK123">
            <v>20.100000000000001</v>
          </cell>
          <cell r="BL123">
            <v>10.100000000000001</v>
          </cell>
          <cell r="BM123">
            <v>0</v>
          </cell>
          <cell r="BN123">
            <v>0</v>
          </cell>
          <cell r="BO123">
            <v>0</v>
          </cell>
          <cell r="BP123">
            <v>0</v>
          </cell>
          <cell r="BQ123" t="str">
            <v>nd</v>
          </cell>
          <cell r="BR123">
            <v>88.3</v>
          </cell>
          <cell r="BS123">
            <v>0</v>
          </cell>
          <cell r="BT123">
            <v>0</v>
          </cell>
          <cell r="BU123">
            <v>0</v>
          </cell>
          <cell r="BV123">
            <v>0</v>
          </cell>
          <cell r="BW123">
            <v>94.399999999999991</v>
          </cell>
          <cell r="BX123" t="str">
            <v>nd</v>
          </cell>
          <cell r="BY123">
            <v>0</v>
          </cell>
          <cell r="BZ123">
            <v>0</v>
          </cell>
          <cell r="CA123" t="str">
            <v>nd</v>
          </cell>
          <cell r="CB123">
            <v>21.5</v>
          </cell>
          <cell r="CC123" t="str">
            <v>nd</v>
          </cell>
          <cell r="CD123">
            <v>0</v>
          </cell>
          <cell r="CE123">
            <v>0</v>
          </cell>
          <cell r="CF123">
            <v>0</v>
          </cell>
          <cell r="CG123">
            <v>0</v>
          </cell>
          <cell r="CH123">
            <v>0</v>
          </cell>
          <cell r="CI123">
            <v>0</v>
          </cell>
          <cell r="CJ123">
            <v>100</v>
          </cell>
          <cell r="CK123">
            <v>96.2</v>
          </cell>
          <cell r="CL123" t="str">
            <v>nd</v>
          </cell>
          <cell r="CM123">
            <v>97.899999999999991</v>
          </cell>
          <cell r="CN123">
            <v>14.099999999999998</v>
          </cell>
          <cell r="CO123">
            <v>0</v>
          </cell>
          <cell r="CP123">
            <v>79.5</v>
          </cell>
          <cell r="CQ123">
            <v>90.7</v>
          </cell>
          <cell r="CR123">
            <v>0</v>
          </cell>
          <cell r="CS123" t="str">
            <v>nd</v>
          </cell>
          <cell r="CT123">
            <v>81.3</v>
          </cell>
          <cell r="CU123" t="str">
            <v>nd</v>
          </cell>
          <cell r="CV123" t="str">
            <v>nd</v>
          </cell>
          <cell r="CW123">
            <v>18.5</v>
          </cell>
          <cell r="CX123">
            <v>0</v>
          </cell>
          <cell r="CY123">
            <v>0</v>
          </cell>
          <cell r="CZ123" t="str">
            <v>nd</v>
          </cell>
          <cell r="DA123">
            <v>0</v>
          </cell>
          <cell r="DB123">
            <v>0</v>
          </cell>
          <cell r="DC123">
            <v>16.400000000000002</v>
          </cell>
          <cell r="DD123" t="str">
            <v>nd</v>
          </cell>
          <cell r="DE123">
            <v>0</v>
          </cell>
          <cell r="DF123">
            <v>0</v>
          </cell>
          <cell r="DG123" t="str">
            <v>nd</v>
          </cell>
          <cell r="DH123" t="str">
            <v>nd</v>
          </cell>
          <cell r="DI123">
            <v>0</v>
          </cell>
          <cell r="DJ123" t="str">
            <v>nd</v>
          </cell>
          <cell r="DK123">
            <v>0</v>
          </cell>
          <cell r="DL123">
            <v>0</v>
          </cell>
          <cell r="DM123">
            <v>0</v>
          </cell>
          <cell r="DN123">
            <v>0</v>
          </cell>
          <cell r="DO123">
            <v>0</v>
          </cell>
          <cell r="DP123">
            <v>0</v>
          </cell>
          <cell r="DQ123">
            <v>0</v>
          </cell>
          <cell r="DR123">
            <v>0</v>
          </cell>
          <cell r="DS123">
            <v>0</v>
          </cell>
          <cell r="DT123">
            <v>0</v>
          </cell>
          <cell r="DU123">
            <v>0</v>
          </cell>
          <cell r="DV123">
            <v>0</v>
          </cell>
          <cell r="DW123" t="str">
            <v>nd</v>
          </cell>
          <cell r="DX123" t="str">
            <v>nd</v>
          </cell>
          <cell r="DY123">
            <v>0</v>
          </cell>
          <cell r="DZ123">
            <v>0</v>
          </cell>
          <cell r="EA123">
            <v>0</v>
          </cell>
          <cell r="EB123">
            <v>0</v>
          </cell>
          <cell r="EC123">
            <v>9.3000000000000007</v>
          </cell>
          <cell r="ED123" t="str">
            <v>nd</v>
          </cell>
          <cell r="EE123">
            <v>0</v>
          </cell>
          <cell r="EF123">
            <v>0</v>
          </cell>
          <cell r="EG123">
            <v>0</v>
          </cell>
          <cell r="EH123">
            <v>0</v>
          </cell>
          <cell r="EI123" t="str">
            <v>nd</v>
          </cell>
          <cell r="EJ123" t="str">
            <v>nd</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t="str">
            <v>nd</v>
          </cell>
          <cell r="FD123" t="str">
            <v>nd</v>
          </cell>
          <cell r="FE123">
            <v>0</v>
          </cell>
          <cell r="FF123">
            <v>0</v>
          </cell>
          <cell r="FG123">
            <v>0</v>
          </cell>
          <cell r="FH123">
            <v>0</v>
          </cell>
          <cell r="FI123">
            <v>0</v>
          </cell>
          <cell r="FJ123" t="str">
            <v>nd</v>
          </cell>
          <cell r="FK123">
            <v>9.1</v>
          </cell>
          <cell r="FL123">
            <v>0</v>
          </cell>
          <cell r="FM123">
            <v>0</v>
          </cell>
          <cell r="FN123">
            <v>0</v>
          </cell>
          <cell r="FO123">
            <v>0</v>
          </cell>
          <cell r="FP123" t="str">
            <v>nd</v>
          </cell>
          <cell r="FQ123" t="str">
            <v>nd</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t="str">
            <v>nd</v>
          </cell>
          <cell r="GH123" t="str">
            <v>nd</v>
          </cell>
          <cell r="GI123">
            <v>0</v>
          </cell>
          <cell r="GJ123">
            <v>0</v>
          </cell>
          <cell r="GK123">
            <v>0</v>
          </cell>
          <cell r="GL123">
            <v>0</v>
          </cell>
          <cell r="GM123">
            <v>0</v>
          </cell>
          <cell r="GN123">
            <v>15.9</v>
          </cell>
          <cell r="GO123">
            <v>0</v>
          </cell>
          <cell r="GP123">
            <v>0</v>
          </cell>
          <cell r="GQ123">
            <v>0</v>
          </cell>
          <cell r="GR123">
            <v>0</v>
          </cell>
          <cell r="GS123">
            <v>0</v>
          </cell>
          <cell r="GT123" t="str">
            <v>nd</v>
          </cell>
          <cell r="GU123">
            <v>0</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t="str">
            <v>nd</v>
          </cell>
          <cell r="HK123">
            <v>0</v>
          </cell>
          <cell r="HL123">
            <v>0</v>
          </cell>
          <cell r="HM123">
            <v>0</v>
          </cell>
          <cell r="HN123">
            <v>0</v>
          </cell>
          <cell r="HO123">
            <v>0</v>
          </cell>
          <cell r="HP123">
            <v>10.4</v>
          </cell>
          <cell r="HQ123" t="str">
            <v>nd</v>
          </cell>
          <cell r="HR123">
            <v>0</v>
          </cell>
          <cell r="HS123">
            <v>0</v>
          </cell>
          <cell r="HT123">
            <v>0</v>
          </cell>
          <cell r="HU123">
            <v>0</v>
          </cell>
          <cell r="HV123" t="str">
            <v>nd</v>
          </cell>
          <cell r="HW123">
            <v>0</v>
          </cell>
          <cell r="HX123">
            <v>0</v>
          </cell>
          <cell r="HY123">
            <v>0</v>
          </cell>
          <cell r="HZ123">
            <v>0</v>
          </cell>
          <cell r="IA123">
            <v>0</v>
          </cell>
          <cell r="IB123">
            <v>0</v>
          </cell>
          <cell r="IC123">
            <v>0</v>
          </cell>
          <cell r="ID123">
            <v>0</v>
          </cell>
          <cell r="IE123">
            <v>0</v>
          </cell>
          <cell r="IF123">
            <v>0</v>
          </cell>
          <cell r="IG123">
            <v>0</v>
          </cell>
          <cell r="IH123">
            <v>0</v>
          </cell>
          <cell r="II123">
            <v>0</v>
          </cell>
          <cell r="IJ123">
            <v>0</v>
          </cell>
          <cell r="IK123" t="str">
            <v>nd</v>
          </cell>
          <cell r="IL123" t="str">
            <v>nd</v>
          </cell>
          <cell r="IM123">
            <v>0</v>
          </cell>
          <cell r="IN123">
            <v>0</v>
          </cell>
          <cell r="IO123">
            <v>0</v>
          </cell>
          <cell r="IP123">
            <v>0</v>
          </cell>
          <cell r="IQ123" t="str">
            <v>nd</v>
          </cell>
          <cell r="IR123" t="str">
            <v>nd</v>
          </cell>
          <cell r="IS123" t="str">
            <v>nd</v>
          </cell>
          <cell r="IT123">
            <v>0</v>
          </cell>
          <cell r="IU123">
            <v>0</v>
          </cell>
          <cell r="IV123">
            <v>0</v>
          </cell>
          <cell r="IW123">
            <v>0</v>
          </cell>
          <cell r="IX123" t="str">
            <v>nd</v>
          </cell>
          <cell r="IY123" t="str">
            <v>nd</v>
          </cell>
          <cell r="IZ123">
            <v>0</v>
          </cell>
          <cell r="JA123">
            <v>0</v>
          </cell>
          <cell r="JB123">
            <v>0</v>
          </cell>
          <cell r="JC123">
            <v>0</v>
          </cell>
          <cell r="JD123">
            <v>0</v>
          </cell>
          <cell r="JE123">
            <v>0</v>
          </cell>
          <cell r="JF123">
            <v>0</v>
          </cell>
          <cell r="JG123">
            <v>0</v>
          </cell>
          <cell r="JH123">
            <v>0</v>
          </cell>
          <cell r="JI123">
            <v>0</v>
          </cell>
          <cell r="JJ123">
            <v>0</v>
          </cell>
          <cell r="JK123">
            <v>0</v>
          </cell>
          <cell r="JL123">
            <v>0</v>
          </cell>
          <cell r="JM123">
            <v>0</v>
          </cell>
          <cell r="JN123">
            <v>0</v>
          </cell>
          <cell r="JO123">
            <v>0</v>
          </cell>
          <cell r="JP123">
            <v>0</v>
          </cell>
          <cell r="JQ123" t="str">
            <v>nd</v>
          </cell>
          <cell r="JR123">
            <v>0</v>
          </cell>
          <cell r="JS123">
            <v>0</v>
          </cell>
          <cell r="JT123">
            <v>0</v>
          </cell>
          <cell r="JU123">
            <v>0</v>
          </cell>
          <cell r="JV123">
            <v>0</v>
          </cell>
          <cell r="JW123">
            <v>15.9</v>
          </cell>
          <cell r="JX123">
            <v>0</v>
          </cell>
          <cell r="JY123">
            <v>0</v>
          </cell>
          <cell r="JZ123">
            <v>0</v>
          </cell>
          <cell r="KA123">
            <v>0</v>
          </cell>
          <cell r="KB123">
            <v>0</v>
          </cell>
          <cell r="KC123" t="str">
            <v>nd</v>
          </cell>
          <cell r="KD123">
            <v>56.999999999999993</v>
          </cell>
          <cell r="KE123">
            <v>11.5</v>
          </cell>
          <cell r="KF123">
            <v>0.5</v>
          </cell>
          <cell r="KG123">
            <v>3.9</v>
          </cell>
          <cell r="KH123">
            <v>27.1</v>
          </cell>
          <cell r="KI123">
            <v>0</v>
          </cell>
          <cell r="KJ123">
            <v>56.100000000000009</v>
          </cell>
          <cell r="KK123">
            <v>16.900000000000002</v>
          </cell>
          <cell r="KL123">
            <v>0.4</v>
          </cell>
          <cell r="KM123">
            <v>3.8</v>
          </cell>
          <cell r="KN123">
            <v>22.8</v>
          </cell>
          <cell r="KO123">
            <v>0</v>
          </cell>
        </row>
        <row r="124">
          <cell r="A124" t="str">
            <v>EnsCE</v>
          </cell>
          <cell r="B124" t="str">
            <v>124</v>
          </cell>
          <cell r="C124" t="str">
            <v>NAF 38</v>
          </cell>
          <cell r="D124" t="str">
            <v>CE</v>
          </cell>
          <cell r="E124" t="str">
            <v/>
          </cell>
          <cell r="F124" t="str">
            <v>nd</v>
          </cell>
          <cell r="G124">
            <v>4.5999999999999996</v>
          </cell>
          <cell r="H124">
            <v>33</v>
          </cell>
          <cell r="I124">
            <v>51.9</v>
          </cell>
          <cell r="J124">
            <v>10.299999999999999</v>
          </cell>
          <cell r="K124">
            <v>85.3</v>
          </cell>
          <cell r="L124" t="str">
            <v>nd</v>
          </cell>
          <cell r="M124">
            <v>9.8000000000000007</v>
          </cell>
          <cell r="N124">
            <v>2.7</v>
          </cell>
          <cell r="O124">
            <v>18.600000000000001</v>
          </cell>
          <cell r="P124">
            <v>35.799999999999997</v>
          </cell>
          <cell r="Q124">
            <v>20.8</v>
          </cell>
          <cell r="R124">
            <v>9.8000000000000007</v>
          </cell>
          <cell r="S124">
            <v>14.000000000000002</v>
          </cell>
          <cell r="T124">
            <v>37.299999999999997</v>
          </cell>
          <cell r="U124">
            <v>0</v>
          </cell>
          <cell r="V124">
            <v>16.7</v>
          </cell>
          <cell r="W124">
            <v>9.3000000000000007</v>
          </cell>
          <cell r="X124">
            <v>82.199999999999989</v>
          </cell>
          <cell r="Y124">
            <v>8.5</v>
          </cell>
          <cell r="Z124" t="str">
            <v>nd</v>
          </cell>
          <cell r="AA124">
            <v>51.6</v>
          </cell>
          <cell r="AB124" t="str">
            <v>nd</v>
          </cell>
          <cell r="AC124">
            <v>53.800000000000004</v>
          </cell>
          <cell r="AD124">
            <v>21.5</v>
          </cell>
          <cell r="AE124">
            <v>45.1</v>
          </cell>
          <cell r="AF124" t="str">
            <v>nd</v>
          </cell>
          <cell r="AG124" t="str">
            <v>nd</v>
          </cell>
          <cell r="AH124">
            <v>0</v>
          </cell>
          <cell r="AI124">
            <v>49.5</v>
          </cell>
          <cell r="AJ124">
            <v>78.8</v>
          </cell>
          <cell r="AK124">
            <v>3</v>
          </cell>
          <cell r="AL124">
            <v>18.2</v>
          </cell>
          <cell r="AM124">
            <v>32.800000000000004</v>
          </cell>
          <cell r="AN124">
            <v>67.2</v>
          </cell>
          <cell r="AO124">
            <v>77.7</v>
          </cell>
          <cell r="AP124">
            <v>22.3</v>
          </cell>
          <cell r="AQ124">
            <v>33.700000000000003</v>
          </cell>
          <cell r="AR124" t="str">
            <v>nd</v>
          </cell>
          <cell r="AS124" t="str">
            <v>nd</v>
          </cell>
          <cell r="AT124">
            <v>62.6</v>
          </cell>
          <cell r="AU124" t="str">
            <v>nd</v>
          </cell>
          <cell r="AV124">
            <v>5.8000000000000007</v>
          </cell>
          <cell r="AW124" t="str">
            <v>nd</v>
          </cell>
          <cell r="AX124" t="str">
            <v>nd</v>
          </cell>
          <cell r="AY124">
            <v>76.900000000000006</v>
          </cell>
          <cell r="AZ124">
            <v>14.6</v>
          </cell>
          <cell r="BA124">
            <v>54.7</v>
          </cell>
          <cell r="BB124">
            <v>23.7</v>
          </cell>
          <cell r="BC124">
            <v>8.6999999999999993</v>
          </cell>
          <cell r="BD124">
            <v>5.8999999999999995</v>
          </cell>
          <cell r="BE124">
            <v>4.1000000000000005</v>
          </cell>
          <cell r="BF124">
            <v>2.8000000000000003</v>
          </cell>
          <cell r="BG124">
            <v>3</v>
          </cell>
          <cell r="BH124">
            <v>6.2</v>
          </cell>
          <cell r="BI124">
            <v>7.7</v>
          </cell>
          <cell r="BJ124">
            <v>16.100000000000001</v>
          </cell>
          <cell r="BK124">
            <v>43.3</v>
          </cell>
          <cell r="BL124">
            <v>23.7</v>
          </cell>
          <cell r="BM124" t="str">
            <v>nd</v>
          </cell>
          <cell r="BN124">
            <v>0</v>
          </cell>
          <cell r="BO124" t="str">
            <v>nd</v>
          </cell>
          <cell r="BP124">
            <v>1.0999999999999999</v>
          </cell>
          <cell r="BQ124">
            <v>23.3</v>
          </cell>
          <cell r="BR124">
            <v>74.900000000000006</v>
          </cell>
          <cell r="BS124">
            <v>0</v>
          </cell>
          <cell r="BT124">
            <v>0</v>
          </cell>
          <cell r="BU124">
            <v>0</v>
          </cell>
          <cell r="BV124">
            <v>8.7999999999999989</v>
          </cell>
          <cell r="BW124">
            <v>81.100000000000009</v>
          </cell>
          <cell r="BX124">
            <v>10.199999999999999</v>
          </cell>
          <cell r="BY124" t="str">
            <v>nd</v>
          </cell>
          <cell r="BZ124">
            <v>7.3999999999999995</v>
          </cell>
          <cell r="CA124">
            <v>30</v>
          </cell>
          <cell r="CB124">
            <v>36.700000000000003</v>
          </cell>
          <cell r="CC124">
            <v>21.4</v>
          </cell>
          <cell r="CD124">
            <v>4</v>
          </cell>
          <cell r="CE124">
            <v>0</v>
          </cell>
          <cell r="CF124">
            <v>0</v>
          </cell>
          <cell r="CG124">
            <v>0</v>
          </cell>
          <cell r="CH124">
            <v>0</v>
          </cell>
          <cell r="CI124">
            <v>2.6</v>
          </cell>
          <cell r="CJ124">
            <v>97.399999999999991</v>
          </cell>
          <cell r="CK124">
            <v>87.8</v>
          </cell>
          <cell r="CL124">
            <v>33.6</v>
          </cell>
          <cell r="CM124">
            <v>83.2</v>
          </cell>
          <cell r="CN124">
            <v>44</v>
          </cell>
          <cell r="CO124">
            <v>4.3</v>
          </cell>
          <cell r="CP124">
            <v>31.4</v>
          </cell>
          <cell r="CQ124">
            <v>83.6</v>
          </cell>
          <cell r="CR124">
            <v>17.299999999999997</v>
          </cell>
          <cell r="CS124">
            <v>33.300000000000004</v>
          </cell>
          <cell r="CT124">
            <v>27.1</v>
          </cell>
          <cell r="CU124">
            <v>6.4</v>
          </cell>
          <cell r="CV124">
            <v>33.300000000000004</v>
          </cell>
          <cell r="CW124">
            <v>35.5</v>
          </cell>
          <cell r="CX124">
            <v>2.8000000000000003</v>
          </cell>
          <cell r="CY124">
            <v>3.9</v>
          </cell>
          <cell r="CZ124">
            <v>8.2000000000000011</v>
          </cell>
          <cell r="DA124">
            <v>22.8</v>
          </cell>
          <cell r="DB124">
            <v>26.900000000000002</v>
          </cell>
          <cell r="DC124">
            <v>30.3</v>
          </cell>
          <cell r="DD124">
            <v>35.9</v>
          </cell>
          <cell r="DE124">
            <v>10.5</v>
          </cell>
          <cell r="DF124">
            <v>19.900000000000002</v>
          </cell>
          <cell r="DG124">
            <v>4.9000000000000004</v>
          </cell>
          <cell r="DH124" t="str">
            <v>nd</v>
          </cell>
          <cell r="DI124">
            <v>18.3</v>
          </cell>
          <cell r="DJ124">
            <v>18.600000000000001</v>
          </cell>
          <cell r="DK124">
            <v>10.7</v>
          </cell>
          <cell r="DL124">
            <v>0</v>
          </cell>
          <cell r="DM124" t="str">
            <v>nd</v>
          </cell>
          <cell r="DN124">
            <v>0</v>
          </cell>
          <cell r="DO124">
            <v>0</v>
          </cell>
          <cell r="DP124">
            <v>0</v>
          </cell>
          <cell r="DQ124">
            <v>2.5</v>
          </cell>
          <cell r="DR124">
            <v>1.9</v>
          </cell>
          <cell r="DS124" t="str">
            <v>nd</v>
          </cell>
          <cell r="DT124">
            <v>0</v>
          </cell>
          <cell r="DU124">
            <v>0</v>
          </cell>
          <cell r="DV124">
            <v>0</v>
          </cell>
          <cell r="DW124">
            <v>11.799999999999999</v>
          </cell>
          <cell r="DX124">
            <v>12.7</v>
          </cell>
          <cell r="DY124">
            <v>2.9000000000000004</v>
          </cell>
          <cell r="DZ124">
            <v>3.4000000000000004</v>
          </cell>
          <cell r="EA124" t="str">
            <v>nd</v>
          </cell>
          <cell r="EB124" t="str">
            <v>nd</v>
          </cell>
          <cell r="EC124">
            <v>33.700000000000003</v>
          </cell>
          <cell r="ED124">
            <v>7.1999999999999993</v>
          </cell>
          <cell r="EE124">
            <v>4</v>
          </cell>
          <cell r="EF124">
            <v>2.5</v>
          </cell>
          <cell r="EG124">
            <v>3.4000000000000004</v>
          </cell>
          <cell r="EH124">
            <v>0.89999999999999991</v>
          </cell>
          <cell r="EI124">
            <v>6.7</v>
          </cell>
          <cell r="EJ124">
            <v>1.9</v>
          </cell>
          <cell r="EK124">
            <v>1.6</v>
          </cell>
          <cell r="EL124">
            <v>0</v>
          </cell>
          <cell r="EM124">
            <v>0</v>
          </cell>
          <cell r="EN124" t="str">
            <v>nd</v>
          </cell>
          <cell r="EO124">
            <v>0</v>
          </cell>
          <cell r="EP124" t="str">
            <v>nd</v>
          </cell>
          <cell r="EQ124">
            <v>0</v>
          </cell>
          <cell r="ER124">
            <v>0</v>
          </cell>
          <cell r="ES124">
            <v>0</v>
          </cell>
          <cell r="ET124">
            <v>0</v>
          </cell>
          <cell r="EU124">
            <v>0</v>
          </cell>
          <cell r="EV124">
            <v>0</v>
          </cell>
          <cell r="EW124">
            <v>1.5</v>
          </cell>
          <cell r="EX124">
            <v>1.6</v>
          </cell>
          <cell r="EY124">
            <v>1.4000000000000001</v>
          </cell>
          <cell r="EZ124" t="str">
            <v>nd</v>
          </cell>
          <cell r="FA124">
            <v>2.8000000000000003</v>
          </cell>
          <cell r="FB124">
            <v>2.2999999999999998</v>
          </cell>
          <cell r="FC124">
            <v>6.7</v>
          </cell>
          <cell r="FD124">
            <v>14.6</v>
          </cell>
          <cell r="FE124">
            <v>5.5</v>
          </cell>
          <cell r="FF124">
            <v>2.1</v>
          </cell>
          <cell r="FG124">
            <v>3.4000000000000004</v>
          </cell>
          <cell r="FH124">
            <v>3.4000000000000004</v>
          </cell>
          <cell r="FI124">
            <v>7.1999999999999993</v>
          </cell>
          <cell r="FJ124">
            <v>23.400000000000002</v>
          </cell>
          <cell r="FK124">
            <v>11.899999999999999</v>
          </cell>
          <cell r="FL124" t="str">
            <v>nd</v>
          </cell>
          <cell r="FM124">
            <v>0</v>
          </cell>
          <cell r="FN124" t="str">
            <v>nd</v>
          </cell>
          <cell r="FO124" t="str">
            <v>nd</v>
          </cell>
          <cell r="FP124">
            <v>3.5999999999999996</v>
          </cell>
          <cell r="FQ124">
            <v>4.9000000000000004</v>
          </cell>
          <cell r="FR124" t="str">
            <v>nd</v>
          </cell>
          <cell r="FS124">
            <v>0</v>
          </cell>
          <cell r="FT124">
            <v>0</v>
          </cell>
          <cell r="FU124">
            <v>0</v>
          </cell>
          <cell r="FV124">
            <v>0</v>
          </cell>
          <cell r="FW124">
            <v>0</v>
          </cell>
          <cell r="FX124">
            <v>0</v>
          </cell>
          <cell r="FY124">
            <v>0</v>
          </cell>
          <cell r="FZ124">
            <v>0</v>
          </cell>
          <cell r="GA124">
            <v>1</v>
          </cell>
          <cell r="GB124">
            <v>3.4000000000000004</v>
          </cell>
          <cell r="GC124" t="str">
            <v>nd</v>
          </cell>
          <cell r="GD124">
            <v>0</v>
          </cell>
          <cell r="GE124" t="str">
            <v>nd</v>
          </cell>
          <cell r="GF124" t="str">
            <v>nd</v>
          </cell>
          <cell r="GG124">
            <v>8.2000000000000011</v>
          </cell>
          <cell r="GH124">
            <v>23.200000000000003</v>
          </cell>
          <cell r="GI124">
            <v>0</v>
          </cell>
          <cell r="GJ124">
            <v>0</v>
          </cell>
          <cell r="GK124">
            <v>0</v>
          </cell>
          <cell r="GL124" t="str">
            <v>nd</v>
          </cell>
          <cell r="GM124">
            <v>8.6</v>
          </cell>
          <cell r="GN124">
            <v>42.1</v>
          </cell>
          <cell r="GO124">
            <v>0</v>
          </cell>
          <cell r="GP124">
            <v>0</v>
          </cell>
          <cell r="GQ124">
            <v>0</v>
          </cell>
          <cell r="GR124">
            <v>0</v>
          </cell>
          <cell r="GS124">
            <v>5.4</v>
          </cell>
          <cell r="GT124">
            <v>6.2</v>
          </cell>
          <cell r="GU124">
            <v>0</v>
          </cell>
          <cell r="GV124" t="str">
            <v>nd</v>
          </cell>
          <cell r="GW124">
            <v>0</v>
          </cell>
          <cell r="GX124">
            <v>0</v>
          </cell>
          <cell r="GY124">
            <v>0</v>
          </cell>
          <cell r="GZ124">
            <v>0</v>
          </cell>
          <cell r="HA124">
            <v>0</v>
          </cell>
          <cell r="HB124">
            <v>0</v>
          </cell>
          <cell r="HC124" t="str">
            <v>nd</v>
          </cell>
          <cell r="HD124">
            <v>3.2</v>
          </cell>
          <cell r="HE124">
            <v>1</v>
          </cell>
          <cell r="HF124">
            <v>0</v>
          </cell>
          <cell r="HG124">
            <v>0</v>
          </cell>
          <cell r="HH124">
            <v>0</v>
          </cell>
          <cell r="HI124">
            <v>3</v>
          </cell>
          <cell r="HJ124">
            <v>26.6</v>
          </cell>
          <cell r="HK124">
            <v>3.2</v>
          </cell>
          <cell r="HL124">
            <v>0</v>
          </cell>
          <cell r="HM124">
            <v>0</v>
          </cell>
          <cell r="HN124">
            <v>0</v>
          </cell>
          <cell r="HO124">
            <v>4.3</v>
          </cell>
          <cell r="HP124">
            <v>42.199999999999996</v>
          </cell>
          <cell r="HQ124">
            <v>4.3999999999999995</v>
          </cell>
          <cell r="HR124">
            <v>0</v>
          </cell>
          <cell r="HS124">
            <v>0</v>
          </cell>
          <cell r="HT124">
            <v>0</v>
          </cell>
          <cell r="HU124">
            <v>1</v>
          </cell>
          <cell r="HV124">
            <v>8.7999999999999989</v>
          </cell>
          <cell r="HW124">
            <v>1.5</v>
          </cell>
          <cell r="HX124">
            <v>0</v>
          </cell>
          <cell r="HY124">
            <v>0</v>
          </cell>
          <cell r="HZ124" t="str">
            <v>nd</v>
          </cell>
          <cell r="IA124">
            <v>0</v>
          </cell>
          <cell r="IB124">
            <v>0</v>
          </cell>
          <cell r="IC124">
            <v>0</v>
          </cell>
          <cell r="ID124" t="str">
            <v>nd</v>
          </cell>
          <cell r="IE124">
            <v>1.7999999999999998</v>
          </cell>
          <cell r="IF124">
            <v>1.6</v>
          </cell>
          <cell r="IG124" t="str">
            <v>nd</v>
          </cell>
          <cell r="IH124" t="str">
            <v>nd</v>
          </cell>
          <cell r="II124">
            <v>0</v>
          </cell>
          <cell r="IJ124">
            <v>3.4000000000000004</v>
          </cell>
          <cell r="IK124">
            <v>12</v>
          </cell>
          <cell r="IL124">
            <v>11.4</v>
          </cell>
          <cell r="IM124">
            <v>4.5999999999999996</v>
          </cell>
          <cell r="IN124">
            <v>0.89999999999999991</v>
          </cell>
          <cell r="IO124" t="str">
            <v>nd</v>
          </cell>
          <cell r="IP124">
            <v>3</v>
          </cell>
          <cell r="IQ124">
            <v>10.299999999999999</v>
          </cell>
          <cell r="IR124">
            <v>21.7</v>
          </cell>
          <cell r="IS124">
            <v>14.499999999999998</v>
          </cell>
          <cell r="IT124">
            <v>1.7999999999999998</v>
          </cell>
          <cell r="IU124">
            <v>0</v>
          </cell>
          <cell r="IV124">
            <v>0.8</v>
          </cell>
          <cell r="IW124">
            <v>5.7</v>
          </cell>
          <cell r="IX124">
            <v>2</v>
          </cell>
          <cell r="IY124">
            <v>1.9</v>
          </cell>
          <cell r="IZ124">
            <v>0.70000000000000007</v>
          </cell>
          <cell r="JA124">
            <v>0</v>
          </cell>
          <cell r="JB124">
            <v>0</v>
          </cell>
          <cell r="JC124">
            <v>0</v>
          </cell>
          <cell r="JD124">
            <v>0</v>
          </cell>
          <cell r="JE124" t="str">
            <v>nd</v>
          </cell>
          <cell r="JF124">
            <v>0</v>
          </cell>
          <cell r="JG124">
            <v>0</v>
          </cell>
          <cell r="JH124">
            <v>0</v>
          </cell>
          <cell r="JI124">
            <v>0</v>
          </cell>
          <cell r="JJ124">
            <v>0</v>
          </cell>
          <cell r="JK124">
            <v>4.7</v>
          </cell>
          <cell r="JL124">
            <v>0</v>
          </cell>
          <cell r="JM124">
            <v>0</v>
          </cell>
          <cell r="JN124">
            <v>0</v>
          </cell>
          <cell r="JO124">
            <v>0</v>
          </cell>
          <cell r="JP124" t="str">
            <v>nd</v>
          </cell>
          <cell r="JQ124">
            <v>30.8</v>
          </cell>
          <cell r="JR124">
            <v>0</v>
          </cell>
          <cell r="JS124">
            <v>0</v>
          </cell>
          <cell r="JT124">
            <v>0</v>
          </cell>
          <cell r="JU124">
            <v>0</v>
          </cell>
          <cell r="JV124" t="str">
            <v>nd</v>
          </cell>
          <cell r="JW124">
            <v>50.3</v>
          </cell>
          <cell r="JX124">
            <v>0</v>
          </cell>
          <cell r="JY124">
            <v>0</v>
          </cell>
          <cell r="JZ124">
            <v>0</v>
          </cell>
          <cell r="KA124">
            <v>0</v>
          </cell>
          <cell r="KB124">
            <v>0</v>
          </cell>
          <cell r="KC124">
            <v>11.5</v>
          </cell>
          <cell r="KD124">
            <v>59.099999999999994</v>
          </cell>
          <cell r="KE124">
            <v>12.7</v>
          </cell>
          <cell r="KF124">
            <v>1.5</v>
          </cell>
          <cell r="KG124">
            <v>4.7</v>
          </cell>
          <cell r="KH124">
            <v>21.9</v>
          </cell>
          <cell r="KI124">
            <v>0.1</v>
          </cell>
          <cell r="KJ124">
            <v>57.599999999999994</v>
          </cell>
          <cell r="KK124">
            <v>13.4</v>
          </cell>
          <cell r="KL124">
            <v>1.6</v>
          </cell>
          <cell r="KM124">
            <v>5.0999999999999996</v>
          </cell>
          <cell r="KN124">
            <v>22.3</v>
          </cell>
          <cell r="KO124">
            <v>0.1</v>
          </cell>
        </row>
        <row r="125">
          <cell r="A125" t="str">
            <v>EnsCF</v>
          </cell>
          <cell r="B125" t="str">
            <v>125</v>
          </cell>
          <cell r="C125" t="str">
            <v>NAF 38</v>
          </cell>
          <cell r="D125" t="str">
            <v>CF</v>
          </cell>
          <cell r="E125" t="str">
            <v/>
          </cell>
          <cell r="F125">
            <v>0</v>
          </cell>
          <cell r="G125" t="str">
            <v>nd</v>
          </cell>
          <cell r="H125">
            <v>10.7</v>
          </cell>
          <cell r="I125">
            <v>88.2</v>
          </cell>
          <cell r="J125" t="str">
            <v>nd</v>
          </cell>
          <cell r="K125">
            <v>82.8</v>
          </cell>
          <cell r="L125" t="str">
            <v>nd</v>
          </cell>
          <cell r="M125" t="str">
            <v>nd</v>
          </cell>
          <cell r="N125" t="str">
            <v>nd</v>
          </cell>
          <cell r="O125">
            <v>9.5</v>
          </cell>
          <cell r="P125">
            <v>52.400000000000006</v>
          </cell>
          <cell r="Q125">
            <v>20.399999999999999</v>
          </cell>
          <cell r="R125">
            <v>7.3999999999999995</v>
          </cell>
          <cell r="S125">
            <v>4.3</v>
          </cell>
          <cell r="T125">
            <v>15.5</v>
          </cell>
          <cell r="U125" t="str">
            <v>nd</v>
          </cell>
          <cell r="V125">
            <v>20.7</v>
          </cell>
          <cell r="W125">
            <v>4.1000000000000005</v>
          </cell>
          <cell r="X125">
            <v>93</v>
          </cell>
          <cell r="Y125">
            <v>2.9000000000000004</v>
          </cell>
          <cell r="Z125">
            <v>0</v>
          </cell>
          <cell r="AA125">
            <v>100</v>
          </cell>
          <cell r="AB125">
            <v>0</v>
          </cell>
          <cell r="AC125" t="str">
            <v>nd</v>
          </cell>
          <cell r="AD125">
            <v>0</v>
          </cell>
          <cell r="AE125">
            <v>0</v>
          </cell>
          <cell r="AF125" t="str">
            <v>nd</v>
          </cell>
          <cell r="AG125">
            <v>0</v>
          </cell>
          <cell r="AH125">
            <v>0</v>
          </cell>
          <cell r="AI125" t="str">
            <v>nd</v>
          </cell>
          <cell r="AJ125">
            <v>87.8</v>
          </cell>
          <cell r="AK125" t="str">
            <v>nd</v>
          </cell>
          <cell r="AL125">
            <v>10.7</v>
          </cell>
          <cell r="AM125">
            <v>27.500000000000004</v>
          </cell>
          <cell r="AN125">
            <v>72.5</v>
          </cell>
          <cell r="AO125">
            <v>99.6</v>
          </cell>
          <cell r="AP125" t="str">
            <v>nd</v>
          </cell>
          <cell r="AQ125" t="str">
            <v>nd</v>
          </cell>
          <cell r="AR125">
            <v>0</v>
          </cell>
          <cell r="AS125">
            <v>0</v>
          </cell>
          <cell r="AT125">
            <v>92.7</v>
          </cell>
          <cell r="AU125">
            <v>0</v>
          </cell>
          <cell r="AV125">
            <v>0</v>
          </cell>
          <cell r="AW125">
            <v>0</v>
          </cell>
          <cell r="AX125">
            <v>0</v>
          </cell>
          <cell r="AY125">
            <v>93.100000000000009</v>
          </cell>
          <cell r="AZ125" t="str">
            <v>nd</v>
          </cell>
          <cell r="BA125">
            <v>25.7</v>
          </cell>
          <cell r="BB125">
            <v>50.1</v>
          </cell>
          <cell r="BC125">
            <v>9.8000000000000007</v>
          </cell>
          <cell r="BD125">
            <v>9</v>
          </cell>
          <cell r="BE125">
            <v>3.1</v>
          </cell>
          <cell r="BF125">
            <v>2.2999999999999998</v>
          </cell>
          <cell r="BG125" t="str">
            <v>nd</v>
          </cell>
          <cell r="BH125">
            <v>7.1</v>
          </cell>
          <cell r="BI125">
            <v>19.100000000000001</v>
          </cell>
          <cell r="BJ125">
            <v>22.7</v>
          </cell>
          <cell r="BK125">
            <v>35.4</v>
          </cell>
          <cell r="BL125">
            <v>13.3</v>
          </cell>
          <cell r="BM125">
            <v>0</v>
          </cell>
          <cell r="BN125">
            <v>0</v>
          </cell>
          <cell r="BO125" t="str">
            <v>nd</v>
          </cell>
          <cell r="BP125">
            <v>0</v>
          </cell>
          <cell r="BQ125">
            <v>17.8</v>
          </cell>
          <cell r="BR125">
            <v>82.1</v>
          </cell>
          <cell r="BS125">
            <v>0</v>
          </cell>
          <cell r="BT125">
            <v>0</v>
          </cell>
          <cell r="BU125">
            <v>0</v>
          </cell>
          <cell r="BV125">
            <v>9</v>
          </cell>
          <cell r="BW125">
            <v>84.899999999999991</v>
          </cell>
          <cell r="BX125">
            <v>6.1</v>
          </cell>
          <cell r="BY125" t="str">
            <v>nd</v>
          </cell>
          <cell r="BZ125">
            <v>6.3</v>
          </cell>
          <cell r="CA125">
            <v>12.3</v>
          </cell>
          <cell r="CB125">
            <v>38.299999999999997</v>
          </cell>
          <cell r="CC125">
            <v>34.799999999999997</v>
          </cell>
          <cell r="CD125">
            <v>7.1</v>
          </cell>
          <cell r="CE125">
            <v>0</v>
          </cell>
          <cell r="CF125">
            <v>0</v>
          </cell>
          <cell r="CG125">
            <v>0</v>
          </cell>
          <cell r="CH125">
            <v>0</v>
          </cell>
          <cell r="CI125">
            <v>0</v>
          </cell>
          <cell r="CJ125">
            <v>100</v>
          </cell>
          <cell r="CK125">
            <v>72.2</v>
          </cell>
          <cell r="CL125">
            <v>67.800000000000011</v>
          </cell>
          <cell r="CM125">
            <v>90.8</v>
          </cell>
          <cell r="CN125">
            <v>49</v>
          </cell>
          <cell r="CO125" t="str">
            <v>nd</v>
          </cell>
          <cell r="CP125">
            <v>43.6</v>
          </cell>
          <cell r="CQ125">
            <v>75.400000000000006</v>
          </cell>
          <cell r="CR125">
            <v>13</v>
          </cell>
          <cell r="CS125">
            <v>33.200000000000003</v>
          </cell>
          <cell r="CT125">
            <v>19.8</v>
          </cell>
          <cell r="CU125">
            <v>0</v>
          </cell>
          <cell r="CV125">
            <v>47</v>
          </cell>
          <cell r="CW125">
            <v>55.7</v>
          </cell>
          <cell r="CX125">
            <v>3.8</v>
          </cell>
          <cell r="CY125">
            <v>12.8</v>
          </cell>
          <cell r="CZ125">
            <v>1.5</v>
          </cell>
          <cell r="DA125">
            <v>3.5000000000000004</v>
          </cell>
          <cell r="DB125">
            <v>22.7</v>
          </cell>
          <cell r="DC125">
            <v>33.4</v>
          </cell>
          <cell r="DD125">
            <v>11.799999999999999</v>
          </cell>
          <cell r="DE125">
            <v>8</v>
          </cell>
          <cell r="DF125">
            <v>32.4</v>
          </cell>
          <cell r="DG125">
            <v>4.8</v>
          </cell>
          <cell r="DH125" t="str">
            <v>nd</v>
          </cell>
          <cell r="DI125">
            <v>8.3000000000000007</v>
          </cell>
          <cell r="DJ125">
            <v>22</v>
          </cell>
          <cell r="DK125">
            <v>10.6</v>
          </cell>
          <cell r="DL125">
            <v>0</v>
          </cell>
          <cell r="DM125">
            <v>0</v>
          </cell>
          <cell r="DN125">
            <v>0</v>
          </cell>
          <cell r="DO125">
            <v>0</v>
          </cell>
          <cell r="DP125">
            <v>0</v>
          </cell>
          <cell r="DQ125">
            <v>0</v>
          </cell>
          <cell r="DR125" t="str">
            <v>nd</v>
          </cell>
          <cell r="DS125">
            <v>0</v>
          </cell>
          <cell r="DT125">
            <v>0</v>
          </cell>
          <cell r="DU125">
            <v>0</v>
          </cell>
          <cell r="DV125">
            <v>0</v>
          </cell>
          <cell r="DW125">
            <v>3.6999999999999997</v>
          </cell>
          <cell r="DX125">
            <v>3.3000000000000003</v>
          </cell>
          <cell r="DY125" t="str">
            <v>nd</v>
          </cell>
          <cell r="DZ125">
            <v>3.5000000000000004</v>
          </cell>
          <cell r="EA125">
            <v>0</v>
          </cell>
          <cell r="EB125">
            <v>0</v>
          </cell>
          <cell r="EC125">
            <v>22.400000000000002</v>
          </cell>
          <cell r="ED125">
            <v>46.2</v>
          </cell>
          <cell r="EE125">
            <v>9.4</v>
          </cell>
          <cell r="EF125">
            <v>5.6000000000000005</v>
          </cell>
          <cell r="EG125" t="str">
            <v>nd</v>
          </cell>
          <cell r="EH125">
            <v>2.4</v>
          </cell>
          <cell r="EI125" t="str">
            <v>nd</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t="str">
            <v>nd</v>
          </cell>
          <cell r="EX125">
            <v>0</v>
          </cell>
          <cell r="EY125">
            <v>0</v>
          </cell>
          <cell r="EZ125" t="str">
            <v>nd</v>
          </cell>
          <cell r="FA125">
            <v>0</v>
          </cell>
          <cell r="FB125" t="str">
            <v>nd</v>
          </cell>
          <cell r="FC125" t="str">
            <v>nd</v>
          </cell>
          <cell r="FD125">
            <v>3.9</v>
          </cell>
          <cell r="FE125" t="str">
            <v>nd</v>
          </cell>
          <cell r="FF125">
            <v>0</v>
          </cell>
          <cell r="FG125">
            <v>7.3</v>
          </cell>
          <cell r="FH125">
            <v>16.7</v>
          </cell>
          <cell r="FI125">
            <v>19.100000000000001</v>
          </cell>
          <cell r="FJ125">
            <v>31.5</v>
          </cell>
          <cell r="FK125">
            <v>13.200000000000001</v>
          </cell>
          <cell r="FL125">
            <v>0</v>
          </cell>
          <cell r="FM125">
            <v>0</v>
          </cell>
          <cell r="FN125">
            <v>0</v>
          </cell>
          <cell r="FO125">
            <v>0</v>
          </cell>
          <cell r="FP125" t="str">
            <v>nd</v>
          </cell>
          <cell r="FQ125">
            <v>0</v>
          </cell>
          <cell r="FR125">
            <v>0</v>
          </cell>
          <cell r="FS125">
            <v>0</v>
          </cell>
          <cell r="FT125">
            <v>0</v>
          </cell>
          <cell r="FU125">
            <v>0</v>
          </cell>
          <cell r="FV125">
            <v>0</v>
          </cell>
          <cell r="FW125">
            <v>0</v>
          </cell>
          <cell r="FX125">
            <v>0</v>
          </cell>
          <cell r="FY125">
            <v>0</v>
          </cell>
          <cell r="FZ125">
            <v>0</v>
          </cell>
          <cell r="GA125" t="str">
            <v>nd</v>
          </cell>
          <cell r="GB125">
            <v>0</v>
          </cell>
          <cell r="GC125">
            <v>0</v>
          </cell>
          <cell r="GD125">
            <v>0</v>
          </cell>
          <cell r="GE125" t="str">
            <v>nd</v>
          </cell>
          <cell r="GF125">
            <v>0</v>
          </cell>
          <cell r="GG125" t="str">
            <v>nd</v>
          </cell>
          <cell r="GH125">
            <v>9.3000000000000007</v>
          </cell>
          <cell r="GI125">
            <v>0</v>
          </cell>
          <cell r="GJ125">
            <v>0</v>
          </cell>
          <cell r="GK125">
            <v>0</v>
          </cell>
          <cell r="GL125">
            <v>0</v>
          </cell>
          <cell r="GM125">
            <v>15.8</v>
          </cell>
          <cell r="GN125">
            <v>72.099999999999994</v>
          </cell>
          <cell r="GO125">
            <v>0</v>
          </cell>
          <cell r="GP125">
            <v>0</v>
          </cell>
          <cell r="GQ125">
            <v>0</v>
          </cell>
          <cell r="GR125">
            <v>0</v>
          </cell>
          <cell r="GS125">
            <v>0</v>
          </cell>
          <cell r="GT125" t="str">
            <v>nd</v>
          </cell>
          <cell r="GU125">
            <v>0</v>
          </cell>
          <cell r="GV125">
            <v>0</v>
          </cell>
          <cell r="GW125">
            <v>0</v>
          </cell>
          <cell r="GX125">
            <v>0</v>
          </cell>
          <cell r="GY125">
            <v>0</v>
          </cell>
          <cell r="GZ125">
            <v>0</v>
          </cell>
          <cell r="HA125">
            <v>0</v>
          </cell>
          <cell r="HB125">
            <v>0</v>
          </cell>
          <cell r="HC125">
            <v>0</v>
          </cell>
          <cell r="HD125" t="str">
            <v>nd</v>
          </cell>
          <cell r="HE125">
            <v>0</v>
          </cell>
          <cell r="HF125">
            <v>0</v>
          </cell>
          <cell r="HG125">
            <v>0</v>
          </cell>
          <cell r="HH125">
            <v>0</v>
          </cell>
          <cell r="HI125">
            <v>0</v>
          </cell>
          <cell r="HJ125">
            <v>10.6</v>
          </cell>
          <cell r="HK125" t="str">
            <v>nd</v>
          </cell>
          <cell r="HL125">
            <v>0</v>
          </cell>
          <cell r="HM125">
            <v>0</v>
          </cell>
          <cell r="HN125">
            <v>0</v>
          </cell>
          <cell r="HO125">
            <v>9</v>
          </cell>
          <cell r="HP125">
            <v>73</v>
          </cell>
          <cell r="HQ125">
            <v>5.8999999999999995</v>
          </cell>
          <cell r="HR125">
            <v>0</v>
          </cell>
          <cell r="HS125">
            <v>0</v>
          </cell>
          <cell r="HT125">
            <v>0</v>
          </cell>
          <cell r="HU125">
            <v>0</v>
          </cell>
          <cell r="HV125" t="str">
            <v>nd</v>
          </cell>
          <cell r="HW125">
            <v>0</v>
          </cell>
          <cell r="HX125">
            <v>0</v>
          </cell>
          <cell r="HY125">
            <v>0</v>
          </cell>
          <cell r="HZ125">
            <v>0</v>
          </cell>
          <cell r="IA125">
            <v>0</v>
          </cell>
          <cell r="IB125">
            <v>0</v>
          </cell>
          <cell r="IC125">
            <v>0</v>
          </cell>
          <cell r="ID125">
            <v>0</v>
          </cell>
          <cell r="IE125">
            <v>0</v>
          </cell>
          <cell r="IF125" t="str">
            <v>nd</v>
          </cell>
          <cell r="IG125">
            <v>0</v>
          </cell>
          <cell r="IH125">
            <v>0</v>
          </cell>
          <cell r="II125">
            <v>0</v>
          </cell>
          <cell r="IJ125" t="str">
            <v>nd</v>
          </cell>
          <cell r="IK125">
            <v>0</v>
          </cell>
          <cell r="IL125">
            <v>6.9</v>
          </cell>
          <cell r="IM125">
            <v>2.6</v>
          </cell>
          <cell r="IN125">
            <v>0</v>
          </cell>
          <cell r="IO125" t="str">
            <v>nd</v>
          </cell>
          <cell r="IP125">
            <v>5.2</v>
          </cell>
          <cell r="IQ125">
            <v>12.6</v>
          </cell>
          <cell r="IR125">
            <v>29.7</v>
          </cell>
          <cell r="IS125">
            <v>32.300000000000004</v>
          </cell>
          <cell r="IT125">
            <v>7.1</v>
          </cell>
          <cell r="IU125">
            <v>0</v>
          </cell>
          <cell r="IV125">
            <v>0</v>
          </cell>
          <cell r="IW125">
            <v>0</v>
          </cell>
          <cell r="IX125">
            <v>0</v>
          </cell>
          <cell r="IY125" t="str">
            <v>nd</v>
          </cell>
          <cell r="IZ125">
            <v>0</v>
          </cell>
          <cell r="JA125">
            <v>0</v>
          </cell>
          <cell r="JB125">
            <v>0</v>
          </cell>
          <cell r="JC125">
            <v>0</v>
          </cell>
          <cell r="JD125">
            <v>0</v>
          </cell>
          <cell r="JE125">
            <v>0</v>
          </cell>
          <cell r="JF125">
            <v>0</v>
          </cell>
          <cell r="JG125">
            <v>0</v>
          </cell>
          <cell r="JH125">
            <v>0</v>
          </cell>
          <cell r="JI125">
            <v>0</v>
          </cell>
          <cell r="JJ125">
            <v>0</v>
          </cell>
          <cell r="JK125" t="str">
            <v>nd</v>
          </cell>
          <cell r="JL125">
            <v>0</v>
          </cell>
          <cell r="JM125">
            <v>0</v>
          </cell>
          <cell r="JN125">
            <v>0</v>
          </cell>
          <cell r="JO125">
            <v>0</v>
          </cell>
          <cell r="JP125">
            <v>0</v>
          </cell>
          <cell r="JQ125">
            <v>11</v>
          </cell>
          <cell r="JR125">
            <v>0</v>
          </cell>
          <cell r="JS125">
            <v>0</v>
          </cell>
          <cell r="JT125">
            <v>0</v>
          </cell>
          <cell r="JU125">
            <v>0</v>
          </cell>
          <cell r="JV125">
            <v>0</v>
          </cell>
          <cell r="JW125">
            <v>87.8</v>
          </cell>
          <cell r="JX125">
            <v>0</v>
          </cell>
          <cell r="JY125">
            <v>0</v>
          </cell>
          <cell r="JZ125">
            <v>0</v>
          </cell>
          <cell r="KA125">
            <v>0</v>
          </cell>
          <cell r="KB125">
            <v>0</v>
          </cell>
          <cell r="KC125" t="str">
            <v>nd</v>
          </cell>
          <cell r="KD125">
            <v>58.199999999999996</v>
          </cell>
          <cell r="KE125">
            <v>17.899999999999999</v>
          </cell>
          <cell r="KF125">
            <v>0.8</v>
          </cell>
          <cell r="KG125">
            <v>5.7</v>
          </cell>
          <cell r="KH125">
            <v>17.299999999999997</v>
          </cell>
          <cell r="KI125">
            <v>0</v>
          </cell>
          <cell r="KJ125">
            <v>56.899999999999991</v>
          </cell>
          <cell r="KK125">
            <v>17.599999999999998</v>
          </cell>
          <cell r="KL125">
            <v>0.8</v>
          </cell>
          <cell r="KM125">
            <v>6.2</v>
          </cell>
          <cell r="KN125">
            <v>18.600000000000001</v>
          </cell>
          <cell r="KO125">
            <v>0</v>
          </cell>
        </row>
        <row r="126">
          <cell r="A126" t="str">
            <v>EnsCG</v>
          </cell>
          <cell r="B126" t="str">
            <v>126</v>
          </cell>
          <cell r="C126" t="str">
            <v>NAF 38</v>
          </cell>
          <cell r="D126" t="str">
            <v>CG</v>
          </cell>
          <cell r="E126" t="str">
            <v/>
          </cell>
          <cell r="F126" t="str">
            <v>nd</v>
          </cell>
          <cell r="G126">
            <v>5.3</v>
          </cell>
          <cell r="H126">
            <v>21.6</v>
          </cell>
          <cell r="I126">
            <v>48.4</v>
          </cell>
          <cell r="J126">
            <v>23.599999999999998</v>
          </cell>
          <cell r="K126">
            <v>83.2</v>
          </cell>
          <cell r="L126" t="str">
            <v>nd</v>
          </cell>
          <cell r="M126">
            <v>13.8</v>
          </cell>
          <cell r="N126" t="str">
            <v>nd</v>
          </cell>
          <cell r="O126">
            <v>24.8</v>
          </cell>
          <cell r="P126">
            <v>21.8</v>
          </cell>
          <cell r="Q126">
            <v>12.2</v>
          </cell>
          <cell r="R126">
            <v>2.7</v>
          </cell>
          <cell r="S126">
            <v>13.200000000000001</v>
          </cell>
          <cell r="T126">
            <v>46.9</v>
          </cell>
          <cell r="U126" t="str">
            <v>nd</v>
          </cell>
          <cell r="V126">
            <v>18.600000000000001</v>
          </cell>
          <cell r="W126">
            <v>21</v>
          </cell>
          <cell r="X126">
            <v>75.400000000000006</v>
          </cell>
          <cell r="Y126">
            <v>3.5000000000000004</v>
          </cell>
          <cell r="Z126">
            <v>2.4</v>
          </cell>
          <cell r="AA126">
            <v>77.100000000000009</v>
          </cell>
          <cell r="AB126">
            <v>11.899999999999999</v>
          </cell>
          <cell r="AC126">
            <v>71.399999999999991</v>
          </cell>
          <cell r="AD126">
            <v>8.1</v>
          </cell>
          <cell r="AE126">
            <v>24.5</v>
          </cell>
          <cell r="AF126">
            <v>36.199999999999996</v>
          </cell>
          <cell r="AG126">
            <v>0</v>
          </cell>
          <cell r="AH126">
            <v>0</v>
          </cell>
          <cell r="AI126">
            <v>39.4</v>
          </cell>
          <cell r="AJ126">
            <v>66.2</v>
          </cell>
          <cell r="AK126">
            <v>6.4</v>
          </cell>
          <cell r="AL126">
            <v>27.400000000000002</v>
          </cell>
          <cell r="AM126">
            <v>45.2</v>
          </cell>
          <cell r="AN126">
            <v>54.800000000000004</v>
          </cell>
          <cell r="AO126">
            <v>62.1</v>
          </cell>
          <cell r="AP126">
            <v>37.9</v>
          </cell>
          <cell r="AQ126">
            <v>68.7</v>
          </cell>
          <cell r="AR126" t="str">
            <v>nd</v>
          </cell>
          <cell r="AS126" t="str">
            <v>nd</v>
          </cell>
          <cell r="AT126">
            <v>23.200000000000003</v>
          </cell>
          <cell r="AU126">
            <v>5.5</v>
          </cell>
          <cell r="AV126">
            <v>9.7000000000000011</v>
          </cell>
          <cell r="AW126">
            <v>4.5999999999999996</v>
          </cell>
          <cell r="AX126">
            <v>3.8</v>
          </cell>
          <cell r="AY126">
            <v>37.5</v>
          </cell>
          <cell r="AZ126">
            <v>44.4</v>
          </cell>
          <cell r="BA126">
            <v>66.7</v>
          </cell>
          <cell r="BB126">
            <v>21.4</v>
          </cell>
          <cell r="BC126">
            <v>3.3000000000000003</v>
          </cell>
          <cell r="BD126">
            <v>2.2999999999999998</v>
          </cell>
          <cell r="BE126">
            <v>1.5</v>
          </cell>
          <cell r="BF126">
            <v>4.7</v>
          </cell>
          <cell r="BG126" t="str">
            <v>nd</v>
          </cell>
          <cell r="BH126">
            <v>1.7000000000000002</v>
          </cell>
          <cell r="BI126">
            <v>3.5999999999999996</v>
          </cell>
          <cell r="BJ126">
            <v>10.8</v>
          </cell>
          <cell r="BK126">
            <v>47.099999999999994</v>
          </cell>
          <cell r="BL126">
            <v>36.199999999999996</v>
          </cell>
          <cell r="BM126">
            <v>0.89999999999999991</v>
          </cell>
          <cell r="BN126">
            <v>0</v>
          </cell>
          <cell r="BO126" t="str">
            <v>nd</v>
          </cell>
          <cell r="BP126">
            <v>3.2</v>
          </cell>
          <cell r="BQ126">
            <v>38.4</v>
          </cell>
          <cell r="BR126">
            <v>56.899999999999991</v>
          </cell>
          <cell r="BS126">
            <v>0</v>
          </cell>
          <cell r="BT126">
            <v>0</v>
          </cell>
          <cell r="BU126">
            <v>0</v>
          </cell>
          <cell r="BV126">
            <v>10.199999999999999</v>
          </cell>
          <cell r="BW126">
            <v>74.400000000000006</v>
          </cell>
          <cell r="BX126">
            <v>15.299999999999999</v>
          </cell>
          <cell r="BY126">
            <v>4</v>
          </cell>
          <cell r="BZ126">
            <v>1.5</v>
          </cell>
          <cell r="CA126">
            <v>18</v>
          </cell>
          <cell r="CB126">
            <v>25</v>
          </cell>
          <cell r="CC126">
            <v>37.1</v>
          </cell>
          <cell r="CD126">
            <v>14.399999999999999</v>
          </cell>
          <cell r="CE126">
            <v>0</v>
          </cell>
          <cell r="CF126">
            <v>0</v>
          </cell>
          <cell r="CG126">
            <v>0</v>
          </cell>
          <cell r="CH126">
            <v>0</v>
          </cell>
          <cell r="CI126" t="str">
            <v>nd</v>
          </cell>
          <cell r="CJ126">
            <v>98.8</v>
          </cell>
          <cell r="CK126">
            <v>81.3</v>
          </cell>
          <cell r="CL126">
            <v>35.799999999999997</v>
          </cell>
          <cell r="CM126">
            <v>81.100000000000009</v>
          </cell>
          <cell r="CN126">
            <v>48.3</v>
          </cell>
          <cell r="CO126">
            <v>8.3000000000000007</v>
          </cell>
          <cell r="CP126">
            <v>44.4</v>
          </cell>
          <cell r="CQ126">
            <v>79.900000000000006</v>
          </cell>
          <cell r="CR126">
            <v>11.1</v>
          </cell>
          <cell r="CS126">
            <v>37.700000000000003</v>
          </cell>
          <cell r="CT126">
            <v>30.099999999999998</v>
          </cell>
          <cell r="CU126">
            <v>6.9</v>
          </cell>
          <cell r="CV126">
            <v>25.4</v>
          </cell>
          <cell r="CW126">
            <v>23.799999999999997</v>
          </cell>
          <cell r="CX126">
            <v>3.8</v>
          </cell>
          <cell r="CY126">
            <v>19.3</v>
          </cell>
          <cell r="CZ126">
            <v>10</v>
          </cell>
          <cell r="DA126">
            <v>17</v>
          </cell>
          <cell r="DB126">
            <v>26.1</v>
          </cell>
          <cell r="DC126">
            <v>24.099999999999998</v>
          </cell>
          <cell r="DD126">
            <v>52</v>
          </cell>
          <cell r="DE126">
            <v>5.6000000000000005</v>
          </cell>
          <cell r="DF126">
            <v>13.4</v>
          </cell>
          <cell r="DG126">
            <v>4.7</v>
          </cell>
          <cell r="DH126">
            <v>2.1999999999999997</v>
          </cell>
          <cell r="DI126">
            <v>14.7</v>
          </cell>
          <cell r="DJ126">
            <v>10</v>
          </cell>
          <cell r="DK126">
            <v>13.200000000000001</v>
          </cell>
          <cell r="DL126" t="str">
            <v>nd</v>
          </cell>
          <cell r="DM126">
            <v>0</v>
          </cell>
          <cell r="DN126">
            <v>0</v>
          </cell>
          <cell r="DO126">
            <v>0</v>
          </cell>
          <cell r="DP126">
            <v>0</v>
          </cell>
          <cell r="DQ126">
            <v>2.6</v>
          </cell>
          <cell r="DR126" t="str">
            <v>nd</v>
          </cell>
          <cell r="DS126">
            <v>1.7000000000000002</v>
          </cell>
          <cell r="DT126" t="str">
            <v>nd</v>
          </cell>
          <cell r="DU126" t="str">
            <v>nd</v>
          </cell>
          <cell r="DV126">
            <v>0</v>
          </cell>
          <cell r="DW126">
            <v>10.9</v>
          </cell>
          <cell r="DX126">
            <v>7.1</v>
          </cell>
          <cell r="DY126">
            <v>1.0999999999999999</v>
          </cell>
          <cell r="DZ126">
            <v>2.1</v>
          </cell>
          <cell r="EA126">
            <v>0</v>
          </cell>
          <cell r="EB126">
            <v>1</v>
          </cell>
          <cell r="EC126">
            <v>36.6</v>
          </cell>
          <cell r="ED126">
            <v>6.9</v>
          </cell>
          <cell r="EE126">
            <v>0</v>
          </cell>
          <cell r="EF126">
            <v>0</v>
          </cell>
          <cell r="EG126">
            <v>1.0999999999999999</v>
          </cell>
          <cell r="EH126">
            <v>2.4</v>
          </cell>
          <cell r="EI126">
            <v>15.6</v>
          </cell>
          <cell r="EJ126">
            <v>6.6000000000000005</v>
          </cell>
          <cell r="EK126" t="str">
            <v>nd</v>
          </cell>
          <cell r="EL126">
            <v>0</v>
          </cell>
          <cell r="EM126">
            <v>0</v>
          </cell>
          <cell r="EN126" t="str">
            <v>nd</v>
          </cell>
          <cell r="EO126">
            <v>0</v>
          </cell>
          <cell r="EP126">
            <v>0</v>
          </cell>
          <cell r="EQ126">
            <v>0</v>
          </cell>
          <cell r="ER126">
            <v>0</v>
          </cell>
          <cell r="ES126" t="str">
            <v>nd</v>
          </cell>
          <cell r="ET126">
            <v>0</v>
          </cell>
          <cell r="EU126">
            <v>0</v>
          </cell>
          <cell r="EV126" t="str">
            <v>nd</v>
          </cell>
          <cell r="EW126" t="str">
            <v>nd</v>
          </cell>
          <cell r="EX126">
            <v>1.4000000000000001</v>
          </cell>
          <cell r="EY126">
            <v>2.2999999999999998</v>
          </cell>
          <cell r="EZ126" t="str">
            <v>nd</v>
          </cell>
          <cell r="FA126" t="str">
            <v>nd</v>
          </cell>
          <cell r="FB126" t="str">
            <v>nd</v>
          </cell>
          <cell r="FC126">
            <v>3.1</v>
          </cell>
          <cell r="FD126">
            <v>10.9</v>
          </cell>
          <cell r="FE126">
            <v>5.8000000000000007</v>
          </cell>
          <cell r="FF126">
            <v>0</v>
          </cell>
          <cell r="FG126" t="str">
            <v>nd</v>
          </cell>
          <cell r="FH126" t="str">
            <v>nd</v>
          </cell>
          <cell r="FI126">
            <v>3.6999999999999997</v>
          </cell>
          <cell r="FJ126">
            <v>24.3</v>
          </cell>
          <cell r="FK126">
            <v>17.399999999999999</v>
          </cell>
          <cell r="FL126">
            <v>0</v>
          </cell>
          <cell r="FM126">
            <v>0</v>
          </cell>
          <cell r="FN126" t="str">
            <v>nd</v>
          </cell>
          <cell r="FO126">
            <v>3</v>
          </cell>
          <cell r="FP126">
            <v>10.4</v>
          </cell>
          <cell r="FQ126">
            <v>9.7000000000000011</v>
          </cell>
          <cell r="FR126">
            <v>0</v>
          </cell>
          <cell r="FS126" t="str">
            <v>nd</v>
          </cell>
          <cell r="FT126">
            <v>0</v>
          </cell>
          <cell r="FU126">
            <v>0</v>
          </cell>
          <cell r="FV126">
            <v>0</v>
          </cell>
          <cell r="FW126" t="str">
            <v>nd</v>
          </cell>
          <cell r="FX126">
            <v>0</v>
          </cell>
          <cell r="FY126">
            <v>0</v>
          </cell>
          <cell r="FZ126" t="str">
            <v>nd</v>
          </cell>
          <cell r="GA126">
            <v>2.1999999999999997</v>
          </cell>
          <cell r="GB126">
            <v>1.7000000000000002</v>
          </cell>
          <cell r="GC126" t="str">
            <v>nd</v>
          </cell>
          <cell r="GD126">
            <v>0</v>
          </cell>
          <cell r="GE126">
            <v>0</v>
          </cell>
          <cell r="GF126">
            <v>1.6</v>
          </cell>
          <cell r="GG126">
            <v>8.1</v>
          </cell>
          <cell r="GH126">
            <v>12.6</v>
          </cell>
          <cell r="GI126">
            <v>0</v>
          </cell>
          <cell r="GJ126">
            <v>0</v>
          </cell>
          <cell r="GK126">
            <v>0</v>
          </cell>
          <cell r="GL126">
            <v>0</v>
          </cell>
          <cell r="GM126">
            <v>19.5</v>
          </cell>
          <cell r="GN126">
            <v>27.400000000000002</v>
          </cell>
          <cell r="GO126">
            <v>0</v>
          </cell>
          <cell r="GP126">
            <v>0</v>
          </cell>
          <cell r="GQ126" t="str">
            <v>nd</v>
          </cell>
          <cell r="GR126" t="str">
            <v>nd</v>
          </cell>
          <cell r="GS126">
            <v>7.6</v>
          </cell>
          <cell r="GT126">
            <v>15.299999999999999</v>
          </cell>
          <cell r="GU126">
            <v>0</v>
          </cell>
          <cell r="GV126" t="str">
            <v>nd</v>
          </cell>
          <cell r="GW126">
            <v>0</v>
          </cell>
          <cell r="GX126">
            <v>0</v>
          </cell>
          <cell r="GY126">
            <v>0</v>
          </cell>
          <cell r="GZ126">
            <v>0</v>
          </cell>
          <cell r="HA126">
            <v>0</v>
          </cell>
          <cell r="HB126">
            <v>0</v>
          </cell>
          <cell r="HC126" t="str">
            <v>nd</v>
          </cell>
          <cell r="HD126">
            <v>3.1</v>
          </cell>
          <cell r="HE126" t="str">
            <v>nd</v>
          </cell>
          <cell r="HF126">
            <v>0</v>
          </cell>
          <cell r="HG126">
            <v>0</v>
          </cell>
          <cell r="HH126">
            <v>0</v>
          </cell>
          <cell r="HI126">
            <v>2.4</v>
          </cell>
          <cell r="HJ126">
            <v>18</v>
          </cell>
          <cell r="HK126">
            <v>2.9000000000000004</v>
          </cell>
          <cell r="HL126">
            <v>0</v>
          </cell>
          <cell r="HM126">
            <v>0</v>
          </cell>
          <cell r="HN126">
            <v>0</v>
          </cell>
          <cell r="HO126">
            <v>6.8000000000000007</v>
          </cell>
          <cell r="HP126">
            <v>32.300000000000004</v>
          </cell>
          <cell r="HQ126">
            <v>7.7</v>
          </cell>
          <cell r="HR126">
            <v>0</v>
          </cell>
          <cell r="HS126">
            <v>0</v>
          </cell>
          <cell r="HT126">
            <v>0</v>
          </cell>
          <cell r="HU126" t="str">
            <v>nd</v>
          </cell>
          <cell r="HV126">
            <v>20.100000000000001</v>
          </cell>
          <cell r="HW126">
            <v>3.6999999999999997</v>
          </cell>
          <cell r="HX126">
            <v>0</v>
          </cell>
          <cell r="HY126">
            <v>0</v>
          </cell>
          <cell r="HZ126" t="str">
            <v>nd</v>
          </cell>
          <cell r="IA126">
            <v>0</v>
          </cell>
          <cell r="IB126">
            <v>0</v>
          </cell>
          <cell r="IC126" t="str">
            <v>nd</v>
          </cell>
          <cell r="ID126" t="str">
            <v>nd</v>
          </cell>
          <cell r="IE126">
            <v>0</v>
          </cell>
          <cell r="IF126">
            <v>2.1999999999999997</v>
          </cell>
          <cell r="IG126">
            <v>1.4000000000000001</v>
          </cell>
          <cell r="IH126" t="str">
            <v>nd</v>
          </cell>
          <cell r="II126">
            <v>0.89999999999999991</v>
          </cell>
          <cell r="IJ126">
            <v>0.70000000000000007</v>
          </cell>
          <cell r="IK126">
            <v>3.8</v>
          </cell>
          <cell r="IL126">
            <v>8.9</v>
          </cell>
          <cell r="IM126">
            <v>4.7</v>
          </cell>
          <cell r="IN126">
            <v>3.5000000000000004</v>
          </cell>
          <cell r="IO126">
            <v>2.8000000000000003</v>
          </cell>
          <cell r="IP126">
            <v>0</v>
          </cell>
          <cell r="IQ126">
            <v>7.3</v>
          </cell>
          <cell r="IR126">
            <v>10.7</v>
          </cell>
          <cell r="IS126">
            <v>19.8</v>
          </cell>
          <cell r="IT126">
            <v>6.9</v>
          </cell>
          <cell r="IU126">
            <v>0</v>
          </cell>
          <cell r="IV126" t="str">
            <v>nd</v>
          </cell>
          <cell r="IW126">
            <v>5.8999999999999995</v>
          </cell>
          <cell r="IX126">
            <v>3.2</v>
          </cell>
          <cell r="IY126">
            <v>11.3</v>
          </cell>
          <cell r="IZ126">
            <v>2.9000000000000004</v>
          </cell>
          <cell r="JA126">
            <v>0</v>
          </cell>
          <cell r="JB126">
            <v>0</v>
          </cell>
          <cell r="JC126">
            <v>0</v>
          </cell>
          <cell r="JD126">
            <v>0</v>
          </cell>
          <cell r="JE126" t="str">
            <v>nd</v>
          </cell>
          <cell r="JF126">
            <v>0</v>
          </cell>
          <cell r="JG126">
            <v>0</v>
          </cell>
          <cell r="JH126">
            <v>0</v>
          </cell>
          <cell r="JI126">
            <v>0</v>
          </cell>
          <cell r="JJ126" t="str">
            <v>nd</v>
          </cell>
          <cell r="JK126">
            <v>4.5999999999999996</v>
          </cell>
          <cell r="JL126">
            <v>0</v>
          </cell>
          <cell r="JM126">
            <v>0</v>
          </cell>
          <cell r="JN126">
            <v>0</v>
          </cell>
          <cell r="JO126">
            <v>0</v>
          </cell>
          <cell r="JP126" t="str">
            <v>nd</v>
          </cell>
          <cell r="JQ126">
            <v>22.2</v>
          </cell>
          <cell r="JR126">
            <v>0</v>
          </cell>
          <cell r="JS126">
            <v>0</v>
          </cell>
          <cell r="JT126">
            <v>0</v>
          </cell>
          <cell r="JU126">
            <v>0</v>
          </cell>
          <cell r="JV126">
            <v>0</v>
          </cell>
          <cell r="JW126">
            <v>46.9</v>
          </cell>
          <cell r="JX126">
            <v>0</v>
          </cell>
          <cell r="JY126">
            <v>0</v>
          </cell>
          <cell r="JZ126">
            <v>0</v>
          </cell>
          <cell r="KA126">
            <v>0</v>
          </cell>
          <cell r="KB126">
            <v>0</v>
          </cell>
          <cell r="KC126">
            <v>24.099999999999998</v>
          </cell>
          <cell r="KD126">
            <v>68.899999999999991</v>
          </cell>
          <cell r="KE126">
            <v>6.2</v>
          </cell>
          <cell r="KF126">
            <v>3.3000000000000003</v>
          </cell>
          <cell r="KG126">
            <v>5.3</v>
          </cell>
          <cell r="KH126">
            <v>16.3</v>
          </cell>
          <cell r="KI126">
            <v>0</v>
          </cell>
          <cell r="KJ126">
            <v>67.800000000000011</v>
          </cell>
          <cell r="KK126">
            <v>6.5</v>
          </cell>
          <cell r="KL126">
            <v>3.4000000000000004</v>
          </cell>
          <cell r="KM126">
            <v>5.8000000000000007</v>
          </cell>
          <cell r="KN126">
            <v>16.5</v>
          </cell>
          <cell r="KO126">
            <v>0</v>
          </cell>
        </row>
        <row r="127">
          <cell r="A127" t="str">
            <v>EnsCH</v>
          </cell>
          <cell r="B127" t="str">
            <v>127</v>
          </cell>
          <cell r="C127" t="str">
            <v>NAF 38</v>
          </cell>
          <cell r="D127" t="str">
            <v>CH</v>
          </cell>
          <cell r="E127" t="str">
            <v/>
          </cell>
          <cell r="F127">
            <v>0</v>
          </cell>
          <cell r="G127">
            <v>11.600000000000001</v>
          </cell>
          <cell r="H127">
            <v>34.799999999999997</v>
          </cell>
          <cell r="I127">
            <v>41.4</v>
          </cell>
          <cell r="J127">
            <v>12.1</v>
          </cell>
          <cell r="K127">
            <v>85.2</v>
          </cell>
          <cell r="L127">
            <v>3</v>
          </cell>
          <cell r="M127">
            <v>11.4</v>
          </cell>
          <cell r="N127" t="str">
            <v>nd</v>
          </cell>
          <cell r="O127">
            <v>31.8</v>
          </cell>
          <cell r="P127">
            <v>19.900000000000002</v>
          </cell>
          <cell r="Q127">
            <v>17</v>
          </cell>
          <cell r="R127">
            <v>5.2</v>
          </cell>
          <cell r="S127">
            <v>12.1</v>
          </cell>
          <cell r="T127">
            <v>47.4</v>
          </cell>
          <cell r="U127">
            <v>1.6</v>
          </cell>
          <cell r="V127">
            <v>16.3</v>
          </cell>
          <cell r="W127">
            <v>15.8</v>
          </cell>
          <cell r="X127">
            <v>81</v>
          </cell>
          <cell r="Y127">
            <v>3.2</v>
          </cell>
          <cell r="Z127">
            <v>14.7</v>
          </cell>
          <cell r="AA127">
            <v>40</v>
          </cell>
          <cell r="AB127">
            <v>24.7</v>
          </cell>
          <cell r="AC127">
            <v>50.7</v>
          </cell>
          <cell r="AD127">
            <v>24.7</v>
          </cell>
          <cell r="AE127">
            <v>37.4</v>
          </cell>
          <cell r="AF127">
            <v>14.299999999999999</v>
          </cell>
          <cell r="AG127" t="str">
            <v>nd</v>
          </cell>
          <cell r="AH127">
            <v>0</v>
          </cell>
          <cell r="AI127">
            <v>35.4</v>
          </cell>
          <cell r="AJ127">
            <v>56.8</v>
          </cell>
          <cell r="AK127">
            <v>7.3999999999999995</v>
          </cell>
          <cell r="AL127">
            <v>35.799999999999997</v>
          </cell>
          <cell r="AM127">
            <v>52.900000000000006</v>
          </cell>
          <cell r="AN127">
            <v>47.099999999999994</v>
          </cell>
          <cell r="AO127">
            <v>53</v>
          </cell>
          <cell r="AP127">
            <v>47</v>
          </cell>
          <cell r="AQ127">
            <v>77.5</v>
          </cell>
          <cell r="AR127">
            <v>0</v>
          </cell>
          <cell r="AS127" t="str">
            <v>nd</v>
          </cell>
          <cell r="AT127">
            <v>14.899999999999999</v>
          </cell>
          <cell r="AU127">
            <v>4.7</v>
          </cell>
          <cell r="AV127">
            <v>16.100000000000001</v>
          </cell>
          <cell r="AW127">
            <v>6.8000000000000007</v>
          </cell>
          <cell r="AX127">
            <v>10.199999999999999</v>
          </cell>
          <cell r="AY127">
            <v>59.099999999999994</v>
          </cell>
          <cell r="AZ127">
            <v>7.8</v>
          </cell>
          <cell r="BA127">
            <v>61.1</v>
          </cell>
          <cell r="BB127">
            <v>16.2</v>
          </cell>
          <cell r="BC127">
            <v>8</v>
          </cell>
          <cell r="BD127">
            <v>2.4</v>
          </cell>
          <cell r="BE127">
            <v>5.7</v>
          </cell>
          <cell r="BF127">
            <v>6.6000000000000005</v>
          </cell>
          <cell r="BG127" t="str">
            <v>nd</v>
          </cell>
          <cell r="BH127">
            <v>0</v>
          </cell>
          <cell r="BI127">
            <v>0.8</v>
          </cell>
          <cell r="BJ127">
            <v>7.0000000000000009</v>
          </cell>
          <cell r="BK127">
            <v>37.200000000000003</v>
          </cell>
          <cell r="BL127">
            <v>54.300000000000004</v>
          </cell>
          <cell r="BM127" t="str">
            <v>nd</v>
          </cell>
          <cell r="BN127" t="str">
            <v>nd</v>
          </cell>
          <cell r="BO127">
            <v>2.1</v>
          </cell>
          <cell r="BP127">
            <v>7.9</v>
          </cell>
          <cell r="BQ127">
            <v>31.2</v>
          </cell>
          <cell r="BR127">
            <v>57.8</v>
          </cell>
          <cell r="BS127">
            <v>0</v>
          </cell>
          <cell r="BT127">
            <v>0</v>
          </cell>
          <cell r="BU127" t="str">
            <v>nd</v>
          </cell>
          <cell r="BV127">
            <v>9.1999999999999993</v>
          </cell>
          <cell r="BW127">
            <v>77.3</v>
          </cell>
          <cell r="BX127">
            <v>13.5</v>
          </cell>
          <cell r="BY127">
            <v>2.6</v>
          </cell>
          <cell r="BZ127">
            <v>5.3</v>
          </cell>
          <cell r="CA127">
            <v>12</v>
          </cell>
          <cell r="CB127">
            <v>24</v>
          </cell>
          <cell r="CC127">
            <v>42.9</v>
          </cell>
          <cell r="CD127">
            <v>13.3</v>
          </cell>
          <cell r="CE127">
            <v>0</v>
          </cell>
          <cell r="CF127">
            <v>0</v>
          </cell>
          <cell r="CG127">
            <v>0</v>
          </cell>
          <cell r="CH127">
            <v>0</v>
          </cell>
          <cell r="CI127">
            <v>0.89999999999999991</v>
          </cell>
          <cell r="CJ127">
            <v>99.1</v>
          </cell>
          <cell r="CK127">
            <v>73.099999999999994</v>
          </cell>
          <cell r="CL127">
            <v>30.2</v>
          </cell>
          <cell r="CM127">
            <v>68.2</v>
          </cell>
          <cell r="CN127">
            <v>39</v>
          </cell>
          <cell r="CO127">
            <v>8.7999999999999989</v>
          </cell>
          <cell r="CP127">
            <v>38</v>
          </cell>
          <cell r="CQ127">
            <v>70</v>
          </cell>
          <cell r="CR127">
            <v>7.7</v>
          </cell>
          <cell r="CS127">
            <v>25.8</v>
          </cell>
          <cell r="CT127">
            <v>36.799999999999997</v>
          </cell>
          <cell r="CU127">
            <v>12.3</v>
          </cell>
          <cell r="CV127">
            <v>25.1</v>
          </cell>
          <cell r="CW127">
            <v>18.2</v>
          </cell>
          <cell r="CX127">
            <v>3.8</v>
          </cell>
          <cell r="CY127">
            <v>7.6</v>
          </cell>
          <cell r="CZ127">
            <v>10.8</v>
          </cell>
          <cell r="DA127">
            <v>32.800000000000004</v>
          </cell>
          <cell r="DB127">
            <v>26.8</v>
          </cell>
          <cell r="DC127">
            <v>17.100000000000001</v>
          </cell>
          <cell r="DD127">
            <v>56.599999999999994</v>
          </cell>
          <cell r="DE127">
            <v>5.3</v>
          </cell>
          <cell r="DF127">
            <v>14.099999999999998</v>
          </cell>
          <cell r="DG127">
            <v>5.0999999999999996</v>
          </cell>
          <cell r="DH127">
            <v>2.8000000000000003</v>
          </cell>
          <cell r="DI127">
            <v>16</v>
          </cell>
          <cell r="DJ127">
            <v>11.200000000000001</v>
          </cell>
          <cell r="DK127">
            <v>11.4</v>
          </cell>
          <cell r="DL127">
            <v>0</v>
          </cell>
          <cell r="DM127">
            <v>0</v>
          </cell>
          <cell r="DN127">
            <v>0</v>
          </cell>
          <cell r="DO127">
            <v>0</v>
          </cell>
          <cell r="DP127">
            <v>0</v>
          </cell>
          <cell r="DQ127">
            <v>4.5999999999999996</v>
          </cell>
          <cell r="DR127">
            <v>2</v>
          </cell>
          <cell r="DS127">
            <v>3.3000000000000003</v>
          </cell>
          <cell r="DT127" t="str">
            <v>nd</v>
          </cell>
          <cell r="DU127">
            <v>0.70000000000000007</v>
          </cell>
          <cell r="DV127">
            <v>0.70000000000000007</v>
          </cell>
          <cell r="DW127">
            <v>17.8</v>
          </cell>
          <cell r="DX127">
            <v>6.9</v>
          </cell>
          <cell r="DY127">
            <v>4.3</v>
          </cell>
          <cell r="DZ127">
            <v>1</v>
          </cell>
          <cell r="EA127">
            <v>2.2999999999999998</v>
          </cell>
          <cell r="EB127">
            <v>2.6</v>
          </cell>
          <cell r="EC127">
            <v>29.9</v>
          </cell>
          <cell r="ED127">
            <v>6</v>
          </cell>
          <cell r="EE127" t="str">
            <v>nd</v>
          </cell>
          <cell r="EF127">
            <v>0.70000000000000007</v>
          </cell>
          <cell r="EG127">
            <v>1.5</v>
          </cell>
          <cell r="EH127">
            <v>2.7</v>
          </cell>
          <cell r="EI127">
            <v>8.7999999999999989</v>
          </cell>
          <cell r="EJ127">
            <v>2.2999999999999998</v>
          </cell>
          <cell r="EK127">
            <v>0</v>
          </cell>
          <cell r="EL127" t="str">
            <v>nd</v>
          </cell>
          <cell r="EM127" t="str">
            <v>nd</v>
          </cell>
          <cell r="EN127" t="str">
            <v>nd</v>
          </cell>
          <cell r="EO127">
            <v>0</v>
          </cell>
          <cell r="EP127">
            <v>0</v>
          </cell>
          <cell r="EQ127">
            <v>0</v>
          </cell>
          <cell r="ER127">
            <v>0</v>
          </cell>
          <cell r="ES127">
            <v>0</v>
          </cell>
          <cell r="ET127" t="str">
            <v>nd</v>
          </cell>
          <cell r="EU127">
            <v>0</v>
          </cell>
          <cell r="EV127">
            <v>0</v>
          </cell>
          <cell r="EW127">
            <v>0.70000000000000007</v>
          </cell>
          <cell r="EX127">
            <v>4.7</v>
          </cell>
          <cell r="EY127">
            <v>6</v>
          </cell>
          <cell r="EZ127" t="str">
            <v>nd</v>
          </cell>
          <cell r="FA127">
            <v>0</v>
          </cell>
          <cell r="FB127" t="str">
            <v>nd</v>
          </cell>
          <cell r="FC127">
            <v>2.4</v>
          </cell>
          <cell r="FD127">
            <v>11.5</v>
          </cell>
          <cell r="FE127">
            <v>20.5</v>
          </cell>
          <cell r="FF127">
            <v>0</v>
          </cell>
          <cell r="FG127">
            <v>0</v>
          </cell>
          <cell r="FH127" t="str">
            <v>nd</v>
          </cell>
          <cell r="FI127">
            <v>3.4000000000000004</v>
          </cell>
          <cell r="FJ127">
            <v>17.599999999999998</v>
          </cell>
          <cell r="FK127">
            <v>20.100000000000001</v>
          </cell>
          <cell r="FL127">
            <v>0</v>
          </cell>
          <cell r="FM127">
            <v>0</v>
          </cell>
          <cell r="FN127">
            <v>0</v>
          </cell>
          <cell r="FO127" t="str">
            <v>nd</v>
          </cell>
          <cell r="FP127">
            <v>3.4000000000000004</v>
          </cell>
          <cell r="FQ127">
            <v>7.8</v>
          </cell>
          <cell r="FR127">
            <v>0</v>
          </cell>
          <cell r="FS127">
            <v>0</v>
          </cell>
          <cell r="FT127">
            <v>0</v>
          </cell>
          <cell r="FU127">
            <v>0</v>
          </cell>
          <cell r="FV127">
            <v>0</v>
          </cell>
          <cell r="FW127" t="str">
            <v>nd</v>
          </cell>
          <cell r="FX127">
            <v>0</v>
          </cell>
          <cell r="FY127">
            <v>0</v>
          </cell>
          <cell r="FZ127">
            <v>3.2</v>
          </cell>
          <cell r="GA127">
            <v>6.1</v>
          </cell>
          <cell r="GB127">
            <v>2.4</v>
          </cell>
          <cell r="GC127" t="str">
            <v>nd</v>
          </cell>
          <cell r="GD127" t="str">
            <v>nd</v>
          </cell>
          <cell r="GE127" t="str">
            <v>nd</v>
          </cell>
          <cell r="GF127">
            <v>1.9</v>
          </cell>
          <cell r="GG127">
            <v>13.600000000000001</v>
          </cell>
          <cell r="GH127">
            <v>18.5</v>
          </cell>
          <cell r="GI127">
            <v>0</v>
          </cell>
          <cell r="GJ127">
            <v>0</v>
          </cell>
          <cell r="GK127" t="str">
            <v>nd</v>
          </cell>
          <cell r="GL127">
            <v>0.89999999999999991</v>
          </cell>
          <cell r="GM127">
            <v>8.7999999999999989</v>
          </cell>
          <cell r="GN127">
            <v>30</v>
          </cell>
          <cell r="GO127">
            <v>0</v>
          </cell>
          <cell r="GP127">
            <v>0</v>
          </cell>
          <cell r="GQ127">
            <v>0</v>
          </cell>
          <cell r="GR127" t="str">
            <v>nd</v>
          </cell>
          <cell r="GS127">
            <v>3.2</v>
          </cell>
          <cell r="GT127">
            <v>7.6</v>
          </cell>
          <cell r="GU127">
            <v>0</v>
          </cell>
          <cell r="GV127">
            <v>0</v>
          </cell>
          <cell r="GW127">
            <v>0</v>
          </cell>
          <cell r="GX127">
            <v>0</v>
          </cell>
          <cell r="GY127">
            <v>0</v>
          </cell>
          <cell r="GZ127">
            <v>0</v>
          </cell>
          <cell r="HA127">
            <v>0</v>
          </cell>
          <cell r="HB127">
            <v>0</v>
          </cell>
          <cell r="HC127">
            <v>1.2</v>
          </cell>
          <cell r="HD127">
            <v>8.6999999999999993</v>
          </cell>
          <cell r="HE127">
            <v>1.9</v>
          </cell>
          <cell r="HF127">
            <v>0</v>
          </cell>
          <cell r="HG127">
            <v>0</v>
          </cell>
          <cell r="HH127">
            <v>0</v>
          </cell>
          <cell r="HI127">
            <v>4.5999999999999996</v>
          </cell>
          <cell r="HJ127">
            <v>26.400000000000002</v>
          </cell>
          <cell r="HK127">
            <v>4</v>
          </cell>
          <cell r="HL127">
            <v>0</v>
          </cell>
          <cell r="HM127">
            <v>0</v>
          </cell>
          <cell r="HN127" t="str">
            <v>nd</v>
          </cell>
          <cell r="HO127">
            <v>2.5</v>
          </cell>
          <cell r="HP127">
            <v>32.200000000000003</v>
          </cell>
          <cell r="HQ127">
            <v>6.8000000000000007</v>
          </cell>
          <cell r="HR127">
            <v>0</v>
          </cell>
          <cell r="HS127">
            <v>0</v>
          </cell>
          <cell r="HT127">
            <v>0</v>
          </cell>
          <cell r="HU127" t="str">
            <v>nd</v>
          </cell>
          <cell r="HV127">
            <v>10.100000000000001</v>
          </cell>
          <cell r="HW127" t="str">
            <v>nd</v>
          </cell>
          <cell r="HX127">
            <v>0</v>
          </cell>
          <cell r="HY127">
            <v>0</v>
          </cell>
          <cell r="HZ127">
            <v>0</v>
          </cell>
          <cell r="IA127">
            <v>0</v>
          </cell>
          <cell r="IB127">
            <v>0</v>
          </cell>
          <cell r="IC127" t="str">
            <v>nd</v>
          </cell>
          <cell r="ID127" t="str">
            <v>nd</v>
          </cell>
          <cell r="IE127">
            <v>4.3</v>
          </cell>
          <cell r="IF127">
            <v>2.7</v>
          </cell>
          <cell r="IG127">
            <v>2.5</v>
          </cell>
          <cell r="IH127" t="str">
            <v>nd</v>
          </cell>
          <cell r="II127">
            <v>1.7000000000000002</v>
          </cell>
          <cell r="IJ127">
            <v>2.6</v>
          </cell>
          <cell r="IK127">
            <v>1.6</v>
          </cell>
          <cell r="IL127">
            <v>8.6999999999999993</v>
          </cell>
          <cell r="IM127">
            <v>17.8</v>
          </cell>
          <cell r="IN127">
            <v>3.2</v>
          </cell>
          <cell r="IO127" t="str">
            <v>nd</v>
          </cell>
          <cell r="IP127">
            <v>2</v>
          </cell>
          <cell r="IQ127">
            <v>3.6999999999999997</v>
          </cell>
          <cell r="IR127">
            <v>11.5</v>
          </cell>
          <cell r="IS127">
            <v>16.7</v>
          </cell>
          <cell r="IT127">
            <v>6.8000000000000007</v>
          </cell>
          <cell r="IU127">
            <v>0</v>
          </cell>
          <cell r="IV127">
            <v>0</v>
          </cell>
          <cell r="IW127">
            <v>2.5</v>
          </cell>
          <cell r="IX127">
            <v>2</v>
          </cell>
          <cell r="IY127">
            <v>4.9000000000000004</v>
          </cell>
          <cell r="IZ127">
            <v>2.1</v>
          </cell>
          <cell r="JA127">
            <v>0</v>
          </cell>
          <cell r="JB127">
            <v>0</v>
          </cell>
          <cell r="JC127">
            <v>0</v>
          </cell>
          <cell r="JD127">
            <v>0</v>
          </cell>
          <cell r="JE127">
            <v>0</v>
          </cell>
          <cell r="JF127">
            <v>0</v>
          </cell>
          <cell r="JG127">
            <v>0</v>
          </cell>
          <cell r="JH127">
            <v>0</v>
          </cell>
          <cell r="JI127">
            <v>0</v>
          </cell>
          <cell r="JJ127" t="str">
            <v>nd</v>
          </cell>
          <cell r="JK127">
            <v>11.600000000000001</v>
          </cell>
          <cell r="JL127">
            <v>0</v>
          </cell>
          <cell r="JM127">
            <v>0</v>
          </cell>
          <cell r="JN127">
            <v>0</v>
          </cell>
          <cell r="JO127">
            <v>0</v>
          </cell>
          <cell r="JP127" t="str">
            <v>nd</v>
          </cell>
          <cell r="JQ127">
            <v>34.599999999999994</v>
          </cell>
          <cell r="JR127">
            <v>0</v>
          </cell>
          <cell r="JS127">
            <v>0</v>
          </cell>
          <cell r="JT127">
            <v>0</v>
          </cell>
          <cell r="JU127">
            <v>0</v>
          </cell>
          <cell r="JV127" t="str">
            <v>nd</v>
          </cell>
          <cell r="JW127">
            <v>40.9</v>
          </cell>
          <cell r="JX127">
            <v>0</v>
          </cell>
          <cell r="JY127">
            <v>0</v>
          </cell>
          <cell r="JZ127">
            <v>0</v>
          </cell>
          <cell r="KA127">
            <v>0</v>
          </cell>
          <cell r="KB127">
            <v>0</v>
          </cell>
          <cell r="KC127">
            <v>11.899999999999999</v>
          </cell>
          <cell r="KD127">
            <v>66.600000000000009</v>
          </cell>
          <cell r="KE127">
            <v>3.6999999999999997</v>
          </cell>
          <cell r="KF127">
            <v>5.3</v>
          </cell>
          <cell r="KG127">
            <v>6.7</v>
          </cell>
          <cell r="KH127">
            <v>17.7</v>
          </cell>
          <cell r="KI127">
            <v>0</v>
          </cell>
          <cell r="KJ127">
            <v>64.600000000000009</v>
          </cell>
          <cell r="KK127">
            <v>4.1000000000000005</v>
          </cell>
          <cell r="KL127">
            <v>5.8000000000000007</v>
          </cell>
          <cell r="KM127">
            <v>7.1999999999999993</v>
          </cell>
          <cell r="KN127">
            <v>18.3</v>
          </cell>
          <cell r="KO127">
            <v>0.1</v>
          </cell>
        </row>
        <row r="128">
          <cell r="A128" t="str">
            <v>EnsCI</v>
          </cell>
          <cell r="B128" t="str">
            <v>128</v>
          </cell>
          <cell r="C128" t="str">
            <v>NAF 38</v>
          </cell>
          <cell r="D128" t="str">
            <v>CI</v>
          </cell>
          <cell r="E128" t="str">
            <v/>
          </cell>
          <cell r="F128">
            <v>0</v>
          </cell>
          <cell r="G128">
            <v>3.4000000000000004</v>
          </cell>
          <cell r="H128">
            <v>31.5</v>
          </cell>
          <cell r="I128">
            <v>51.1</v>
          </cell>
          <cell r="J128">
            <v>14.000000000000002</v>
          </cell>
          <cell r="K128">
            <v>90.2</v>
          </cell>
          <cell r="L128" t="str">
            <v>nd</v>
          </cell>
          <cell r="M128">
            <v>4.9000000000000004</v>
          </cell>
          <cell r="N128">
            <v>4.3</v>
          </cell>
          <cell r="O128">
            <v>37.5</v>
          </cell>
          <cell r="P128">
            <v>32.6</v>
          </cell>
          <cell r="Q128">
            <v>29.2</v>
          </cell>
          <cell r="R128">
            <v>4.7</v>
          </cell>
          <cell r="S128">
            <v>8.1</v>
          </cell>
          <cell r="T128">
            <v>41.6</v>
          </cell>
          <cell r="U128" t="str">
            <v>nd</v>
          </cell>
          <cell r="V128">
            <v>13.100000000000001</v>
          </cell>
          <cell r="W128">
            <v>21.5</v>
          </cell>
          <cell r="X128">
            <v>76.900000000000006</v>
          </cell>
          <cell r="Y128">
            <v>1.5</v>
          </cell>
          <cell r="Z128">
            <v>4.2</v>
          </cell>
          <cell r="AA128">
            <v>26.5</v>
          </cell>
          <cell r="AB128" t="str">
            <v>nd</v>
          </cell>
          <cell r="AC128">
            <v>65.600000000000009</v>
          </cell>
          <cell r="AD128">
            <v>27.400000000000002</v>
          </cell>
          <cell r="AE128">
            <v>18.099999999999998</v>
          </cell>
          <cell r="AF128">
            <v>8.3000000000000007</v>
          </cell>
          <cell r="AG128">
            <v>0</v>
          </cell>
          <cell r="AH128">
            <v>0</v>
          </cell>
          <cell r="AI128">
            <v>73.599999999999994</v>
          </cell>
          <cell r="AJ128">
            <v>69.899999999999991</v>
          </cell>
          <cell r="AK128">
            <v>5.5</v>
          </cell>
          <cell r="AL128">
            <v>24.6</v>
          </cell>
          <cell r="AM128">
            <v>56.8</v>
          </cell>
          <cell r="AN128">
            <v>43.2</v>
          </cell>
          <cell r="AO128">
            <v>51.1</v>
          </cell>
          <cell r="AP128">
            <v>48.9</v>
          </cell>
          <cell r="AQ128">
            <v>43.7</v>
          </cell>
          <cell r="AR128">
            <v>0</v>
          </cell>
          <cell r="AS128">
            <v>14.7</v>
          </cell>
          <cell r="AT128">
            <v>18.099999999999998</v>
          </cell>
          <cell r="AU128">
            <v>23.5</v>
          </cell>
          <cell r="AV128">
            <v>9.8000000000000007</v>
          </cell>
          <cell r="AW128" t="str">
            <v>nd</v>
          </cell>
          <cell r="AX128" t="str">
            <v>nd</v>
          </cell>
          <cell r="AY128">
            <v>35</v>
          </cell>
          <cell r="AZ128">
            <v>27.1</v>
          </cell>
          <cell r="BA128">
            <v>33.200000000000003</v>
          </cell>
          <cell r="BB128">
            <v>20.9</v>
          </cell>
          <cell r="BC128">
            <v>23.9</v>
          </cell>
          <cell r="BD128">
            <v>4</v>
          </cell>
          <cell r="BE128">
            <v>12.2</v>
          </cell>
          <cell r="BF128">
            <v>5.7</v>
          </cell>
          <cell r="BG128">
            <v>10.5</v>
          </cell>
          <cell r="BH128">
            <v>5.2</v>
          </cell>
          <cell r="BI128">
            <v>12.8</v>
          </cell>
          <cell r="BJ128">
            <v>28.599999999999998</v>
          </cell>
          <cell r="BK128">
            <v>24.5</v>
          </cell>
          <cell r="BL128">
            <v>18.399999999999999</v>
          </cell>
          <cell r="BM128">
            <v>0</v>
          </cell>
          <cell r="BN128">
            <v>0</v>
          </cell>
          <cell r="BO128" t="str">
            <v>nd</v>
          </cell>
          <cell r="BP128">
            <v>2.6</v>
          </cell>
          <cell r="BQ128">
            <v>43.1</v>
          </cell>
          <cell r="BR128">
            <v>51.800000000000004</v>
          </cell>
          <cell r="BS128">
            <v>0</v>
          </cell>
          <cell r="BT128">
            <v>0</v>
          </cell>
          <cell r="BU128">
            <v>0</v>
          </cell>
          <cell r="BV128">
            <v>3.3000000000000003</v>
          </cell>
          <cell r="BW128">
            <v>81.3</v>
          </cell>
          <cell r="BX128">
            <v>15.4</v>
          </cell>
          <cell r="BY128">
            <v>2.8000000000000003</v>
          </cell>
          <cell r="BZ128">
            <v>3.1</v>
          </cell>
          <cell r="CA128">
            <v>31.7</v>
          </cell>
          <cell r="CB128">
            <v>23.7</v>
          </cell>
          <cell r="CC128">
            <v>22</v>
          </cell>
          <cell r="CD128">
            <v>16.7</v>
          </cell>
          <cell r="CE128">
            <v>0</v>
          </cell>
          <cell r="CF128">
            <v>0</v>
          </cell>
          <cell r="CG128">
            <v>0</v>
          </cell>
          <cell r="CH128">
            <v>0</v>
          </cell>
          <cell r="CI128">
            <v>0</v>
          </cell>
          <cell r="CJ128">
            <v>100</v>
          </cell>
          <cell r="CK128">
            <v>85.5</v>
          </cell>
          <cell r="CL128">
            <v>41.199999999999996</v>
          </cell>
          <cell r="CM128">
            <v>82.5</v>
          </cell>
          <cell r="CN128">
            <v>38</v>
          </cell>
          <cell r="CO128">
            <v>3</v>
          </cell>
          <cell r="CP128">
            <v>25.2</v>
          </cell>
          <cell r="CQ128">
            <v>89.3</v>
          </cell>
          <cell r="CR128">
            <v>27.400000000000002</v>
          </cell>
          <cell r="CS128">
            <v>26.200000000000003</v>
          </cell>
          <cell r="CT128">
            <v>20.3</v>
          </cell>
          <cell r="CU128">
            <v>15</v>
          </cell>
          <cell r="CV128">
            <v>38.5</v>
          </cell>
          <cell r="CW128">
            <v>15.7</v>
          </cell>
          <cell r="CX128">
            <v>4.7</v>
          </cell>
          <cell r="CY128">
            <v>6</v>
          </cell>
          <cell r="CZ128">
            <v>35.699999999999996</v>
          </cell>
          <cell r="DA128">
            <v>11.799999999999999</v>
          </cell>
          <cell r="DB128">
            <v>26.200000000000003</v>
          </cell>
          <cell r="DC128">
            <v>16.5</v>
          </cell>
          <cell r="DD128">
            <v>41.8</v>
          </cell>
          <cell r="DE128">
            <v>1.6</v>
          </cell>
          <cell r="DF128">
            <v>28.000000000000004</v>
          </cell>
          <cell r="DG128">
            <v>4.2</v>
          </cell>
          <cell r="DH128" t="str">
            <v>nd</v>
          </cell>
          <cell r="DI128">
            <v>12.4</v>
          </cell>
          <cell r="DJ128">
            <v>8.7999999999999989</v>
          </cell>
          <cell r="DK128">
            <v>23.1</v>
          </cell>
          <cell r="DL128">
            <v>0</v>
          </cell>
          <cell r="DM128">
            <v>0</v>
          </cell>
          <cell r="DN128">
            <v>0</v>
          </cell>
          <cell r="DO128">
            <v>0</v>
          </cell>
          <cell r="DP128">
            <v>0</v>
          </cell>
          <cell r="DQ128">
            <v>1.7999999999999998</v>
          </cell>
          <cell r="DR128">
            <v>0</v>
          </cell>
          <cell r="DS128">
            <v>0</v>
          </cell>
          <cell r="DT128" t="str">
            <v>nd</v>
          </cell>
          <cell r="DU128">
            <v>0</v>
          </cell>
          <cell r="DV128" t="str">
            <v>nd</v>
          </cell>
          <cell r="DW128">
            <v>8</v>
          </cell>
          <cell r="DX128">
            <v>6.4</v>
          </cell>
          <cell r="DY128">
            <v>7.0000000000000009</v>
          </cell>
          <cell r="DZ128">
            <v>1.4000000000000001</v>
          </cell>
          <cell r="EA128" t="str">
            <v>nd</v>
          </cell>
          <cell r="EB128" t="str">
            <v>nd</v>
          </cell>
          <cell r="EC128">
            <v>19.7</v>
          </cell>
          <cell r="ED128">
            <v>5.5</v>
          </cell>
          <cell r="EE128">
            <v>16.2</v>
          </cell>
          <cell r="EF128" t="str">
            <v>nd</v>
          </cell>
          <cell r="EG128">
            <v>4.3</v>
          </cell>
          <cell r="EH128">
            <v>3.5000000000000004</v>
          </cell>
          <cell r="EI128">
            <v>3.8</v>
          </cell>
          <cell r="EJ128">
            <v>9</v>
          </cell>
          <cell r="EK128" t="str">
            <v>nd</v>
          </cell>
          <cell r="EL128">
            <v>0</v>
          </cell>
          <cell r="EM128">
            <v>0</v>
          </cell>
          <cell r="EN128" t="str">
            <v>nd</v>
          </cell>
          <cell r="EO128">
            <v>0</v>
          </cell>
          <cell r="EP128">
            <v>0</v>
          </cell>
          <cell r="EQ128">
            <v>0</v>
          </cell>
          <cell r="ER128">
            <v>0</v>
          </cell>
          <cell r="ES128">
            <v>0</v>
          </cell>
          <cell r="ET128">
            <v>0</v>
          </cell>
          <cell r="EU128" t="str">
            <v>nd</v>
          </cell>
          <cell r="EV128">
            <v>0</v>
          </cell>
          <cell r="EW128" t="str">
            <v>nd</v>
          </cell>
          <cell r="EX128" t="str">
            <v>nd</v>
          </cell>
          <cell r="EY128">
            <v>1.3</v>
          </cell>
          <cell r="EZ128" t="str">
            <v>nd</v>
          </cell>
          <cell r="FA128" t="str">
            <v>nd</v>
          </cell>
          <cell r="FB128">
            <v>3.4000000000000004</v>
          </cell>
          <cell r="FC128">
            <v>2.4</v>
          </cell>
          <cell r="FD128">
            <v>10.5</v>
          </cell>
          <cell r="FE128">
            <v>6.5</v>
          </cell>
          <cell r="FF128" t="str">
            <v>nd</v>
          </cell>
          <cell r="FG128">
            <v>2.4</v>
          </cell>
          <cell r="FH128">
            <v>7.7</v>
          </cell>
          <cell r="FI128">
            <v>18.600000000000001</v>
          </cell>
          <cell r="FJ128">
            <v>12.2</v>
          </cell>
          <cell r="FK128">
            <v>7.5</v>
          </cell>
          <cell r="FL128">
            <v>0</v>
          </cell>
          <cell r="FM128" t="str">
            <v>nd</v>
          </cell>
          <cell r="FN128">
            <v>1.7999999999999998</v>
          </cell>
          <cell r="FO128" t="str">
            <v>nd</v>
          </cell>
          <cell r="FP128">
            <v>1.5</v>
          </cell>
          <cell r="FQ128">
            <v>3.1</v>
          </cell>
          <cell r="FR128">
            <v>0</v>
          </cell>
          <cell r="FS128">
            <v>0</v>
          </cell>
          <cell r="FT128">
            <v>0</v>
          </cell>
          <cell r="FU128">
            <v>0</v>
          </cell>
          <cell r="FV128">
            <v>0</v>
          </cell>
          <cell r="FW128">
            <v>0</v>
          </cell>
          <cell r="FX128">
            <v>0</v>
          </cell>
          <cell r="FY128">
            <v>0</v>
          </cell>
          <cell r="FZ128">
            <v>0</v>
          </cell>
          <cell r="GA128">
            <v>1.4000000000000001</v>
          </cell>
          <cell r="GB128">
            <v>2</v>
          </cell>
          <cell r="GC128">
            <v>0</v>
          </cell>
          <cell r="GD128">
            <v>0</v>
          </cell>
          <cell r="GE128" t="str">
            <v>nd</v>
          </cell>
          <cell r="GF128">
            <v>2.6</v>
          </cell>
          <cell r="GG128">
            <v>14.099999999999998</v>
          </cell>
          <cell r="GH128">
            <v>11.3</v>
          </cell>
          <cell r="GI128">
            <v>0</v>
          </cell>
          <cell r="GJ128">
            <v>0</v>
          </cell>
          <cell r="GK128">
            <v>0</v>
          </cell>
          <cell r="GL128">
            <v>0</v>
          </cell>
          <cell r="GM128">
            <v>19.400000000000002</v>
          </cell>
          <cell r="GN128">
            <v>32.700000000000003</v>
          </cell>
          <cell r="GO128">
            <v>0</v>
          </cell>
          <cell r="GP128">
            <v>0</v>
          </cell>
          <cell r="GQ128">
            <v>0</v>
          </cell>
          <cell r="GR128">
            <v>0</v>
          </cell>
          <cell r="GS128">
            <v>8.2000000000000011</v>
          </cell>
          <cell r="GT128">
            <v>5.8999999999999995</v>
          </cell>
          <cell r="GU128">
            <v>0</v>
          </cell>
          <cell r="GV128">
            <v>0</v>
          </cell>
          <cell r="GW128">
            <v>0</v>
          </cell>
          <cell r="GX128">
            <v>0</v>
          </cell>
          <cell r="GY128">
            <v>0</v>
          </cell>
          <cell r="GZ128">
            <v>0</v>
          </cell>
          <cell r="HA128">
            <v>0</v>
          </cell>
          <cell r="HB128">
            <v>0</v>
          </cell>
          <cell r="HC128">
            <v>0</v>
          </cell>
          <cell r="HD128">
            <v>2.9000000000000004</v>
          </cell>
          <cell r="HE128" t="str">
            <v>nd</v>
          </cell>
          <cell r="HF128">
            <v>0</v>
          </cell>
          <cell r="HG128">
            <v>0</v>
          </cell>
          <cell r="HH128">
            <v>0</v>
          </cell>
          <cell r="HI128">
            <v>1.5</v>
          </cell>
          <cell r="HJ128">
            <v>19.100000000000001</v>
          </cell>
          <cell r="HK128">
            <v>11</v>
          </cell>
          <cell r="HL128">
            <v>0</v>
          </cell>
          <cell r="HM128">
            <v>0</v>
          </cell>
          <cell r="HN128">
            <v>0</v>
          </cell>
          <cell r="HO128">
            <v>1.7999999999999998</v>
          </cell>
          <cell r="HP128">
            <v>46.7</v>
          </cell>
          <cell r="HQ128">
            <v>2.4</v>
          </cell>
          <cell r="HR128">
            <v>0</v>
          </cell>
          <cell r="HS128">
            <v>0</v>
          </cell>
          <cell r="HT128">
            <v>0</v>
          </cell>
          <cell r="HU128">
            <v>0</v>
          </cell>
          <cell r="HV128">
            <v>12.6</v>
          </cell>
          <cell r="HW128">
            <v>1.5</v>
          </cell>
          <cell r="HX128">
            <v>0</v>
          </cell>
          <cell r="HY128">
            <v>0</v>
          </cell>
          <cell r="HZ128">
            <v>0</v>
          </cell>
          <cell r="IA128">
            <v>0</v>
          </cell>
          <cell r="IB128">
            <v>0</v>
          </cell>
          <cell r="IC128" t="str">
            <v>nd</v>
          </cell>
          <cell r="ID128" t="str">
            <v>nd</v>
          </cell>
          <cell r="IE128" t="str">
            <v>nd</v>
          </cell>
          <cell r="IF128" t="str">
            <v>nd</v>
          </cell>
          <cell r="IG128" t="str">
            <v>nd</v>
          </cell>
          <cell r="IH128">
            <v>0</v>
          </cell>
          <cell r="II128" t="str">
            <v>nd</v>
          </cell>
          <cell r="IJ128" t="str">
            <v>nd</v>
          </cell>
          <cell r="IK128">
            <v>1.7999999999999998</v>
          </cell>
          <cell r="IL128">
            <v>12.5</v>
          </cell>
          <cell r="IM128">
            <v>6.8000000000000007</v>
          </cell>
          <cell r="IN128">
            <v>8.1</v>
          </cell>
          <cell r="IO128" t="str">
            <v>nd</v>
          </cell>
          <cell r="IP128">
            <v>1.7999999999999998</v>
          </cell>
          <cell r="IQ128">
            <v>25.4</v>
          </cell>
          <cell r="IR128">
            <v>8.6</v>
          </cell>
          <cell r="IS128">
            <v>7.0000000000000009</v>
          </cell>
          <cell r="IT128">
            <v>7.9</v>
          </cell>
          <cell r="IU128">
            <v>0</v>
          </cell>
          <cell r="IV128" t="str">
            <v>nd</v>
          </cell>
          <cell r="IW128">
            <v>3.8</v>
          </cell>
          <cell r="IX128" t="str">
            <v>nd</v>
          </cell>
          <cell r="IY128">
            <v>7.7</v>
          </cell>
          <cell r="IZ128" t="str">
            <v>nd</v>
          </cell>
          <cell r="JA128">
            <v>0</v>
          </cell>
          <cell r="JB128">
            <v>0</v>
          </cell>
          <cell r="JC128">
            <v>0</v>
          </cell>
          <cell r="JD128">
            <v>0</v>
          </cell>
          <cell r="JE128">
            <v>0</v>
          </cell>
          <cell r="JF128">
            <v>0</v>
          </cell>
          <cell r="JG128">
            <v>0</v>
          </cell>
          <cell r="JH128">
            <v>0</v>
          </cell>
          <cell r="JI128">
            <v>0</v>
          </cell>
          <cell r="JJ128">
            <v>0</v>
          </cell>
          <cell r="JK128">
            <v>3.5000000000000004</v>
          </cell>
          <cell r="JL128">
            <v>0</v>
          </cell>
          <cell r="JM128">
            <v>0</v>
          </cell>
          <cell r="JN128">
            <v>0</v>
          </cell>
          <cell r="JO128">
            <v>0</v>
          </cell>
          <cell r="JP128">
            <v>0</v>
          </cell>
          <cell r="JQ128">
            <v>31.3</v>
          </cell>
          <cell r="JR128">
            <v>0</v>
          </cell>
          <cell r="JS128">
            <v>0</v>
          </cell>
          <cell r="JT128">
            <v>0</v>
          </cell>
          <cell r="JU128">
            <v>0</v>
          </cell>
          <cell r="JV128">
            <v>0</v>
          </cell>
          <cell r="JW128">
            <v>51.5</v>
          </cell>
          <cell r="JX128">
            <v>0</v>
          </cell>
          <cell r="JY128">
            <v>0</v>
          </cell>
          <cell r="JZ128">
            <v>0</v>
          </cell>
          <cell r="KA128">
            <v>0</v>
          </cell>
          <cell r="KB128">
            <v>0</v>
          </cell>
          <cell r="KC128">
            <v>13.600000000000001</v>
          </cell>
          <cell r="KD128">
            <v>48</v>
          </cell>
          <cell r="KE128">
            <v>22.400000000000002</v>
          </cell>
          <cell r="KF128">
            <v>3.3000000000000003</v>
          </cell>
          <cell r="KG128">
            <v>4.5999999999999996</v>
          </cell>
          <cell r="KH128">
            <v>21.7</v>
          </cell>
          <cell r="KI128">
            <v>0</v>
          </cell>
          <cell r="KJ128">
            <v>45.800000000000004</v>
          </cell>
          <cell r="KK128">
            <v>24.5</v>
          </cell>
          <cell r="KL128">
            <v>3.3000000000000003</v>
          </cell>
          <cell r="KM128">
            <v>4.8</v>
          </cell>
          <cell r="KN128">
            <v>21.5</v>
          </cell>
          <cell r="KO128">
            <v>0</v>
          </cell>
        </row>
        <row r="129">
          <cell r="A129" t="str">
            <v>EnsCJ</v>
          </cell>
          <cell r="B129" t="str">
            <v>129</v>
          </cell>
          <cell r="C129" t="str">
            <v>NAF 38</v>
          </cell>
          <cell r="D129" t="str">
            <v>CJ</v>
          </cell>
          <cell r="E129" t="str">
            <v/>
          </cell>
          <cell r="F129" t="str">
            <v>nd</v>
          </cell>
          <cell r="G129">
            <v>5</v>
          </cell>
          <cell r="H129">
            <v>39.300000000000004</v>
          </cell>
          <cell r="I129">
            <v>46.1</v>
          </cell>
          <cell r="J129">
            <v>8.7999999999999989</v>
          </cell>
          <cell r="K129">
            <v>74.2</v>
          </cell>
          <cell r="L129" t="str">
            <v>nd</v>
          </cell>
          <cell r="M129">
            <v>20.5</v>
          </cell>
          <cell r="N129">
            <v>4.3999999999999995</v>
          </cell>
          <cell r="O129">
            <v>27.6</v>
          </cell>
          <cell r="P129">
            <v>30.8</v>
          </cell>
          <cell r="Q129">
            <v>19</v>
          </cell>
          <cell r="R129">
            <v>3.6999999999999997</v>
          </cell>
          <cell r="S129">
            <v>6.8000000000000007</v>
          </cell>
          <cell r="T129">
            <v>47.199999999999996</v>
          </cell>
          <cell r="U129">
            <v>0</v>
          </cell>
          <cell r="V129">
            <v>25.3</v>
          </cell>
          <cell r="W129">
            <v>18.2</v>
          </cell>
          <cell r="X129">
            <v>77.900000000000006</v>
          </cell>
          <cell r="Y129">
            <v>3.8</v>
          </cell>
          <cell r="Z129" t="str">
            <v>nd</v>
          </cell>
          <cell r="AA129">
            <v>68.600000000000009</v>
          </cell>
          <cell r="AB129">
            <v>11.4</v>
          </cell>
          <cell r="AC129">
            <v>50.3</v>
          </cell>
          <cell r="AD129">
            <v>20</v>
          </cell>
          <cell r="AE129">
            <v>62.4</v>
          </cell>
          <cell r="AF129" t="str">
            <v>nd</v>
          </cell>
          <cell r="AG129" t="str">
            <v>nd</v>
          </cell>
          <cell r="AH129">
            <v>0</v>
          </cell>
          <cell r="AI129">
            <v>21.3</v>
          </cell>
          <cell r="AJ129">
            <v>39.6</v>
          </cell>
          <cell r="AK129">
            <v>13</v>
          </cell>
          <cell r="AL129">
            <v>47.4</v>
          </cell>
          <cell r="AM129">
            <v>57.499999999999993</v>
          </cell>
          <cell r="AN129">
            <v>42.5</v>
          </cell>
          <cell r="AO129">
            <v>62</v>
          </cell>
          <cell r="AP129">
            <v>38</v>
          </cell>
          <cell r="AQ129">
            <v>48.6</v>
          </cell>
          <cell r="AR129">
            <v>0</v>
          </cell>
          <cell r="AS129" t="str">
            <v>nd</v>
          </cell>
          <cell r="AT129">
            <v>43.1</v>
          </cell>
          <cell r="AU129">
            <v>4.5</v>
          </cell>
          <cell r="AV129">
            <v>11.3</v>
          </cell>
          <cell r="AW129">
            <v>5.8999999999999995</v>
          </cell>
          <cell r="AX129">
            <v>4.3</v>
          </cell>
          <cell r="AY129">
            <v>65.600000000000009</v>
          </cell>
          <cell r="AZ129">
            <v>12.9</v>
          </cell>
          <cell r="BA129">
            <v>51.300000000000004</v>
          </cell>
          <cell r="BB129">
            <v>21.3</v>
          </cell>
          <cell r="BC129">
            <v>13.5</v>
          </cell>
          <cell r="BD129">
            <v>5.8000000000000007</v>
          </cell>
          <cell r="BE129">
            <v>3.8</v>
          </cell>
          <cell r="BF129">
            <v>4.3</v>
          </cell>
          <cell r="BG129">
            <v>4.5</v>
          </cell>
          <cell r="BH129">
            <v>3.4000000000000004</v>
          </cell>
          <cell r="BI129">
            <v>3.6999999999999997</v>
          </cell>
          <cell r="BJ129">
            <v>23.7</v>
          </cell>
          <cell r="BK129">
            <v>49.4</v>
          </cell>
          <cell r="BL129">
            <v>15.299999999999999</v>
          </cell>
          <cell r="BM129" t="str">
            <v>nd</v>
          </cell>
          <cell r="BN129">
            <v>0</v>
          </cell>
          <cell r="BO129" t="str">
            <v>nd</v>
          </cell>
          <cell r="BP129">
            <v>2</v>
          </cell>
          <cell r="BQ129">
            <v>36.700000000000003</v>
          </cell>
          <cell r="BR129">
            <v>60.3</v>
          </cell>
          <cell r="BS129" t="str">
            <v>nd</v>
          </cell>
          <cell r="BT129" t="str">
            <v>nd</v>
          </cell>
          <cell r="BU129" t="str">
            <v>nd</v>
          </cell>
          <cell r="BV129">
            <v>11.3</v>
          </cell>
          <cell r="BW129">
            <v>79.100000000000009</v>
          </cell>
          <cell r="BX129">
            <v>7.9</v>
          </cell>
          <cell r="BY129">
            <v>1.6</v>
          </cell>
          <cell r="BZ129">
            <v>3.3000000000000003</v>
          </cell>
          <cell r="CA129">
            <v>15.8</v>
          </cell>
          <cell r="CB129">
            <v>45.300000000000004</v>
          </cell>
          <cell r="CC129">
            <v>28.1</v>
          </cell>
          <cell r="CD129">
            <v>6</v>
          </cell>
          <cell r="CE129">
            <v>0</v>
          </cell>
          <cell r="CF129">
            <v>0</v>
          </cell>
          <cell r="CG129">
            <v>0</v>
          </cell>
          <cell r="CH129">
            <v>0</v>
          </cell>
          <cell r="CI129">
            <v>0</v>
          </cell>
          <cell r="CJ129">
            <v>100</v>
          </cell>
          <cell r="CK129">
            <v>90.7</v>
          </cell>
          <cell r="CL129">
            <v>36.5</v>
          </cell>
          <cell r="CM129">
            <v>79.400000000000006</v>
          </cell>
          <cell r="CN129">
            <v>43.6</v>
          </cell>
          <cell r="CO129">
            <v>2</v>
          </cell>
          <cell r="CP129">
            <v>40.699999999999996</v>
          </cell>
          <cell r="CQ129">
            <v>86.8</v>
          </cell>
          <cell r="CR129">
            <v>24.099999999999998</v>
          </cell>
          <cell r="CS129">
            <v>10.9</v>
          </cell>
          <cell r="CT129">
            <v>47.199999999999996</v>
          </cell>
          <cell r="CU129">
            <v>12.8</v>
          </cell>
          <cell r="CV129">
            <v>29.099999999999998</v>
          </cell>
          <cell r="CW129">
            <v>9.3000000000000007</v>
          </cell>
          <cell r="CX129" t="str">
            <v>nd</v>
          </cell>
          <cell r="CY129">
            <v>9.4</v>
          </cell>
          <cell r="CZ129">
            <v>14.6</v>
          </cell>
          <cell r="DA129">
            <v>35.4</v>
          </cell>
          <cell r="DB129">
            <v>31.1</v>
          </cell>
          <cell r="DC129">
            <v>9</v>
          </cell>
          <cell r="DD129">
            <v>60.5</v>
          </cell>
          <cell r="DE129">
            <v>3.4000000000000004</v>
          </cell>
          <cell r="DF129">
            <v>17.299999999999997</v>
          </cell>
          <cell r="DG129">
            <v>8.7999999999999989</v>
          </cell>
          <cell r="DH129">
            <v>5.7</v>
          </cell>
          <cell r="DI129">
            <v>20.9</v>
          </cell>
          <cell r="DJ129">
            <v>15.7</v>
          </cell>
          <cell r="DK129">
            <v>19.600000000000001</v>
          </cell>
          <cell r="DL129" t="str">
            <v>nd</v>
          </cell>
          <cell r="DM129">
            <v>0</v>
          </cell>
          <cell r="DN129">
            <v>0</v>
          </cell>
          <cell r="DO129">
            <v>0</v>
          </cell>
          <cell r="DP129">
            <v>0</v>
          </cell>
          <cell r="DQ129" t="str">
            <v>nd</v>
          </cell>
          <cell r="DR129" t="str">
            <v>nd</v>
          </cell>
          <cell r="DS129">
            <v>0</v>
          </cell>
          <cell r="DT129">
            <v>0</v>
          </cell>
          <cell r="DU129">
            <v>0</v>
          </cell>
          <cell r="DV129" t="str">
            <v>nd</v>
          </cell>
          <cell r="DW129">
            <v>17.8</v>
          </cell>
          <cell r="DX129">
            <v>9.1</v>
          </cell>
          <cell r="DY129">
            <v>6.8000000000000007</v>
          </cell>
          <cell r="DZ129">
            <v>2.7</v>
          </cell>
          <cell r="EA129">
            <v>2.5</v>
          </cell>
          <cell r="EB129" t="str">
            <v>nd</v>
          </cell>
          <cell r="EC129">
            <v>24.3</v>
          </cell>
          <cell r="ED129">
            <v>10</v>
          </cell>
          <cell r="EE129" t="str">
            <v>nd</v>
          </cell>
          <cell r="EF129">
            <v>3.1</v>
          </cell>
          <cell r="EG129" t="str">
            <v>nd</v>
          </cell>
          <cell r="EH129">
            <v>0.70000000000000007</v>
          </cell>
          <cell r="EI129">
            <v>7.1999999999999993</v>
          </cell>
          <cell r="EJ129" t="str">
            <v>nd</v>
          </cell>
          <cell r="EK129">
            <v>0</v>
          </cell>
          <cell r="EL129">
            <v>0</v>
          </cell>
          <cell r="EM129">
            <v>0</v>
          </cell>
          <cell r="EN129">
            <v>0</v>
          </cell>
          <cell r="EO129">
            <v>0</v>
          </cell>
          <cell r="EP129">
            <v>0</v>
          </cell>
          <cell r="EQ129">
            <v>0</v>
          </cell>
          <cell r="ER129" t="str">
            <v>nd</v>
          </cell>
          <cell r="ES129">
            <v>0</v>
          </cell>
          <cell r="ET129">
            <v>0</v>
          </cell>
          <cell r="EU129" t="str">
            <v>nd</v>
          </cell>
          <cell r="EV129">
            <v>0</v>
          </cell>
          <cell r="EW129">
            <v>0</v>
          </cell>
          <cell r="EX129">
            <v>1.7999999999999998</v>
          </cell>
          <cell r="EY129" t="str">
            <v>nd</v>
          </cell>
          <cell r="EZ129" t="str">
            <v>nd</v>
          </cell>
          <cell r="FA129">
            <v>0</v>
          </cell>
          <cell r="FB129">
            <v>1.7000000000000002</v>
          </cell>
          <cell r="FC129">
            <v>6.2</v>
          </cell>
          <cell r="FD129">
            <v>19.8</v>
          </cell>
          <cell r="FE129">
            <v>8.4</v>
          </cell>
          <cell r="FF129">
            <v>0</v>
          </cell>
          <cell r="FG129" t="str">
            <v>nd</v>
          </cell>
          <cell r="FH129" t="str">
            <v>nd</v>
          </cell>
          <cell r="FI129">
            <v>13.900000000000002</v>
          </cell>
          <cell r="FJ129">
            <v>25.3</v>
          </cell>
          <cell r="FK129">
            <v>6.2</v>
          </cell>
          <cell r="FL129" t="str">
            <v>nd</v>
          </cell>
          <cell r="FM129">
            <v>0</v>
          </cell>
          <cell r="FN129">
            <v>0</v>
          </cell>
          <cell r="FO129">
            <v>2.5</v>
          </cell>
          <cell r="FP129">
            <v>2.6</v>
          </cell>
          <cell r="FQ129" t="str">
            <v>nd</v>
          </cell>
          <cell r="FR129">
            <v>0</v>
          </cell>
          <cell r="FS129">
            <v>0</v>
          </cell>
          <cell r="FT129">
            <v>0</v>
          </cell>
          <cell r="FU129">
            <v>0</v>
          </cell>
          <cell r="FV129" t="str">
            <v>nd</v>
          </cell>
          <cell r="FW129">
            <v>0</v>
          </cell>
          <cell r="FX129">
            <v>0</v>
          </cell>
          <cell r="FY129">
            <v>0</v>
          </cell>
          <cell r="FZ129" t="str">
            <v>nd</v>
          </cell>
          <cell r="GA129">
            <v>3.4000000000000004</v>
          </cell>
          <cell r="GB129" t="str">
            <v>nd</v>
          </cell>
          <cell r="GC129" t="str">
            <v>nd</v>
          </cell>
          <cell r="GD129">
            <v>0</v>
          </cell>
          <cell r="GE129" t="str">
            <v>nd</v>
          </cell>
          <cell r="GF129" t="str">
            <v>nd</v>
          </cell>
          <cell r="GG129">
            <v>14.399999999999999</v>
          </cell>
          <cell r="GH129">
            <v>22</v>
          </cell>
          <cell r="GI129">
            <v>0</v>
          </cell>
          <cell r="GJ129">
            <v>0</v>
          </cell>
          <cell r="GK129">
            <v>0</v>
          </cell>
          <cell r="GL129">
            <v>0</v>
          </cell>
          <cell r="GM129">
            <v>14.899999999999999</v>
          </cell>
          <cell r="GN129">
            <v>32.800000000000004</v>
          </cell>
          <cell r="GO129">
            <v>0</v>
          </cell>
          <cell r="GP129">
            <v>0</v>
          </cell>
          <cell r="GQ129">
            <v>0</v>
          </cell>
          <cell r="GR129">
            <v>0</v>
          </cell>
          <cell r="GS129">
            <v>3.9</v>
          </cell>
          <cell r="GT129">
            <v>3.1</v>
          </cell>
          <cell r="GU129">
            <v>0</v>
          </cell>
          <cell r="GV129" t="str">
            <v>nd</v>
          </cell>
          <cell r="GW129">
            <v>0</v>
          </cell>
          <cell r="GX129">
            <v>0</v>
          </cell>
          <cell r="GY129">
            <v>0</v>
          </cell>
          <cell r="GZ129">
            <v>0</v>
          </cell>
          <cell r="HA129">
            <v>0</v>
          </cell>
          <cell r="HB129">
            <v>0</v>
          </cell>
          <cell r="HC129">
            <v>0</v>
          </cell>
          <cell r="HD129">
            <v>5.2</v>
          </cell>
          <cell r="HE129">
            <v>0</v>
          </cell>
          <cell r="HF129" t="str">
            <v>nd</v>
          </cell>
          <cell r="HG129" t="str">
            <v>nd</v>
          </cell>
          <cell r="HH129" t="str">
            <v>nd</v>
          </cell>
          <cell r="HI129" t="str">
            <v>nd</v>
          </cell>
          <cell r="HJ129">
            <v>34.1</v>
          </cell>
          <cell r="HK129">
            <v>2.7</v>
          </cell>
          <cell r="HL129">
            <v>0</v>
          </cell>
          <cell r="HM129">
            <v>0</v>
          </cell>
          <cell r="HN129">
            <v>0</v>
          </cell>
          <cell r="HO129">
            <v>9.1999999999999993</v>
          </cell>
          <cell r="HP129">
            <v>31.6</v>
          </cell>
          <cell r="HQ129">
            <v>4.9000000000000004</v>
          </cell>
          <cell r="HR129">
            <v>0</v>
          </cell>
          <cell r="HS129">
            <v>0</v>
          </cell>
          <cell r="HT129">
            <v>0</v>
          </cell>
          <cell r="HU129">
            <v>0</v>
          </cell>
          <cell r="HV129">
            <v>7.1</v>
          </cell>
          <cell r="HW129" t="str">
            <v>nd</v>
          </cell>
          <cell r="HX129">
            <v>0</v>
          </cell>
          <cell r="HY129">
            <v>0</v>
          </cell>
          <cell r="HZ129">
            <v>0</v>
          </cell>
          <cell r="IA129" t="str">
            <v>nd</v>
          </cell>
          <cell r="IB129">
            <v>0</v>
          </cell>
          <cell r="IC129">
            <v>0</v>
          </cell>
          <cell r="ID129">
            <v>0</v>
          </cell>
          <cell r="IE129">
            <v>0</v>
          </cell>
          <cell r="IF129">
            <v>3.9</v>
          </cell>
          <cell r="IG129" t="str">
            <v>nd</v>
          </cell>
          <cell r="IH129" t="str">
            <v>nd</v>
          </cell>
          <cell r="II129" t="str">
            <v>nd</v>
          </cell>
          <cell r="IJ129">
            <v>2.6</v>
          </cell>
          <cell r="IK129">
            <v>8.1</v>
          </cell>
          <cell r="IL129">
            <v>16.400000000000002</v>
          </cell>
          <cell r="IM129">
            <v>10</v>
          </cell>
          <cell r="IN129">
            <v>1.9</v>
          </cell>
          <cell r="IO129" t="str">
            <v>nd</v>
          </cell>
          <cell r="IP129" t="str">
            <v>nd</v>
          </cell>
          <cell r="IQ129">
            <v>6.6000000000000005</v>
          </cell>
          <cell r="IR129">
            <v>23.200000000000003</v>
          </cell>
          <cell r="IS129">
            <v>11.799999999999999</v>
          </cell>
          <cell r="IT129">
            <v>3</v>
          </cell>
          <cell r="IU129">
            <v>0</v>
          </cell>
          <cell r="IV129">
            <v>0</v>
          </cell>
          <cell r="IW129" t="str">
            <v>nd</v>
          </cell>
          <cell r="IX129" t="str">
            <v>nd</v>
          </cell>
          <cell r="IY129">
            <v>5.4</v>
          </cell>
          <cell r="IZ129" t="str">
            <v>nd</v>
          </cell>
          <cell r="JA129">
            <v>0</v>
          </cell>
          <cell r="JB129">
            <v>0</v>
          </cell>
          <cell r="JC129">
            <v>0</v>
          </cell>
          <cell r="JD129">
            <v>0</v>
          </cell>
          <cell r="JE129" t="str">
            <v>nd</v>
          </cell>
          <cell r="JF129">
            <v>0</v>
          </cell>
          <cell r="JG129">
            <v>0</v>
          </cell>
          <cell r="JH129">
            <v>0</v>
          </cell>
          <cell r="JI129">
            <v>0</v>
          </cell>
          <cell r="JJ129">
            <v>0</v>
          </cell>
          <cell r="JK129">
            <v>5.2</v>
          </cell>
          <cell r="JL129">
            <v>0</v>
          </cell>
          <cell r="JM129">
            <v>0</v>
          </cell>
          <cell r="JN129">
            <v>0</v>
          </cell>
          <cell r="JO129">
            <v>0</v>
          </cell>
          <cell r="JP129">
            <v>0</v>
          </cell>
          <cell r="JQ129">
            <v>38.800000000000004</v>
          </cell>
          <cell r="JR129">
            <v>0</v>
          </cell>
          <cell r="JS129">
            <v>0</v>
          </cell>
          <cell r="JT129">
            <v>0</v>
          </cell>
          <cell r="JU129">
            <v>0</v>
          </cell>
          <cell r="JV129">
            <v>0</v>
          </cell>
          <cell r="JW129">
            <v>46.800000000000004</v>
          </cell>
          <cell r="JX129">
            <v>0</v>
          </cell>
          <cell r="JY129">
            <v>0</v>
          </cell>
          <cell r="JZ129">
            <v>0</v>
          </cell>
          <cell r="KA129">
            <v>0</v>
          </cell>
          <cell r="KB129">
            <v>0</v>
          </cell>
          <cell r="KC129">
            <v>8.1</v>
          </cell>
          <cell r="KD129">
            <v>59.699999999999996</v>
          </cell>
          <cell r="KE129">
            <v>12.8</v>
          </cell>
          <cell r="KF129">
            <v>2.4</v>
          </cell>
          <cell r="KG129">
            <v>6.1</v>
          </cell>
          <cell r="KH129">
            <v>19</v>
          </cell>
          <cell r="KI129">
            <v>0</v>
          </cell>
          <cell r="KJ129">
            <v>56.3</v>
          </cell>
          <cell r="KK129">
            <v>13.700000000000001</v>
          </cell>
          <cell r="KL129">
            <v>2.4</v>
          </cell>
          <cell r="KM129">
            <v>6.5</v>
          </cell>
          <cell r="KN129">
            <v>21</v>
          </cell>
          <cell r="KO129">
            <v>0</v>
          </cell>
        </row>
        <row r="130">
          <cell r="A130" t="str">
            <v>EnsCK</v>
          </cell>
          <cell r="B130" t="str">
            <v>130</v>
          </cell>
          <cell r="C130" t="str">
            <v>NAF 38</v>
          </cell>
          <cell r="D130" t="str">
            <v>CK</v>
          </cell>
          <cell r="E130" t="str">
            <v/>
          </cell>
          <cell r="F130" t="str">
            <v>nd</v>
          </cell>
          <cell r="G130">
            <v>3.3000000000000003</v>
          </cell>
          <cell r="H130">
            <v>42.8</v>
          </cell>
          <cell r="I130">
            <v>45</v>
          </cell>
          <cell r="J130">
            <v>8.4</v>
          </cell>
          <cell r="K130">
            <v>86.7</v>
          </cell>
          <cell r="L130" t="str">
            <v>nd</v>
          </cell>
          <cell r="M130">
            <v>6.5</v>
          </cell>
          <cell r="N130">
            <v>4.8</v>
          </cell>
          <cell r="O130">
            <v>31</v>
          </cell>
          <cell r="P130">
            <v>37.4</v>
          </cell>
          <cell r="Q130">
            <v>25.2</v>
          </cell>
          <cell r="R130">
            <v>6.1</v>
          </cell>
          <cell r="S130">
            <v>9.1999999999999993</v>
          </cell>
          <cell r="T130">
            <v>38.5</v>
          </cell>
          <cell r="U130">
            <v>1.0999999999999999</v>
          </cell>
          <cell r="V130">
            <v>14.7</v>
          </cell>
          <cell r="W130">
            <v>12.7</v>
          </cell>
          <cell r="X130">
            <v>85.5</v>
          </cell>
          <cell r="Y130">
            <v>1.7000000000000002</v>
          </cell>
          <cell r="Z130">
            <v>7.9</v>
          </cell>
          <cell r="AA130">
            <v>66.100000000000009</v>
          </cell>
          <cell r="AB130">
            <v>28.299999999999997</v>
          </cell>
          <cell r="AC130">
            <v>61.4</v>
          </cell>
          <cell r="AD130">
            <v>19.7</v>
          </cell>
          <cell r="AE130">
            <v>36.9</v>
          </cell>
          <cell r="AF130">
            <v>43.4</v>
          </cell>
          <cell r="AG130">
            <v>0</v>
          </cell>
          <cell r="AH130">
            <v>0</v>
          </cell>
          <cell r="AI130">
            <v>19.7</v>
          </cell>
          <cell r="AJ130">
            <v>54.500000000000007</v>
          </cell>
          <cell r="AK130">
            <v>15.8</v>
          </cell>
          <cell r="AL130">
            <v>29.599999999999998</v>
          </cell>
          <cell r="AM130">
            <v>52.6</v>
          </cell>
          <cell r="AN130">
            <v>47.4</v>
          </cell>
          <cell r="AO130">
            <v>62.1</v>
          </cell>
          <cell r="AP130">
            <v>37.9</v>
          </cell>
          <cell r="AQ130">
            <v>63.2</v>
          </cell>
          <cell r="AR130" t="str">
            <v>nd</v>
          </cell>
          <cell r="AS130" t="str">
            <v>nd</v>
          </cell>
          <cell r="AT130">
            <v>26.700000000000003</v>
          </cell>
          <cell r="AU130">
            <v>8.1</v>
          </cell>
          <cell r="AV130">
            <v>12.7</v>
          </cell>
          <cell r="AW130">
            <v>6.3</v>
          </cell>
          <cell r="AX130">
            <v>5.6000000000000005</v>
          </cell>
          <cell r="AY130">
            <v>72</v>
          </cell>
          <cell r="AZ130">
            <v>3.5000000000000004</v>
          </cell>
          <cell r="BA130">
            <v>48.9</v>
          </cell>
          <cell r="BB130">
            <v>27.900000000000002</v>
          </cell>
          <cell r="BC130">
            <v>8.2000000000000011</v>
          </cell>
          <cell r="BD130">
            <v>8.4</v>
          </cell>
          <cell r="BE130">
            <v>3.1</v>
          </cell>
          <cell r="BF130">
            <v>3.5999999999999996</v>
          </cell>
          <cell r="BG130">
            <v>0</v>
          </cell>
          <cell r="BH130">
            <v>3.2</v>
          </cell>
          <cell r="BI130">
            <v>18.5</v>
          </cell>
          <cell r="BJ130">
            <v>8.1</v>
          </cell>
          <cell r="BK130">
            <v>38.700000000000003</v>
          </cell>
          <cell r="BL130">
            <v>31.5</v>
          </cell>
          <cell r="BM130">
            <v>0</v>
          </cell>
          <cell r="BN130">
            <v>1</v>
          </cell>
          <cell r="BO130">
            <v>1</v>
          </cell>
          <cell r="BP130">
            <v>4.3999999999999995</v>
          </cell>
          <cell r="BQ130">
            <v>34.200000000000003</v>
          </cell>
          <cell r="BR130">
            <v>59.4</v>
          </cell>
          <cell r="BS130">
            <v>0</v>
          </cell>
          <cell r="BT130">
            <v>0</v>
          </cell>
          <cell r="BU130" t="str">
            <v>nd</v>
          </cell>
          <cell r="BV130">
            <v>4.3999999999999995</v>
          </cell>
          <cell r="BW130">
            <v>79.100000000000009</v>
          </cell>
          <cell r="BX130">
            <v>12.3</v>
          </cell>
          <cell r="BY130">
            <v>5.6000000000000005</v>
          </cell>
          <cell r="BZ130" t="str">
            <v>nd</v>
          </cell>
          <cell r="CA130">
            <v>14.099999999999998</v>
          </cell>
          <cell r="CB130">
            <v>38.700000000000003</v>
          </cell>
          <cell r="CC130">
            <v>31.900000000000002</v>
          </cell>
          <cell r="CD130">
            <v>8.2000000000000011</v>
          </cell>
          <cell r="CE130">
            <v>0</v>
          </cell>
          <cell r="CF130">
            <v>0</v>
          </cell>
          <cell r="CG130">
            <v>0</v>
          </cell>
          <cell r="CH130">
            <v>0</v>
          </cell>
          <cell r="CI130" t="str">
            <v>nd</v>
          </cell>
          <cell r="CJ130">
            <v>99.7</v>
          </cell>
          <cell r="CK130">
            <v>81.5</v>
          </cell>
          <cell r="CL130">
            <v>38.4</v>
          </cell>
          <cell r="CM130">
            <v>75.3</v>
          </cell>
          <cell r="CN130">
            <v>52.6</v>
          </cell>
          <cell r="CO130">
            <v>8.6999999999999993</v>
          </cell>
          <cell r="CP130">
            <v>33.900000000000006</v>
          </cell>
          <cell r="CQ130">
            <v>78.3</v>
          </cell>
          <cell r="CR130">
            <v>12.1</v>
          </cell>
          <cell r="CS130">
            <v>24.4</v>
          </cell>
          <cell r="CT130">
            <v>38</v>
          </cell>
          <cell r="CU130">
            <v>14.499999999999998</v>
          </cell>
          <cell r="CV130">
            <v>23.1</v>
          </cell>
          <cell r="CW130">
            <v>15.9</v>
          </cell>
          <cell r="CX130">
            <v>5.7</v>
          </cell>
          <cell r="CY130">
            <v>8.5</v>
          </cell>
          <cell r="CZ130">
            <v>13.5</v>
          </cell>
          <cell r="DA130">
            <v>34.599999999999994</v>
          </cell>
          <cell r="DB130">
            <v>21.7</v>
          </cell>
          <cell r="DC130">
            <v>14.399999999999999</v>
          </cell>
          <cell r="DD130">
            <v>54.400000000000006</v>
          </cell>
          <cell r="DE130">
            <v>4.7</v>
          </cell>
          <cell r="DF130">
            <v>17.299999999999997</v>
          </cell>
          <cell r="DG130">
            <v>6.5</v>
          </cell>
          <cell r="DH130">
            <v>7.9</v>
          </cell>
          <cell r="DI130">
            <v>21.6</v>
          </cell>
          <cell r="DJ130">
            <v>9.9</v>
          </cell>
          <cell r="DK130">
            <v>14.2</v>
          </cell>
          <cell r="DL130">
            <v>0</v>
          </cell>
          <cell r="DM130">
            <v>0</v>
          </cell>
          <cell r="DN130" t="str">
            <v>nd</v>
          </cell>
          <cell r="DO130">
            <v>0</v>
          </cell>
          <cell r="DP130">
            <v>0</v>
          </cell>
          <cell r="DQ130">
            <v>1.4000000000000001</v>
          </cell>
          <cell r="DR130" t="str">
            <v>nd</v>
          </cell>
          <cell r="DS130" t="str">
            <v>nd</v>
          </cell>
          <cell r="DT130" t="str">
            <v>nd</v>
          </cell>
          <cell r="DU130" t="str">
            <v>nd</v>
          </cell>
          <cell r="DV130">
            <v>0</v>
          </cell>
          <cell r="DW130">
            <v>20.399999999999999</v>
          </cell>
          <cell r="DX130">
            <v>14.000000000000002</v>
          </cell>
          <cell r="DY130">
            <v>5.2</v>
          </cell>
          <cell r="DZ130">
            <v>3.4000000000000004</v>
          </cell>
          <cell r="EA130">
            <v>0.89999999999999991</v>
          </cell>
          <cell r="EB130">
            <v>0</v>
          </cell>
          <cell r="EC130">
            <v>21.6</v>
          </cell>
          <cell r="ED130">
            <v>11.3</v>
          </cell>
          <cell r="EE130">
            <v>2.5</v>
          </cell>
          <cell r="EF130">
            <v>4.3</v>
          </cell>
          <cell r="EG130">
            <v>1.6</v>
          </cell>
          <cell r="EH130">
            <v>2.7</v>
          </cell>
          <cell r="EI130">
            <v>5.5</v>
          </cell>
          <cell r="EJ130">
            <v>2.1999999999999997</v>
          </cell>
          <cell r="EK130">
            <v>0</v>
          </cell>
          <cell r="EL130">
            <v>0</v>
          </cell>
          <cell r="EM130">
            <v>0</v>
          </cell>
          <cell r="EN130">
            <v>0.89999999999999991</v>
          </cell>
          <cell r="EO130">
            <v>0</v>
          </cell>
          <cell r="EP130">
            <v>0</v>
          </cell>
          <cell r="EQ130" t="str">
            <v>nd</v>
          </cell>
          <cell r="ER130">
            <v>0</v>
          </cell>
          <cell r="ES130">
            <v>0</v>
          </cell>
          <cell r="ET130">
            <v>0</v>
          </cell>
          <cell r="EU130" t="str">
            <v>nd</v>
          </cell>
          <cell r="EV130">
            <v>0</v>
          </cell>
          <cell r="EW130">
            <v>0</v>
          </cell>
          <cell r="EX130">
            <v>2.4</v>
          </cell>
          <cell r="EY130" t="str">
            <v>nd</v>
          </cell>
          <cell r="EZ130">
            <v>0</v>
          </cell>
          <cell r="FA130">
            <v>1.4000000000000001</v>
          </cell>
          <cell r="FB130">
            <v>11.200000000000001</v>
          </cell>
          <cell r="FC130">
            <v>5</v>
          </cell>
          <cell r="FD130">
            <v>18.399999999999999</v>
          </cell>
          <cell r="FE130">
            <v>8.7999999999999989</v>
          </cell>
          <cell r="FF130">
            <v>0</v>
          </cell>
          <cell r="FG130">
            <v>1.6</v>
          </cell>
          <cell r="FH130">
            <v>6</v>
          </cell>
          <cell r="FI130">
            <v>2.8000000000000003</v>
          </cell>
          <cell r="FJ130">
            <v>14.2</v>
          </cell>
          <cell r="FK130">
            <v>18.399999999999999</v>
          </cell>
          <cell r="FL130">
            <v>0</v>
          </cell>
          <cell r="FM130">
            <v>0</v>
          </cell>
          <cell r="FN130" t="str">
            <v>nd</v>
          </cell>
          <cell r="FO130" t="str">
            <v>nd</v>
          </cell>
          <cell r="FP130">
            <v>3.8</v>
          </cell>
          <cell r="FQ130">
            <v>3.2</v>
          </cell>
          <cell r="FR130">
            <v>0</v>
          </cell>
          <cell r="FS130">
            <v>0</v>
          </cell>
          <cell r="FT130">
            <v>0</v>
          </cell>
          <cell r="FU130">
            <v>0</v>
          </cell>
          <cell r="FV130" t="str">
            <v>nd</v>
          </cell>
          <cell r="FW130">
            <v>0</v>
          </cell>
          <cell r="FX130" t="str">
            <v>nd</v>
          </cell>
          <cell r="FY130" t="str">
            <v>nd</v>
          </cell>
          <cell r="FZ130" t="str">
            <v>nd</v>
          </cell>
          <cell r="GA130" t="str">
            <v>nd</v>
          </cell>
          <cell r="GB130" t="str">
            <v>nd</v>
          </cell>
          <cell r="GC130">
            <v>0</v>
          </cell>
          <cell r="GD130" t="str">
            <v>nd</v>
          </cell>
          <cell r="GE130" t="str">
            <v>nd</v>
          </cell>
          <cell r="GF130">
            <v>2.1999999999999997</v>
          </cell>
          <cell r="GG130">
            <v>17.5</v>
          </cell>
          <cell r="GH130">
            <v>25.1</v>
          </cell>
          <cell r="GI130">
            <v>0</v>
          </cell>
          <cell r="GJ130">
            <v>0</v>
          </cell>
          <cell r="GK130">
            <v>0</v>
          </cell>
          <cell r="GL130" t="str">
            <v>nd</v>
          </cell>
          <cell r="GM130">
            <v>14.099999999999998</v>
          </cell>
          <cell r="GN130">
            <v>27.800000000000004</v>
          </cell>
          <cell r="GO130">
            <v>0</v>
          </cell>
          <cell r="GP130">
            <v>0</v>
          </cell>
          <cell r="GQ130">
            <v>0</v>
          </cell>
          <cell r="GR130" t="str">
            <v>nd</v>
          </cell>
          <cell r="GS130">
            <v>2</v>
          </cell>
          <cell r="GT130">
            <v>5.6000000000000005</v>
          </cell>
          <cell r="GU130">
            <v>0</v>
          </cell>
          <cell r="GV130">
            <v>0</v>
          </cell>
          <cell r="GW130">
            <v>0</v>
          </cell>
          <cell r="GX130">
            <v>0</v>
          </cell>
          <cell r="GY130" t="str">
            <v>nd</v>
          </cell>
          <cell r="GZ130">
            <v>0</v>
          </cell>
          <cell r="HA130">
            <v>0</v>
          </cell>
          <cell r="HB130">
            <v>0</v>
          </cell>
          <cell r="HC130" t="str">
            <v>nd</v>
          </cell>
          <cell r="HD130">
            <v>3</v>
          </cell>
          <cell r="HE130" t="str">
            <v>nd</v>
          </cell>
          <cell r="HF130">
            <v>0</v>
          </cell>
          <cell r="HG130">
            <v>0</v>
          </cell>
          <cell r="HH130" t="str">
            <v>nd</v>
          </cell>
          <cell r="HI130">
            <v>2.9000000000000004</v>
          </cell>
          <cell r="HJ130">
            <v>32.300000000000004</v>
          </cell>
          <cell r="HK130">
            <v>5.4</v>
          </cell>
          <cell r="HL130">
            <v>0</v>
          </cell>
          <cell r="HM130">
            <v>0</v>
          </cell>
          <cell r="HN130">
            <v>0</v>
          </cell>
          <cell r="HO130">
            <v>0</v>
          </cell>
          <cell r="HP130">
            <v>37.799999999999997</v>
          </cell>
          <cell r="HQ130">
            <v>4.9000000000000004</v>
          </cell>
          <cell r="HR130">
            <v>0</v>
          </cell>
          <cell r="HS130">
            <v>0</v>
          </cell>
          <cell r="HT130">
            <v>0</v>
          </cell>
          <cell r="HU130" t="str">
            <v>nd</v>
          </cell>
          <cell r="HV130">
            <v>5.8000000000000007</v>
          </cell>
          <cell r="HW130">
            <v>1.3</v>
          </cell>
          <cell r="HX130">
            <v>0</v>
          </cell>
          <cell r="HY130">
            <v>0</v>
          </cell>
          <cell r="HZ130" t="str">
            <v>nd</v>
          </cell>
          <cell r="IA130">
            <v>0</v>
          </cell>
          <cell r="IB130">
            <v>0</v>
          </cell>
          <cell r="IC130" t="str">
            <v>nd</v>
          </cell>
          <cell r="ID130">
            <v>0</v>
          </cell>
          <cell r="IE130" t="str">
            <v>nd</v>
          </cell>
          <cell r="IF130">
            <v>2.1</v>
          </cell>
          <cell r="IG130">
            <v>0</v>
          </cell>
          <cell r="IH130" t="str">
            <v>nd</v>
          </cell>
          <cell r="II130">
            <v>0</v>
          </cell>
          <cell r="IJ130">
            <v>0</v>
          </cell>
          <cell r="IK130">
            <v>5.7</v>
          </cell>
          <cell r="IL130">
            <v>19.900000000000002</v>
          </cell>
          <cell r="IM130">
            <v>17.100000000000001</v>
          </cell>
          <cell r="IN130">
            <v>1.6</v>
          </cell>
          <cell r="IO130">
            <v>5</v>
          </cell>
          <cell r="IP130" t="str">
            <v>nd</v>
          </cell>
          <cell r="IQ130">
            <v>7.7</v>
          </cell>
          <cell r="IR130">
            <v>13.200000000000001</v>
          </cell>
          <cell r="IS130">
            <v>10.9</v>
          </cell>
          <cell r="IT130">
            <v>5.3</v>
          </cell>
          <cell r="IU130">
            <v>0</v>
          </cell>
          <cell r="IV130">
            <v>0</v>
          </cell>
          <cell r="IW130" t="str">
            <v>nd</v>
          </cell>
          <cell r="IX130">
            <v>3.5000000000000004</v>
          </cell>
          <cell r="IY130">
            <v>3.9</v>
          </cell>
          <cell r="IZ130" t="str">
            <v>nd</v>
          </cell>
          <cell r="JA130">
            <v>0</v>
          </cell>
          <cell r="JB130">
            <v>0</v>
          </cell>
          <cell r="JC130">
            <v>0</v>
          </cell>
          <cell r="JD130">
            <v>0</v>
          </cell>
          <cell r="JE130" t="str">
            <v>nd</v>
          </cell>
          <cell r="JF130">
            <v>0</v>
          </cell>
          <cell r="JG130">
            <v>0</v>
          </cell>
          <cell r="JH130">
            <v>0</v>
          </cell>
          <cell r="JI130">
            <v>0</v>
          </cell>
          <cell r="JJ130">
            <v>0</v>
          </cell>
          <cell r="JK130">
            <v>3.5999999999999996</v>
          </cell>
          <cell r="JL130">
            <v>0</v>
          </cell>
          <cell r="JM130">
            <v>0</v>
          </cell>
          <cell r="JN130">
            <v>0</v>
          </cell>
          <cell r="JO130">
            <v>0</v>
          </cell>
          <cell r="JP130" t="str">
            <v>nd</v>
          </cell>
          <cell r="JQ130">
            <v>45</v>
          </cell>
          <cell r="JR130">
            <v>0</v>
          </cell>
          <cell r="JS130">
            <v>0</v>
          </cell>
          <cell r="JT130">
            <v>0</v>
          </cell>
          <cell r="JU130">
            <v>0</v>
          </cell>
          <cell r="JV130">
            <v>0</v>
          </cell>
          <cell r="JW130">
            <v>42.5</v>
          </cell>
          <cell r="JX130">
            <v>0</v>
          </cell>
          <cell r="JY130">
            <v>0</v>
          </cell>
          <cell r="JZ130">
            <v>0</v>
          </cell>
          <cell r="KA130">
            <v>0</v>
          </cell>
          <cell r="KB130">
            <v>0</v>
          </cell>
          <cell r="KC130">
            <v>8.6</v>
          </cell>
          <cell r="KD130">
            <v>59.9</v>
          </cell>
          <cell r="KE130">
            <v>10.7</v>
          </cell>
          <cell r="KF130">
            <v>3.5000000000000004</v>
          </cell>
          <cell r="KG130">
            <v>6.7</v>
          </cell>
          <cell r="KH130">
            <v>19.3</v>
          </cell>
          <cell r="KI130">
            <v>0</v>
          </cell>
          <cell r="KJ130">
            <v>58.699999999999996</v>
          </cell>
          <cell r="KK130">
            <v>10.100000000000001</v>
          </cell>
          <cell r="KL130">
            <v>3.5999999999999996</v>
          </cell>
          <cell r="KM130">
            <v>6.7</v>
          </cell>
          <cell r="KN130">
            <v>21</v>
          </cell>
          <cell r="KO130">
            <v>0</v>
          </cell>
        </row>
        <row r="131">
          <cell r="A131" t="str">
            <v>EnsCL</v>
          </cell>
          <cell r="B131" t="str">
            <v>131</v>
          </cell>
          <cell r="C131" t="str">
            <v>NAF 38</v>
          </cell>
          <cell r="D131" t="str">
            <v>CL</v>
          </cell>
          <cell r="E131" t="str">
            <v/>
          </cell>
          <cell r="F131" t="str">
            <v>nd</v>
          </cell>
          <cell r="G131">
            <v>12.5</v>
          </cell>
          <cell r="H131">
            <v>52.300000000000004</v>
          </cell>
          <cell r="I131">
            <v>26.400000000000002</v>
          </cell>
          <cell r="J131">
            <v>8.6</v>
          </cell>
          <cell r="K131">
            <v>61.1</v>
          </cell>
          <cell r="L131" t="str">
            <v>nd</v>
          </cell>
          <cell r="M131">
            <v>22.8</v>
          </cell>
          <cell r="N131">
            <v>15.9</v>
          </cell>
          <cell r="O131">
            <v>37.299999999999997</v>
          </cell>
          <cell r="P131">
            <v>22.1</v>
          </cell>
          <cell r="Q131">
            <v>37.299999999999997</v>
          </cell>
          <cell r="R131">
            <v>11.1</v>
          </cell>
          <cell r="S131">
            <v>6.4</v>
          </cell>
          <cell r="T131">
            <v>47.199999999999996</v>
          </cell>
          <cell r="U131">
            <v>0.5</v>
          </cell>
          <cell r="V131">
            <v>10</v>
          </cell>
          <cell r="W131">
            <v>16.3</v>
          </cell>
          <cell r="X131">
            <v>81.100000000000009</v>
          </cell>
          <cell r="Y131">
            <v>2.7</v>
          </cell>
          <cell r="Z131">
            <v>3.1</v>
          </cell>
          <cell r="AA131">
            <v>20.5</v>
          </cell>
          <cell r="AB131">
            <v>31.1</v>
          </cell>
          <cell r="AC131">
            <v>54.7</v>
          </cell>
          <cell r="AD131">
            <v>49.7</v>
          </cell>
          <cell r="AE131">
            <v>73.099999999999994</v>
          </cell>
          <cell r="AF131">
            <v>3.8</v>
          </cell>
          <cell r="AG131">
            <v>5.0999999999999996</v>
          </cell>
          <cell r="AH131">
            <v>0</v>
          </cell>
          <cell r="AI131">
            <v>17.899999999999999</v>
          </cell>
          <cell r="AJ131">
            <v>56.3</v>
          </cell>
          <cell r="AK131">
            <v>20.200000000000003</v>
          </cell>
          <cell r="AL131">
            <v>23.5</v>
          </cell>
          <cell r="AM131">
            <v>89.3</v>
          </cell>
          <cell r="AN131">
            <v>10.7</v>
          </cell>
          <cell r="AO131">
            <v>82.6</v>
          </cell>
          <cell r="AP131">
            <v>17.399999999999999</v>
          </cell>
          <cell r="AQ131">
            <v>51.7</v>
          </cell>
          <cell r="AR131">
            <v>2.1</v>
          </cell>
          <cell r="AS131">
            <v>9.1</v>
          </cell>
          <cell r="AT131">
            <v>16.7</v>
          </cell>
          <cell r="AU131">
            <v>20.399999999999999</v>
          </cell>
          <cell r="AV131">
            <v>16.2</v>
          </cell>
          <cell r="AW131">
            <v>1.0999999999999999</v>
          </cell>
          <cell r="AX131">
            <v>16</v>
          </cell>
          <cell r="AY131">
            <v>51.7</v>
          </cell>
          <cell r="AZ131">
            <v>15.1</v>
          </cell>
          <cell r="BA131">
            <v>20.5</v>
          </cell>
          <cell r="BB131">
            <v>27.500000000000004</v>
          </cell>
          <cell r="BC131">
            <v>25.1</v>
          </cell>
          <cell r="BD131">
            <v>4.3999999999999995</v>
          </cell>
          <cell r="BE131">
            <v>19.2</v>
          </cell>
          <cell r="BF131">
            <v>3.3000000000000003</v>
          </cell>
          <cell r="BG131" t="str">
            <v>nd</v>
          </cell>
          <cell r="BH131">
            <v>0.5</v>
          </cell>
          <cell r="BI131">
            <v>12.1</v>
          </cell>
          <cell r="BJ131">
            <v>23.1</v>
          </cell>
          <cell r="BK131">
            <v>47.099999999999994</v>
          </cell>
          <cell r="BL131">
            <v>15.9</v>
          </cell>
          <cell r="BM131" t="str">
            <v>nd</v>
          </cell>
          <cell r="BN131">
            <v>0</v>
          </cell>
          <cell r="BO131">
            <v>1.5</v>
          </cell>
          <cell r="BP131">
            <v>7.6</v>
          </cell>
          <cell r="BQ131">
            <v>53.300000000000004</v>
          </cell>
          <cell r="BR131">
            <v>37.299999999999997</v>
          </cell>
          <cell r="BS131">
            <v>0</v>
          </cell>
          <cell r="BT131">
            <v>0</v>
          </cell>
          <cell r="BU131">
            <v>0</v>
          </cell>
          <cell r="BV131">
            <v>6.3</v>
          </cell>
          <cell r="BW131">
            <v>89.1</v>
          </cell>
          <cell r="BX131">
            <v>4.5999999999999996</v>
          </cell>
          <cell r="BY131">
            <v>19.7</v>
          </cell>
          <cell r="BZ131">
            <v>0.89999999999999991</v>
          </cell>
          <cell r="CA131">
            <v>20.200000000000003</v>
          </cell>
          <cell r="CB131">
            <v>31.3</v>
          </cell>
          <cell r="CC131">
            <v>24.3</v>
          </cell>
          <cell r="CD131">
            <v>3.6999999999999997</v>
          </cell>
          <cell r="CE131">
            <v>0</v>
          </cell>
          <cell r="CF131">
            <v>0</v>
          </cell>
          <cell r="CG131">
            <v>0</v>
          </cell>
          <cell r="CH131">
            <v>0</v>
          </cell>
          <cell r="CI131" t="str">
            <v>nd</v>
          </cell>
          <cell r="CJ131">
            <v>99.7</v>
          </cell>
          <cell r="CK131">
            <v>92.600000000000009</v>
          </cell>
          <cell r="CL131">
            <v>66</v>
          </cell>
          <cell r="CM131">
            <v>78.900000000000006</v>
          </cell>
          <cell r="CN131">
            <v>46.400000000000006</v>
          </cell>
          <cell r="CO131">
            <v>11.799999999999999</v>
          </cell>
          <cell r="CP131">
            <v>40.5</v>
          </cell>
          <cell r="CQ131">
            <v>95.1</v>
          </cell>
          <cell r="CR131">
            <v>22.900000000000002</v>
          </cell>
          <cell r="CS131">
            <v>16.5</v>
          </cell>
          <cell r="CT131">
            <v>27.500000000000004</v>
          </cell>
          <cell r="CU131">
            <v>32.700000000000003</v>
          </cell>
          <cell r="CV131">
            <v>23.3</v>
          </cell>
          <cell r="CW131">
            <v>15</v>
          </cell>
          <cell r="CX131">
            <v>7.0000000000000009</v>
          </cell>
          <cell r="CY131">
            <v>3.1</v>
          </cell>
          <cell r="CZ131">
            <v>11.5</v>
          </cell>
          <cell r="DA131">
            <v>17.399999999999999</v>
          </cell>
          <cell r="DB131">
            <v>46.1</v>
          </cell>
          <cell r="DC131">
            <v>13.5</v>
          </cell>
          <cell r="DD131">
            <v>53.1</v>
          </cell>
          <cell r="DE131">
            <v>2.9000000000000004</v>
          </cell>
          <cell r="DF131">
            <v>25.6</v>
          </cell>
          <cell r="DG131">
            <v>5.4</v>
          </cell>
          <cell r="DH131">
            <v>13.700000000000001</v>
          </cell>
          <cell r="DI131">
            <v>33.700000000000003</v>
          </cell>
          <cell r="DJ131">
            <v>24.3</v>
          </cell>
          <cell r="DK131">
            <v>10.199999999999999</v>
          </cell>
          <cell r="DL131" t="str">
            <v>nd</v>
          </cell>
          <cell r="DM131">
            <v>0</v>
          </cell>
          <cell r="DN131">
            <v>0</v>
          </cell>
          <cell r="DO131">
            <v>0</v>
          </cell>
          <cell r="DP131" t="str">
            <v>nd</v>
          </cell>
          <cell r="DQ131" t="str">
            <v>nd</v>
          </cell>
          <cell r="DR131">
            <v>8.6999999999999993</v>
          </cell>
          <cell r="DS131">
            <v>2.5</v>
          </cell>
          <cell r="DT131">
            <v>1.4000000000000001</v>
          </cell>
          <cell r="DU131" t="str">
            <v>nd</v>
          </cell>
          <cell r="DV131">
            <v>0</v>
          </cell>
          <cell r="DW131">
            <v>11.4</v>
          </cell>
          <cell r="DX131">
            <v>12.8</v>
          </cell>
          <cell r="DY131">
            <v>15.6</v>
          </cell>
          <cell r="DZ131">
            <v>2.7</v>
          </cell>
          <cell r="EA131">
            <v>10.100000000000001</v>
          </cell>
          <cell r="EB131" t="str">
            <v>nd</v>
          </cell>
          <cell r="EC131">
            <v>7.5</v>
          </cell>
          <cell r="ED131">
            <v>5.8999999999999995</v>
          </cell>
          <cell r="EE131">
            <v>1.7000000000000002</v>
          </cell>
          <cell r="EF131" t="str">
            <v>nd</v>
          </cell>
          <cell r="EG131">
            <v>9</v>
          </cell>
          <cell r="EH131">
            <v>2.8000000000000003</v>
          </cell>
          <cell r="EI131">
            <v>1.3</v>
          </cell>
          <cell r="EJ131" t="str">
            <v>nd</v>
          </cell>
          <cell r="EK131" t="str">
            <v>nd</v>
          </cell>
          <cell r="EL131" t="str">
            <v>nd</v>
          </cell>
          <cell r="EM131">
            <v>0</v>
          </cell>
          <cell r="EN131">
            <v>0</v>
          </cell>
          <cell r="EO131">
            <v>0</v>
          </cell>
          <cell r="EP131">
            <v>0</v>
          </cell>
          <cell r="EQ131">
            <v>0</v>
          </cell>
          <cell r="ER131">
            <v>0</v>
          </cell>
          <cell r="ES131" t="str">
            <v>nd</v>
          </cell>
          <cell r="ET131">
            <v>0</v>
          </cell>
          <cell r="EU131" t="str">
            <v>nd</v>
          </cell>
          <cell r="EV131" t="str">
            <v>nd</v>
          </cell>
          <cell r="EW131">
            <v>9.8000000000000007</v>
          </cell>
          <cell r="EX131">
            <v>2.5</v>
          </cell>
          <cell r="EY131" t="str">
            <v>nd</v>
          </cell>
          <cell r="EZ131">
            <v>0</v>
          </cell>
          <cell r="FA131" t="str">
            <v>nd</v>
          </cell>
          <cell r="FB131">
            <v>10.5</v>
          </cell>
          <cell r="FC131">
            <v>6.3</v>
          </cell>
          <cell r="FD131">
            <v>32.700000000000003</v>
          </cell>
          <cell r="FE131">
            <v>3.2</v>
          </cell>
          <cell r="FF131" t="str">
            <v>nd</v>
          </cell>
          <cell r="FG131">
            <v>0</v>
          </cell>
          <cell r="FH131" t="str">
            <v>nd</v>
          </cell>
          <cell r="FI131">
            <v>1.4000000000000001</v>
          </cell>
          <cell r="FJ131">
            <v>11.200000000000001</v>
          </cell>
          <cell r="FK131">
            <v>11.600000000000001</v>
          </cell>
          <cell r="FL131">
            <v>0</v>
          </cell>
          <cell r="FM131">
            <v>0</v>
          </cell>
          <cell r="FN131">
            <v>0.3</v>
          </cell>
          <cell r="FO131" t="str">
            <v>nd</v>
          </cell>
          <cell r="FP131">
            <v>0.70000000000000007</v>
          </cell>
          <cell r="FQ131">
            <v>0.5</v>
          </cell>
          <cell r="FR131" t="str">
            <v>nd</v>
          </cell>
          <cell r="FS131">
            <v>0</v>
          </cell>
          <cell r="FT131">
            <v>0</v>
          </cell>
          <cell r="FU131">
            <v>0</v>
          </cell>
          <cell r="FV131" t="str">
            <v>nd</v>
          </cell>
          <cell r="FW131">
            <v>0</v>
          </cell>
          <cell r="FX131">
            <v>0</v>
          </cell>
          <cell r="FY131">
            <v>0.8</v>
          </cell>
          <cell r="FZ131">
            <v>1.7000000000000002</v>
          </cell>
          <cell r="GA131">
            <v>10.100000000000001</v>
          </cell>
          <cell r="GB131" t="str">
            <v>nd</v>
          </cell>
          <cell r="GC131" t="str">
            <v>nd</v>
          </cell>
          <cell r="GD131">
            <v>0</v>
          </cell>
          <cell r="GE131">
            <v>0.8</v>
          </cell>
          <cell r="GF131">
            <v>5.3</v>
          </cell>
          <cell r="GG131">
            <v>29.5</v>
          </cell>
          <cell r="GH131">
            <v>17.399999999999999</v>
          </cell>
          <cell r="GI131">
            <v>0</v>
          </cell>
          <cell r="GJ131">
            <v>0</v>
          </cell>
          <cell r="GK131">
            <v>0</v>
          </cell>
          <cell r="GL131" t="str">
            <v>nd</v>
          </cell>
          <cell r="GM131">
            <v>13.4</v>
          </cell>
          <cell r="GN131">
            <v>13.100000000000001</v>
          </cell>
          <cell r="GO131">
            <v>0</v>
          </cell>
          <cell r="GP131">
            <v>0</v>
          </cell>
          <cell r="GQ131">
            <v>0</v>
          </cell>
          <cell r="GR131" t="str">
            <v>nd</v>
          </cell>
          <cell r="GS131" t="str">
            <v>nd</v>
          </cell>
          <cell r="GT131">
            <v>6.3</v>
          </cell>
          <cell r="GU131">
            <v>0</v>
          </cell>
          <cell r="GV131">
            <v>0</v>
          </cell>
          <cell r="GW131">
            <v>0</v>
          </cell>
          <cell r="GX131">
            <v>0</v>
          </cell>
          <cell r="GY131" t="str">
            <v>nd</v>
          </cell>
          <cell r="GZ131">
            <v>0</v>
          </cell>
          <cell r="HA131">
            <v>0</v>
          </cell>
          <cell r="HB131">
            <v>0</v>
          </cell>
          <cell r="HC131" t="str">
            <v>nd</v>
          </cell>
          <cell r="HD131">
            <v>12.6</v>
          </cell>
          <cell r="HE131" t="str">
            <v>nd</v>
          </cell>
          <cell r="HF131">
            <v>0</v>
          </cell>
          <cell r="HG131">
            <v>0</v>
          </cell>
          <cell r="HH131">
            <v>0</v>
          </cell>
          <cell r="HI131">
            <v>4.2</v>
          </cell>
          <cell r="HJ131">
            <v>48</v>
          </cell>
          <cell r="HK131">
            <v>0.8</v>
          </cell>
          <cell r="HL131">
            <v>0</v>
          </cell>
          <cell r="HM131">
            <v>0</v>
          </cell>
          <cell r="HN131">
            <v>0</v>
          </cell>
          <cell r="HO131">
            <v>1.5</v>
          </cell>
          <cell r="HP131">
            <v>21.9</v>
          </cell>
          <cell r="HQ131">
            <v>3.5999999999999996</v>
          </cell>
          <cell r="HR131">
            <v>0</v>
          </cell>
          <cell r="HS131">
            <v>0</v>
          </cell>
          <cell r="HT131">
            <v>0</v>
          </cell>
          <cell r="HU131" t="str">
            <v>nd</v>
          </cell>
          <cell r="HV131">
            <v>6.6000000000000005</v>
          </cell>
          <cell r="HW131">
            <v>0</v>
          </cell>
          <cell r="HX131">
            <v>0</v>
          </cell>
          <cell r="HY131">
            <v>0</v>
          </cell>
          <cell r="HZ131">
            <v>0</v>
          </cell>
          <cell r="IA131" t="str">
            <v>nd</v>
          </cell>
          <cell r="IB131" t="str">
            <v>nd</v>
          </cell>
          <cell r="IC131">
            <v>0</v>
          </cell>
          <cell r="ID131">
            <v>0</v>
          </cell>
          <cell r="IE131">
            <v>1.7999999999999998</v>
          </cell>
          <cell r="IF131">
            <v>1.7999999999999998</v>
          </cell>
          <cell r="IG131">
            <v>8.4</v>
          </cell>
          <cell r="IH131" t="str">
            <v>nd</v>
          </cell>
          <cell r="II131">
            <v>9.7000000000000011</v>
          </cell>
          <cell r="IJ131" t="str">
            <v>nd</v>
          </cell>
          <cell r="IK131">
            <v>6.4</v>
          </cell>
          <cell r="IL131">
            <v>23.1</v>
          </cell>
          <cell r="IM131">
            <v>12.2</v>
          </cell>
          <cell r="IN131" t="str">
            <v>nd</v>
          </cell>
          <cell r="IO131">
            <v>8.6</v>
          </cell>
          <cell r="IP131">
            <v>0.4</v>
          </cell>
          <cell r="IQ131">
            <v>6.4</v>
          </cell>
          <cell r="IR131">
            <v>5.5</v>
          </cell>
          <cell r="IS131">
            <v>3.2</v>
          </cell>
          <cell r="IT131">
            <v>2.6</v>
          </cell>
          <cell r="IU131" t="str">
            <v>nd</v>
          </cell>
          <cell r="IV131">
            <v>0</v>
          </cell>
          <cell r="IW131" t="str">
            <v>nd</v>
          </cell>
          <cell r="IX131">
            <v>0.70000000000000007</v>
          </cell>
          <cell r="IY131">
            <v>0.4</v>
          </cell>
          <cell r="IZ131">
            <v>0</v>
          </cell>
          <cell r="JA131">
            <v>0</v>
          </cell>
          <cell r="JB131">
            <v>0</v>
          </cell>
          <cell r="JC131">
            <v>0</v>
          </cell>
          <cell r="JD131">
            <v>0</v>
          </cell>
          <cell r="JE131" t="str">
            <v>nd</v>
          </cell>
          <cell r="JF131">
            <v>0</v>
          </cell>
          <cell r="JG131">
            <v>0</v>
          </cell>
          <cell r="JH131">
            <v>0</v>
          </cell>
          <cell r="JI131">
            <v>0</v>
          </cell>
          <cell r="JJ131" t="str">
            <v>nd</v>
          </cell>
          <cell r="JK131">
            <v>13</v>
          </cell>
          <cell r="JL131">
            <v>0</v>
          </cell>
          <cell r="JM131">
            <v>0</v>
          </cell>
          <cell r="JN131">
            <v>0</v>
          </cell>
          <cell r="JO131">
            <v>0</v>
          </cell>
          <cell r="JP131">
            <v>0</v>
          </cell>
          <cell r="JQ131">
            <v>52.6</v>
          </cell>
          <cell r="JR131">
            <v>0</v>
          </cell>
          <cell r="JS131">
            <v>0</v>
          </cell>
          <cell r="JT131">
            <v>0</v>
          </cell>
          <cell r="JU131">
            <v>0</v>
          </cell>
          <cell r="JV131">
            <v>0</v>
          </cell>
          <cell r="JW131">
            <v>27</v>
          </cell>
          <cell r="JX131">
            <v>0</v>
          </cell>
          <cell r="JY131">
            <v>0</v>
          </cell>
          <cell r="JZ131">
            <v>0</v>
          </cell>
          <cell r="KA131">
            <v>0</v>
          </cell>
          <cell r="KB131" t="str">
            <v>nd</v>
          </cell>
          <cell r="KC131">
            <v>6.8000000000000007</v>
          </cell>
          <cell r="KD131">
            <v>45.2</v>
          </cell>
          <cell r="KE131">
            <v>12.4</v>
          </cell>
          <cell r="KF131">
            <v>5</v>
          </cell>
          <cell r="KG131">
            <v>5.5</v>
          </cell>
          <cell r="KH131">
            <v>31.900000000000002</v>
          </cell>
          <cell r="KI131">
            <v>0</v>
          </cell>
          <cell r="KJ131">
            <v>42.5</v>
          </cell>
          <cell r="KK131">
            <v>13.3</v>
          </cell>
          <cell r="KL131">
            <v>5.3</v>
          </cell>
          <cell r="KM131">
            <v>5.7</v>
          </cell>
          <cell r="KN131">
            <v>33.1</v>
          </cell>
          <cell r="KO131">
            <v>0</v>
          </cell>
        </row>
        <row r="132">
          <cell r="A132" t="str">
            <v>EnsCM</v>
          </cell>
          <cell r="B132" t="str">
            <v>132</v>
          </cell>
          <cell r="C132" t="str">
            <v>NAF 38</v>
          </cell>
          <cell r="D132" t="str">
            <v>CM</v>
          </cell>
          <cell r="E132" t="str">
            <v/>
          </cell>
          <cell r="F132" t="str">
            <v>nd</v>
          </cell>
          <cell r="G132">
            <v>2.8000000000000003</v>
          </cell>
          <cell r="H132">
            <v>30.9</v>
          </cell>
          <cell r="I132">
            <v>52.7</v>
          </cell>
          <cell r="J132">
            <v>13.600000000000001</v>
          </cell>
          <cell r="K132">
            <v>92.2</v>
          </cell>
          <cell r="L132">
            <v>5.0999999999999996</v>
          </cell>
          <cell r="M132">
            <v>2.7</v>
          </cell>
          <cell r="N132">
            <v>0</v>
          </cell>
          <cell r="O132">
            <v>25.7</v>
          </cell>
          <cell r="P132">
            <v>32.9</v>
          </cell>
          <cell r="Q132">
            <v>17.7</v>
          </cell>
          <cell r="R132">
            <v>7.3</v>
          </cell>
          <cell r="S132">
            <v>8.6999999999999993</v>
          </cell>
          <cell r="T132">
            <v>44.2</v>
          </cell>
          <cell r="U132">
            <v>2.2999999999999998</v>
          </cell>
          <cell r="V132">
            <v>14.2</v>
          </cell>
          <cell r="W132">
            <v>9.8000000000000007</v>
          </cell>
          <cell r="X132">
            <v>83.2</v>
          </cell>
          <cell r="Y132">
            <v>7.0000000000000009</v>
          </cell>
          <cell r="Z132">
            <v>11.3</v>
          </cell>
          <cell r="AA132">
            <v>40.200000000000003</v>
          </cell>
          <cell r="AB132">
            <v>16.5</v>
          </cell>
          <cell r="AC132">
            <v>44.3</v>
          </cell>
          <cell r="AD132">
            <v>28.9</v>
          </cell>
          <cell r="AE132">
            <v>27.800000000000004</v>
          </cell>
          <cell r="AF132">
            <v>33.300000000000004</v>
          </cell>
          <cell r="AG132">
            <v>0</v>
          </cell>
          <cell r="AH132">
            <v>0</v>
          </cell>
          <cell r="AI132">
            <v>38.9</v>
          </cell>
          <cell r="AJ132">
            <v>64.400000000000006</v>
          </cell>
          <cell r="AK132">
            <v>10.100000000000001</v>
          </cell>
          <cell r="AL132">
            <v>25.5</v>
          </cell>
          <cell r="AM132">
            <v>47.599999999999994</v>
          </cell>
          <cell r="AN132">
            <v>52.400000000000006</v>
          </cell>
          <cell r="AO132">
            <v>59.099999999999994</v>
          </cell>
          <cell r="AP132">
            <v>40.9</v>
          </cell>
          <cell r="AQ132">
            <v>69.099999999999994</v>
          </cell>
          <cell r="AR132" t="str">
            <v>nd</v>
          </cell>
          <cell r="AS132" t="str">
            <v>nd</v>
          </cell>
          <cell r="AT132">
            <v>26.700000000000003</v>
          </cell>
          <cell r="AU132">
            <v>3</v>
          </cell>
          <cell r="AV132">
            <v>6.4</v>
          </cell>
          <cell r="AW132">
            <v>7.0000000000000009</v>
          </cell>
          <cell r="AX132">
            <v>5.0999999999999996</v>
          </cell>
          <cell r="AY132">
            <v>65.2</v>
          </cell>
          <cell r="AZ132">
            <v>16.3</v>
          </cell>
          <cell r="BA132">
            <v>56.499999999999993</v>
          </cell>
          <cell r="BB132">
            <v>14.099999999999998</v>
          </cell>
          <cell r="BC132">
            <v>15.6</v>
          </cell>
          <cell r="BD132">
            <v>5.0999999999999996</v>
          </cell>
          <cell r="BE132">
            <v>4.2</v>
          </cell>
          <cell r="BF132">
            <v>4.5</v>
          </cell>
          <cell r="BG132" t="str">
            <v>nd</v>
          </cell>
          <cell r="BH132">
            <v>0.8</v>
          </cell>
          <cell r="BI132">
            <v>8.6</v>
          </cell>
          <cell r="BJ132">
            <v>5.5</v>
          </cell>
          <cell r="BK132">
            <v>41.4</v>
          </cell>
          <cell r="BL132">
            <v>43.6</v>
          </cell>
          <cell r="BM132">
            <v>0.6</v>
          </cell>
          <cell r="BN132" t="str">
            <v>nd</v>
          </cell>
          <cell r="BO132" t="str">
            <v>nd</v>
          </cell>
          <cell r="BP132">
            <v>8.2000000000000011</v>
          </cell>
          <cell r="BQ132">
            <v>32.1</v>
          </cell>
          <cell r="BR132">
            <v>57.9</v>
          </cell>
          <cell r="BS132" t="str">
            <v>nd</v>
          </cell>
          <cell r="BT132">
            <v>0</v>
          </cell>
          <cell r="BU132" t="str">
            <v>nd</v>
          </cell>
          <cell r="BV132">
            <v>4.7</v>
          </cell>
          <cell r="BW132">
            <v>77.100000000000009</v>
          </cell>
          <cell r="BX132">
            <v>18</v>
          </cell>
          <cell r="BY132" t="str">
            <v>nd</v>
          </cell>
          <cell r="BZ132">
            <v>2.8000000000000003</v>
          </cell>
          <cell r="CA132">
            <v>20.599999999999998</v>
          </cell>
          <cell r="CB132">
            <v>42</v>
          </cell>
          <cell r="CC132">
            <v>24.9</v>
          </cell>
          <cell r="CD132">
            <v>8.9</v>
          </cell>
          <cell r="CE132">
            <v>0</v>
          </cell>
          <cell r="CF132">
            <v>0</v>
          </cell>
          <cell r="CG132" t="str">
            <v>nd</v>
          </cell>
          <cell r="CH132">
            <v>0</v>
          </cell>
          <cell r="CI132">
            <v>0.5</v>
          </cell>
          <cell r="CJ132">
            <v>98.9</v>
          </cell>
          <cell r="CK132">
            <v>76.8</v>
          </cell>
          <cell r="CL132">
            <v>35.699999999999996</v>
          </cell>
          <cell r="CM132">
            <v>83.1</v>
          </cell>
          <cell r="CN132">
            <v>37.200000000000003</v>
          </cell>
          <cell r="CO132">
            <v>15.8</v>
          </cell>
          <cell r="CP132">
            <v>33.4</v>
          </cell>
          <cell r="CQ132">
            <v>74.599999999999994</v>
          </cell>
          <cell r="CR132">
            <v>8</v>
          </cell>
          <cell r="CS132">
            <v>21.4</v>
          </cell>
          <cell r="CT132">
            <v>37.5</v>
          </cell>
          <cell r="CU132">
            <v>15.299999999999999</v>
          </cell>
          <cell r="CV132">
            <v>25.8</v>
          </cell>
          <cell r="CW132">
            <v>23.799999999999997</v>
          </cell>
          <cell r="CX132">
            <v>2.8000000000000003</v>
          </cell>
          <cell r="CY132">
            <v>10.8</v>
          </cell>
          <cell r="CZ132">
            <v>16</v>
          </cell>
          <cell r="DA132">
            <v>23.5</v>
          </cell>
          <cell r="DB132">
            <v>23.1</v>
          </cell>
          <cell r="DC132">
            <v>15.8</v>
          </cell>
          <cell r="DD132">
            <v>53.7</v>
          </cell>
          <cell r="DE132">
            <v>9.5</v>
          </cell>
          <cell r="DF132">
            <v>23</v>
          </cell>
          <cell r="DG132">
            <v>3.5000000000000004</v>
          </cell>
          <cell r="DH132" t="str">
            <v>nd</v>
          </cell>
          <cell r="DI132">
            <v>13.5</v>
          </cell>
          <cell r="DJ132">
            <v>17</v>
          </cell>
          <cell r="DK132">
            <v>16</v>
          </cell>
          <cell r="DL132" t="str">
            <v>nd</v>
          </cell>
          <cell r="DM132">
            <v>0</v>
          </cell>
          <cell r="DN132">
            <v>0</v>
          </cell>
          <cell r="DO132">
            <v>0</v>
          </cell>
          <cell r="DP132">
            <v>0</v>
          </cell>
          <cell r="DQ132">
            <v>1.2</v>
          </cell>
          <cell r="DR132" t="str">
            <v>nd</v>
          </cell>
          <cell r="DS132">
            <v>0.70000000000000007</v>
          </cell>
          <cell r="DT132" t="str">
            <v>nd</v>
          </cell>
          <cell r="DU132">
            <v>0</v>
          </cell>
          <cell r="DV132" t="str">
            <v>nd</v>
          </cell>
          <cell r="DW132">
            <v>8.7999999999999989</v>
          </cell>
          <cell r="DX132">
            <v>8.2000000000000011</v>
          </cell>
          <cell r="DY132">
            <v>7.5</v>
          </cell>
          <cell r="DZ132">
            <v>4.5</v>
          </cell>
          <cell r="EA132">
            <v>1</v>
          </cell>
          <cell r="EB132">
            <v>1.7999999999999998</v>
          </cell>
          <cell r="EC132">
            <v>36.6</v>
          </cell>
          <cell r="ED132">
            <v>4</v>
          </cell>
          <cell r="EE132">
            <v>5.5</v>
          </cell>
          <cell r="EF132" t="str">
            <v>nd</v>
          </cell>
          <cell r="EG132">
            <v>3.2</v>
          </cell>
          <cell r="EH132">
            <v>2.1</v>
          </cell>
          <cell r="EI132">
            <v>9.7000000000000011</v>
          </cell>
          <cell r="EJ132">
            <v>1.7999999999999998</v>
          </cell>
          <cell r="EK132">
            <v>1.9</v>
          </cell>
          <cell r="EL132">
            <v>0</v>
          </cell>
          <cell r="EM132">
            <v>0</v>
          </cell>
          <cell r="EN132" t="str">
            <v>nd</v>
          </cell>
          <cell r="EO132">
            <v>0</v>
          </cell>
          <cell r="EP132" t="str">
            <v>nd</v>
          </cell>
          <cell r="EQ132">
            <v>0</v>
          </cell>
          <cell r="ER132">
            <v>0</v>
          </cell>
          <cell r="ES132">
            <v>0</v>
          </cell>
          <cell r="ET132">
            <v>0</v>
          </cell>
          <cell r="EU132">
            <v>0</v>
          </cell>
          <cell r="EV132" t="str">
            <v>nd</v>
          </cell>
          <cell r="EW132" t="str">
            <v>nd</v>
          </cell>
          <cell r="EX132">
            <v>1.5</v>
          </cell>
          <cell r="EY132">
            <v>1.2</v>
          </cell>
          <cell r="EZ132" t="str">
            <v>nd</v>
          </cell>
          <cell r="FA132" t="str">
            <v>nd</v>
          </cell>
          <cell r="FB132">
            <v>4.2</v>
          </cell>
          <cell r="FC132">
            <v>2.1</v>
          </cell>
          <cell r="FD132">
            <v>17.8</v>
          </cell>
          <cell r="FE132">
            <v>7.0000000000000009</v>
          </cell>
          <cell r="FF132">
            <v>0</v>
          </cell>
          <cell r="FG132" t="str">
            <v>nd</v>
          </cell>
          <cell r="FH132">
            <v>3.5000000000000004</v>
          </cell>
          <cell r="FI132">
            <v>1.7999999999999998</v>
          </cell>
          <cell r="FJ132">
            <v>18</v>
          </cell>
          <cell r="FK132">
            <v>29.099999999999998</v>
          </cell>
          <cell r="FL132">
            <v>0</v>
          </cell>
          <cell r="FM132">
            <v>0</v>
          </cell>
          <cell r="FN132" t="str">
            <v>nd</v>
          </cell>
          <cell r="FO132" t="str">
            <v>nd</v>
          </cell>
          <cell r="FP132">
            <v>4.1000000000000005</v>
          </cell>
          <cell r="FQ132">
            <v>6.3</v>
          </cell>
          <cell r="FR132">
            <v>0</v>
          </cell>
          <cell r="FS132">
            <v>0</v>
          </cell>
          <cell r="FT132">
            <v>0</v>
          </cell>
          <cell r="FU132">
            <v>0</v>
          </cell>
          <cell r="FV132" t="str">
            <v>nd</v>
          </cell>
          <cell r="FW132" t="str">
            <v>nd</v>
          </cell>
          <cell r="FX132" t="str">
            <v>nd</v>
          </cell>
          <cell r="FY132" t="str">
            <v>nd</v>
          </cell>
          <cell r="FZ132" t="str">
            <v>nd</v>
          </cell>
          <cell r="GA132">
            <v>0.89999999999999991</v>
          </cell>
          <cell r="GB132" t="str">
            <v>nd</v>
          </cell>
          <cell r="GC132" t="str">
            <v>nd</v>
          </cell>
          <cell r="GD132" t="str">
            <v>nd</v>
          </cell>
          <cell r="GE132" t="str">
            <v>nd</v>
          </cell>
          <cell r="GF132">
            <v>7.6</v>
          </cell>
          <cell r="GG132">
            <v>12.2</v>
          </cell>
          <cell r="GH132">
            <v>7.5</v>
          </cell>
          <cell r="GI132">
            <v>0</v>
          </cell>
          <cell r="GJ132">
            <v>0</v>
          </cell>
          <cell r="GK132">
            <v>0</v>
          </cell>
          <cell r="GL132">
            <v>0.5</v>
          </cell>
          <cell r="GM132">
            <v>16.900000000000002</v>
          </cell>
          <cell r="GN132">
            <v>38.4</v>
          </cell>
          <cell r="GO132">
            <v>0</v>
          </cell>
          <cell r="GP132">
            <v>0</v>
          </cell>
          <cell r="GQ132">
            <v>0</v>
          </cell>
          <cell r="GR132">
            <v>0</v>
          </cell>
          <cell r="GS132">
            <v>2.1</v>
          </cell>
          <cell r="GT132">
            <v>11</v>
          </cell>
          <cell r="GU132">
            <v>0</v>
          </cell>
          <cell r="GV132">
            <v>0</v>
          </cell>
          <cell r="GW132">
            <v>0</v>
          </cell>
          <cell r="GX132">
            <v>0</v>
          </cell>
          <cell r="GY132" t="str">
            <v>nd</v>
          </cell>
          <cell r="GZ132">
            <v>0</v>
          </cell>
          <cell r="HA132">
            <v>0</v>
          </cell>
          <cell r="HB132" t="str">
            <v>nd</v>
          </cell>
          <cell r="HC132">
            <v>0</v>
          </cell>
          <cell r="HD132">
            <v>1.7000000000000002</v>
          </cell>
          <cell r="HE132">
            <v>1.0999999999999999</v>
          </cell>
          <cell r="HF132" t="str">
            <v>nd</v>
          </cell>
          <cell r="HG132">
            <v>0</v>
          </cell>
          <cell r="HH132">
            <v>0</v>
          </cell>
          <cell r="HI132">
            <v>4.1000000000000005</v>
          </cell>
          <cell r="HJ132">
            <v>24.8</v>
          </cell>
          <cell r="HK132">
            <v>2.4</v>
          </cell>
          <cell r="HL132">
            <v>0</v>
          </cell>
          <cell r="HM132">
            <v>0</v>
          </cell>
          <cell r="HN132">
            <v>0</v>
          </cell>
          <cell r="HO132" t="str">
            <v>nd</v>
          </cell>
          <cell r="HP132">
            <v>40.9</v>
          </cell>
          <cell r="HQ132">
            <v>10.8</v>
          </cell>
          <cell r="HR132">
            <v>0</v>
          </cell>
          <cell r="HS132">
            <v>0</v>
          </cell>
          <cell r="HT132">
            <v>0</v>
          </cell>
          <cell r="HU132">
            <v>0</v>
          </cell>
          <cell r="HV132">
            <v>9.7000000000000011</v>
          </cell>
          <cell r="HW132">
            <v>3.6999999999999997</v>
          </cell>
          <cell r="HX132">
            <v>0</v>
          </cell>
          <cell r="HY132">
            <v>0</v>
          </cell>
          <cell r="HZ132">
            <v>0</v>
          </cell>
          <cell r="IA132">
            <v>0</v>
          </cell>
          <cell r="IB132" t="str">
            <v>nd</v>
          </cell>
          <cell r="IC132">
            <v>0</v>
          </cell>
          <cell r="ID132" t="str">
            <v>nd</v>
          </cell>
          <cell r="IE132">
            <v>0.5</v>
          </cell>
          <cell r="IF132">
            <v>1.4000000000000001</v>
          </cell>
          <cell r="IG132">
            <v>0</v>
          </cell>
          <cell r="IH132" t="str">
            <v>nd</v>
          </cell>
          <cell r="II132" t="str">
            <v>nd</v>
          </cell>
          <cell r="IJ132" t="str">
            <v>nd</v>
          </cell>
          <cell r="IK132">
            <v>8.3000000000000007</v>
          </cell>
          <cell r="IL132">
            <v>12.2</v>
          </cell>
          <cell r="IM132">
            <v>6.2</v>
          </cell>
          <cell r="IN132">
            <v>1.0999999999999999</v>
          </cell>
          <cell r="IO132">
            <v>0</v>
          </cell>
          <cell r="IP132">
            <v>1.4000000000000001</v>
          </cell>
          <cell r="IQ132">
            <v>9.7000000000000011</v>
          </cell>
          <cell r="IR132">
            <v>22.900000000000002</v>
          </cell>
          <cell r="IS132">
            <v>14.799999999999999</v>
          </cell>
          <cell r="IT132">
            <v>5.7</v>
          </cell>
          <cell r="IU132">
            <v>0</v>
          </cell>
          <cell r="IV132">
            <v>0</v>
          </cell>
          <cell r="IW132">
            <v>2.1</v>
          </cell>
          <cell r="IX132">
            <v>5.4</v>
          </cell>
          <cell r="IY132">
            <v>3.9</v>
          </cell>
          <cell r="IZ132">
            <v>1.5</v>
          </cell>
          <cell r="JA132">
            <v>0</v>
          </cell>
          <cell r="JB132">
            <v>0</v>
          </cell>
          <cell r="JC132">
            <v>0</v>
          </cell>
          <cell r="JD132">
            <v>0</v>
          </cell>
          <cell r="JE132" t="str">
            <v>nd</v>
          </cell>
          <cell r="JF132">
            <v>0</v>
          </cell>
          <cell r="JG132">
            <v>0</v>
          </cell>
          <cell r="JH132">
            <v>0</v>
          </cell>
          <cell r="JI132">
            <v>0</v>
          </cell>
          <cell r="JJ132" t="str">
            <v>nd</v>
          </cell>
          <cell r="JK132">
            <v>2.9000000000000004</v>
          </cell>
          <cell r="JL132">
            <v>0</v>
          </cell>
          <cell r="JM132">
            <v>0</v>
          </cell>
          <cell r="JN132" t="str">
            <v>nd</v>
          </cell>
          <cell r="JO132">
            <v>0</v>
          </cell>
          <cell r="JP132" t="str">
            <v>nd</v>
          </cell>
          <cell r="JQ132">
            <v>28.499999999999996</v>
          </cell>
          <cell r="JR132">
            <v>0</v>
          </cell>
          <cell r="JS132">
            <v>0</v>
          </cell>
          <cell r="JT132">
            <v>0</v>
          </cell>
          <cell r="JU132">
            <v>0</v>
          </cell>
          <cell r="JV132">
            <v>0</v>
          </cell>
          <cell r="JW132">
            <v>55.000000000000007</v>
          </cell>
          <cell r="JX132">
            <v>0</v>
          </cell>
          <cell r="JY132">
            <v>0</v>
          </cell>
          <cell r="JZ132" t="str">
            <v>nd</v>
          </cell>
          <cell r="KA132">
            <v>0</v>
          </cell>
          <cell r="KB132">
            <v>0</v>
          </cell>
          <cell r="KC132">
            <v>12.4</v>
          </cell>
          <cell r="KD132">
            <v>63.800000000000004</v>
          </cell>
          <cell r="KE132">
            <v>7.0000000000000009</v>
          </cell>
          <cell r="KF132">
            <v>4.2</v>
          </cell>
          <cell r="KG132">
            <v>5.3</v>
          </cell>
          <cell r="KH132">
            <v>19.5</v>
          </cell>
          <cell r="KI132">
            <v>0.2</v>
          </cell>
          <cell r="KJ132">
            <v>62</v>
          </cell>
          <cell r="KK132">
            <v>6.5</v>
          </cell>
          <cell r="KL132">
            <v>4.7</v>
          </cell>
          <cell r="KM132">
            <v>5.3</v>
          </cell>
          <cell r="KN132">
            <v>21.3</v>
          </cell>
          <cell r="KO132">
            <v>0.2</v>
          </cell>
        </row>
        <row r="133">
          <cell r="A133" t="str">
            <v>EnsDZ</v>
          </cell>
          <cell r="B133" t="str">
            <v>133</v>
          </cell>
          <cell r="C133" t="str">
            <v>NAF 38</v>
          </cell>
          <cell r="D133" t="str">
            <v>DZ</v>
          </cell>
          <cell r="E133" t="str">
            <v/>
          </cell>
          <cell r="F133">
            <v>0</v>
          </cell>
          <cell r="G133">
            <v>0</v>
          </cell>
          <cell r="H133" t="str">
            <v>nd</v>
          </cell>
          <cell r="I133">
            <v>99.4</v>
          </cell>
          <cell r="J133">
            <v>0.5</v>
          </cell>
          <cell r="K133" t="str">
            <v>nd</v>
          </cell>
          <cell r="L133">
            <v>0</v>
          </cell>
          <cell r="M133">
            <v>0</v>
          </cell>
          <cell r="N133">
            <v>0</v>
          </cell>
          <cell r="O133" t="str">
            <v>nd</v>
          </cell>
          <cell r="P133">
            <v>88.9</v>
          </cell>
          <cell r="Q133">
            <v>0.6</v>
          </cell>
          <cell r="R133">
            <v>0</v>
          </cell>
          <cell r="S133">
            <v>0</v>
          </cell>
          <cell r="T133">
            <v>1.3</v>
          </cell>
          <cell r="U133" t="str">
            <v>nd</v>
          </cell>
          <cell r="V133">
            <v>11.200000000000001</v>
          </cell>
          <cell r="W133">
            <v>0</v>
          </cell>
          <cell r="X133">
            <v>99.7</v>
          </cell>
          <cell r="Y133" t="str">
            <v>nd</v>
          </cell>
          <cell r="Z133">
            <v>0</v>
          </cell>
          <cell r="AA133">
            <v>0</v>
          </cell>
          <cell r="AB133">
            <v>0</v>
          </cell>
          <cell r="AC133">
            <v>0</v>
          </cell>
          <cell r="AD133">
            <v>0</v>
          </cell>
          <cell r="AE133">
            <v>0</v>
          </cell>
          <cell r="AF133">
            <v>0</v>
          </cell>
          <cell r="AG133">
            <v>0</v>
          </cell>
          <cell r="AH133">
            <v>0</v>
          </cell>
          <cell r="AI133">
            <v>0</v>
          </cell>
          <cell r="AJ133">
            <v>65.5</v>
          </cell>
          <cell r="AK133">
            <v>0</v>
          </cell>
          <cell r="AL133">
            <v>34.5</v>
          </cell>
          <cell r="AM133" t="str">
            <v>nd</v>
          </cell>
          <cell r="AN133">
            <v>92.5</v>
          </cell>
          <cell r="AO133" t="str">
            <v>nd</v>
          </cell>
          <cell r="AP133">
            <v>0</v>
          </cell>
          <cell r="AQ133">
            <v>0</v>
          </cell>
          <cell r="AR133" t="str">
            <v>nd</v>
          </cell>
          <cell r="AS133">
            <v>0</v>
          </cell>
          <cell r="AT133">
            <v>0</v>
          </cell>
          <cell r="AU133">
            <v>0</v>
          </cell>
          <cell r="AV133">
            <v>0</v>
          </cell>
          <cell r="AW133">
            <v>0</v>
          </cell>
          <cell r="AX133">
            <v>0</v>
          </cell>
          <cell r="AY133">
            <v>0</v>
          </cell>
          <cell r="AZ133" t="str">
            <v>nd</v>
          </cell>
          <cell r="BA133">
            <v>75.7</v>
          </cell>
          <cell r="BB133">
            <v>8.2000000000000011</v>
          </cell>
          <cell r="BC133">
            <v>9.1999999999999993</v>
          </cell>
          <cell r="BD133">
            <v>6.6000000000000005</v>
          </cell>
          <cell r="BE133" t="str">
            <v>nd</v>
          </cell>
          <cell r="BF133" t="str">
            <v>nd</v>
          </cell>
          <cell r="BG133">
            <v>0.4</v>
          </cell>
          <cell r="BH133">
            <v>34.200000000000003</v>
          </cell>
          <cell r="BI133">
            <v>8</v>
          </cell>
          <cell r="BJ133">
            <v>47.5</v>
          </cell>
          <cell r="BK133">
            <v>8.6999999999999993</v>
          </cell>
          <cell r="BL133">
            <v>1.2</v>
          </cell>
          <cell r="BM133">
            <v>0</v>
          </cell>
          <cell r="BN133">
            <v>0</v>
          </cell>
          <cell r="BO133">
            <v>0</v>
          </cell>
          <cell r="BP133">
            <v>0</v>
          </cell>
          <cell r="BQ133" t="str">
            <v>nd</v>
          </cell>
          <cell r="BR133">
            <v>92.5</v>
          </cell>
          <cell r="BS133">
            <v>0</v>
          </cell>
          <cell r="BT133">
            <v>0</v>
          </cell>
          <cell r="BU133">
            <v>0</v>
          </cell>
          <cell r="BV133" t="str">
            <v>nd</v>
          </cell>
          <cell r="BW133">
            <v>85.2</v>
          </cell>
          <cell r="BX133">
            <v>14.7</v>
          </cell>
          <cell r="BY133">
            <v>0</v>
          </cell>
          <cell r="BZ133">
            <v>6.6000000000000005</v>
          </cell>
          <cell r="CA133">
            <v>9</v>
          </cell>
          <cell r="CB133">
            <v>57.499999999999993</v>
          </cell>
          <cell r="CC133">
            <v>26.8</v>
          </cell>
          <cell r="CD133" t="str">
            <v>nd</v>
          </cell>
          <cell r="CE133">
            <v>0</v>
          </cell>
          <cell r="CF133">
            <v>0</v>
          </cell>
          <cell r="CG133">
            <v>0</v>
          </cell>
          <cell r="CH133">
            <v>0</v>
          </cell>
          <cell r="CI133">
            <v>0</v>
          </cell>
          <cell r="CJ133">
            <v>100</v>
          </cell>
          <cell r="CK133">
            <v>73</v>
          </cell>
          <cell r="CL133">
            <v>51.1</v>
          </cell>
          <cell r="CM133">
            <v>99.3</v>
          </cell>
          <cell r="CN133">
            <v>16.600000000000001</v>
          </cell>
          <cell r="CO133">
            <v>6.6000000000000005</v>
          </cell>
          <cell r="CP133">
            <v>41.199999999999996</v>
          </cell>
          <cell r="CQ133">
            <v>98.7</v>
          </cell>
          <cell r="CR133" t="str">
            <v>nd</v>
          </cell>
          <cell r="CS133">
            <v>1.4000000000000001</v>
          </cell>
          <cell r="CT133">
            <v>63.9</v>
          </cell>
          <cell r="CU133" t="str">
            <v>nd</v>
          </cell>
          <cell r="CV133">
            <v>34.4</v>
          </cell>
          <cell r="CW133">
            <v>9.1999999999999993</v>
          </cell>
          <cell r="CX133">
            <v>34.5</v>
          </cell>
          <cell r="CY133">
            <v>47.5</v>
          </cell>
          <cell r="CZ133" t="str">
            <v>nd</v>
          </cell>
          <cell r="DA133">
            <v>0</v>
          </cell>
          <cell r="DB133">
            <v>8.6</v>
          </cell>
          <cell r="DC133">
            <v>10.7</v>
          </cell>
          <cell r="DD133">
            <v>11.5</v>
          </cell>
          <cell r="DE133">
            <v>0</v>
          </cell>
          <cell r="DF133">
            <v>77.2</v>
          </cell>
          <cell r="DG133" t="str">
            <v>nd</v>
          </cell>
          <cell r="DH133">
            <v>0.6</v>
          </cell>
          <cell r="DI133">
            <v>10.9</v>
          </cell>
          <cell r="DJ133">
            <v>12.2</v>
          </cell>
          <cell r="DK133">
            <v>0.70000000000000007</v>
          </cell>
          <cell r="DL133">
            <v>0</v>
          </cell>
          <cell r="DM133">
            <v>0</v>
          </cell>
          <cell r="DN133">
            <v>0</v>
          </cell>
          <cell r="DO133">
            <v>0</v>
          </cell>
          <cell r="DP133">
            <v>0</v>
          </cell>
          <cell r="DQ133">
            <v>0</v>
          </cell>
          <cell r="DR133">
            <v>0</v>
          </cell>
          <cell r="DS133">
            <v>0</v>
          </cell>
          <cell r="DT133">
            <v>0</v>
          </cell>
          <cell r="DU133">
            <v>0</v>
          </cell>
          <cell r="DV133">
            <v>0</v>
          </cell>
          <cell r="DW133" t="str">
            <v>nd</v>
          </cell>
          <cell r="DX133">
            <v>0</v>
          </cell>
          <cell r="DY133">
            <v>0</v>
          </cell>
          <cell r="DZ133">
            <v>0</v>
          </cell>
          <cell r="EA133">
            <v>0</v>
          </cell>
          <cell r="EB133">
            <v>0</v>
          </cell>
          <cell r="EC133">
            <v>75.599999999999994</v>
          </cell>
          <cell r="ED133">
            <v>7.9</v>
          </cell>
          <cell r="EE133">
            <v>9</v>
          </cell>
          <cell r="EF133">
            <v>6.6000000000000005</v>
          </cell>
          <cell r="EG133" t="str">
            <v>nd</v>
          </cell>
          <cell r="EH133" t="str">
            <v>nd</v>
          </cell>
          <cell r="EI133">
            <v>0</v>
          </cell>
          <cell r="EJ133" t="str">
            <v>nd</v>
          </cell>
          <cell r="EK133" t="str">
            <v>nd</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t="str">
            <v>nd</v>
          </cell>
          <cell r="FE133">
            <v>0</v>
          </cell>
          <cell r="FF133">
            <v>0.4</v>
          </cell>
          <cell r="FG133">
            <v>34.200000000000003</v>
          </cell>
          <cell r="FH133">
            <v>8</v>
          </cell>
          <cell r="FI133">
            <v>47.3</v>
          </cell>
          <cell r="FJ133">
            <v>8.4</v>
          </cell>
          <cell r="FK133">
            <v>1.0999999999999999</v>
          </cell>
          <cell r="FL133">
            <v>0</v>
          </cell>
          <cell r="FM133">
            <v>0</v>
          </cell>
          <cell r="FN133">
            <v>0</v>
          </cell>
          <cell r="FO133" t="str">
            <v>nd</v>
          </cell>
          <cell r="FP133" t="str">
            <v>nd</v>
          </cell>
          <cell r="FQ133" t="str">
            <v>nd</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t="str">
            <v>nd</v>
          </cell>
          <cell r="GI133">
            <v>0</v>
          </cell>
          <cell r="GJ133">
            <v>0</v>
          </cell>
          <cell r="GK133">
            <v>0</v>
          </cell>
          <cell r="GL133">
            <v>0</v>
          </cell>
          <cell r="GM133" t="str">
            <v>nd</v>
          </cell>
          <cell r="GN133">
            <v>91.9</v>
          </cell>
          <cell r="GO133">
            <v>0</v>
          </cell>
          <cell r="GP133">
            <v>0</v>
          </cell>
          <cell r="GQ133">
            <v>0</v>
          </cell>
          <cell r="GR133">
            <v>0</v>
          </cell>
          <cell r="GS133">
            <v>0</v>
          </cell>
          <cell r="GT133">
            <v>0.5</v>
          </cell>
          <cell r="GU133">
            <v>0</v>
          </cell>
          <cell r="GV133">
            <v>0</v>
          </cell>
          <cell r="GW133">
            <v>0</v>
          </cell>
          <cell r="GX133">
            <v>0</v>
          </cell>
          <cell r="GY133">
            <v>0</v>
          </cell>
          <cell r="GZ133">
            <v>0</v>
          </cell>
          <cell r="HA133">
            <v>0</v>
          </cell>
          <cell r="HB133">
            <v>0</v>
          </cell>
          <cell r="HC133">
            <v>0</v>
          </cell>
          <cell r="HD133">
            <v>0</v>
          </cell>
          <cell r="HE133">
            <v>0</v>
          </cell>
          <cell r="HF133">
            <v>0</v>
          </cell>
          <cell r="HG133">
            <v>0</v>
          </cell>
          <cell r="HH133">
            <v>0</v>
          </cell>
          <cell r="HI133">
            <v>0</v>
          </cell>
          <cell r="HJ133" t="str">
            <v>nd</v>
          </cell>
          <cell r="HK133">
            <v>0</v>
          </cell>
          <cell r="HL133">
            <v>0</v>
          </cell>
          <cell r="HM133">
            <v>0</v>
          </cell>
          <cell r="HN133">
            <v>0</v>
          </cell>
          <cell r="HO133" t="str">
            <v>nd</v>
          </cell>
          <cell r="HP133">
            <v>84.7</v>
          </cell>
          <cell r="HQ133">
            <v>14.6</v>
          </cell>
          <cell r="HR133">
            <v>0</v>
          </cell>
          <cell r="HS133">
            <v>0</v>
          </cell>
          <cell r="HT133">
            <v>0</v>
          </cell>
          <cell r="HU133">
            <v>0</v>
          </cell>
          <cell r="HV133">
            <v>0.4</v>
          </cell>
          <cell r="HW133" t="str">
            <v>nd</v>
          </cell>
          <cell r="HX133">
            <v>0</v>
          </cell>
          <cell r="HY133">
            <v>0</v>
          </cell>
          <cell r="HZ133">
            <v>0</v>
          </cell>
          <cell r="IA133">
            <v>0</v>
          </cell>
          <cell r="IB133">
            <v>0</v>
          </cell>
          <cell r="IC133">
            <v>0</v>
          </cell>
          <cell r="ID133">
            <v>0</v>
          </cell>
          <cell r="IE133">
            <v>0</v>
          </cell>
          <cell r="IF133">
            <v>0</v>
          </cell>
          <cell r="IG133">
            <v>0</v>
          </cell>
          <cell r="IH133">
            <v>0</v>
          </cell>
          <cell r="II133">
            <v>0</v>
          </cell>
          <cell r="IJ133">
            <v>0</v>
          </cell>
          <cell r="IK133" t="str">
            <v>nd</v>
          </cell>
          <cell r="IL133">
            <v>0</v>
          </cell>
          <cell r="IM133">
            <v>0</v>
          </cell>
          <cell r="IN133">
            <v>0</v>
          </cell>
          <cell r="IO133">
            <v>0</v>
          </cell>
          <cell r="IP133">
            <v>6.3</v>
          </cell>
          <cell r="IQ133">
            <v>8.9</v>
          </cell>
          <cell r="IR133">
            <v>57.3</v>
          </cell>
          <cell r="IS133">
            <v>26.8</v>
          </cell>
          <cell r="IT133" t="str">
            <v>nd</v>
          </cell>
          <cell r="IU133">
            <v>0</v>
          </cell>
          <cell r="IV133">
            <v>0.3</v>
          </cell>
          <cell r="IW133">
            <v>0</v>
          </cell>
          <cell r="IX133" t="str">
            <v>nd</v>
          </cell>
          <cell r="IY133">
            <v>0</v>
          </cell>
          <cell r="IZ133">
            <v>0</v>
          </cell>
          <cell r="JA133">
            <v>0</v>
          </cell>
          <cell r="JB133">
            <v>0</v>
          </cell>
          <cell r="JC133">
            <v>0</v>
          </cell>
          <cell r="JD133">
            <v>0</v>
          </cell>
          <cell r="JE133">
            <v>0</v>
          </cell>
          <cell r="JF133">
            <v>0</v>
          </cell>
          <cell r="JG133">
            <v>0</v>
          </cell>
          <cell r="JH133">
            <v>0</v>
          </cell>
          <cell r="JI133">
            <v>0</v>
          </cell>
          <cell r="JJ133">
            <v>0</v>
          </cell>
          <cell r="JK133">
            <v>0</v>
          </cell>
          <cell r="JL133">
            <v>0</v>
          </cell>
          <cell r="JM133">
            <v>0</v>
          </cell>
          <cell r="JN133">
            <v>0</v>
          </cell>
          <cell r="JO133">
            <v>0</v>
          </cell>
          <cell r="JP133">
            <v>0</v>
          </cell>
          <cell r="JQ133" t="str">
            <v>nd</v>
          </cell>
          <cell r="JR133">
            <v>0</v>
          </cell>
          <cell r="JS133">
            <v>0</v>
          </cell>
          <cell r="JT133">
            <v>0</v>
          </cell>
          <cell r="JU133">
            <v>0</v>
          </cell>
          <cell r="JV133">
            <v>0</v>
          </cell>
          <cell r="JW133">
            <v>99.4</v>
          </cell>
          <cell r="JX133">
            <v>0</v>
          </cell>
          <cell r="JY133">
            <v>0</v>
          </cell>
          <cell r="JZ133">
            <v>0</v>
          </cell>
          <cell r="KA133">
            <v>0</v>
          </cell>
          <cell r="KB133">
            <v>0</v>
          </cell>
          <cell r="KC133">
            <v>0.5</v>
          </cell>
          <cell r="KD133">
            <v>56.899999999999991</v>
          </cell>
          <cell r="KE133">
            <v>24.099999999999998</v>
          </cell>
          <cell r="KF133">
            <v>0.4</v>
          </cell>
          <cell r="KG133">
            <v>3.1</v>
          </cell>
          <cell r="KH133">
            <v>15.5</v>
          </cell>
          <cell r="KI133">
            <v>0</v>
          </cell>
          <cell r="KJ133">
            <v>52.6</v>
          </cell>
          <cell r="KK133">
            <v>26</v>
          </cell>
          <cell r="KL133">
            <v>0.3</v>
          </cell>
          <cell r="KM133">
            <v>2.9000000000000004</v>
          </cell>
          <cell r="KN133">
            <v>18.2</v>
          </cell>
          <cell r="KO133">
            <v>0</v>
          </cell>
        </row>
        <row r="134">
          <cell r="A134" t="str">
            <v>EnsEZ</v>
          </cell>
          <cell r="B134" t="str">
            <v>134</v>
          </cell>
          <cell r="C134" t="str">
            <v>NAF 38</v>
          </cell>
          <cell r="D134" t="str">
            <v>EZ</v>
          </cell>
          <cell r="E134" t="str">
            <v/>
          </cell>
          <cell r="F134" t="str">
            <v>nd</v>
          </cell>
          <cell r="G134" t="str">
            <v>nd</v>
          </cell>
          <cell r="H134">
            <v>29.799999999999997</v>
          </cell>
          <cell r="I134">
            <v>54.2</v>
          </cell>
          <cell r="J134">
            <v>11.700000000000001</v>
          </cell>
          <cell r="K134">
            <v>88.5</v>
          </cell>
          <cell r="L134" t="str">
            <v>nd</v>
          </cell>
          <cell r="M134" t="str">
            <v>nd</v>
          </cell>
          <cell r="N134">
            <v>4.5</v>
          </cell>
          <cell r="O134">
            <v>51.4</v>
          </cell>
          <cell r="P134">
            <v>27.200000000000003</v>
          </cell>
          <cell r="Q134">
            <v>16.600000000000001</v>
          </cell>
          <cell r="R134">
            <v>3.3000000000000003</v>
          </cell>
          <cell r="S134">
            <v>12</v>
          </cell>
          <cell r="T134">
            <v>8.4</v>
          </cell>
          <cell r="U134">
            <v>2.1999999999999997</v>
          </cell>
          <cell r="V134">
            <v>14.2</v>
          </cell>
          <cell r="W134">
            <v>25.1</v>
          </cell>
          <cell r="X134">
            <v>72.5</v>
          </cell>
          <cell r="Y134">
            <v>2.4</v>
          </cell>
          <cell r="Z134">
            <v>0</v>
          </cell>
          <cell r="AA134" t="str">
            <v>nd</v>
          </cell>
          <cell r="AB134" t="str">
            <v>nd</v>
          </cell>
          <cell r="AC134" t="str">
            <v>nd</v>
          </cell>
          <cell r="AD134">
            <v>14.7</v>
          </cell>
          <cell r="AE134">
            <v>0</v>
          </cell>
          <cell r="AF134" t="str">
            <v>nd</v>
          </cell>
          <cell r="AG134">
            <v>6.4</v>
          </cell>
          <cell r="AH134">
            <v>0</v>
          </cell>
          <cell r="AI134">
            <v>91.2</v>
          </cell>
          <cell r="AJ134">
            <v>60.8</v>
          </cell>
          <cell r="AK134">
            <v>3.3000000000000003</v>
          </cell>
          <cell r="AL134">
            <v>35.9</v>
          </cell>
          <cell r="AM134">
            <v>48.1</v>
          </cell>
          <cell r="AN134">
            <v>51.9</v>
          </cell>
          <cell r="AO134">
            <v>88.1</v>
          </cell>
          <cell r="AP134">
            <v>11.899999999999999</v>
          </cell>
          <cell r="AQ134">
            <v>9.8000000000000007</v>
          </cell>
          <cell r="AR134" t="str">
            <v>nd</v>
          </cell>
          <cell r="AS134" t="str">
            <v>nd</v>
          </cell>
          <cell r="AT134">
            <v>85.1</v>
          </cell>
          <cell r="AU134" t="str">
            <v>nd</v>
          </cell>
          <cell r="AV134">
            <v>18.3</v>
          </cell>
          <cell r="AW134" t="str">
            <v>nd</v>
          </cell>
          <cell r="AX134" t="str">
            <v>nd</v>
          </cell>
          <cell r="AY134">
            <v>29.299999999999997</v>
          </cell>
          <cell r="AZ134">
            <v>49.1</v>
          </cell>
          <cell r="BA134">
            <v>63.5</v>
          </cell>
          <cell r="BB134">
            <v>32.9</v>
          </cell>
          <cell r="BC134" t="str">
            <v>nd</v>
          </cell>
          <cell r="BD134">
            <v>1.5</v>
          </cell>
          <cell r="BE134">
            <v>0</v>
          </cell>
          <cell r="BF134" t="str">
            <v>nd</v>
          </cell>
          <cell r="BG134">
            <v>0</v>
          </cell>
          <cell r="BH134">
            <v>0</v>
          </cell>
          <cell r="BI134" t="str">
            <v>nd</v>
          </cell>
          <cell r="BJ134">
            <v>26.900000000000002</v>
          </cell>
          <cell r="BK134">
            <v>36.700000000000003</v>
          </cell>
          <cell r="BL134">
            <v>34.9</v>
          </cell>
          <cell r="BM134">
            <v>0</v>
          </cell>
          <cell r="BN134">
            <v>0</v>
          </cell>
          <cell r="BO134">
            <v>0</v>
          </cell>
          <cell r="BP134">
            <v>2.1999999999999997</v>
          </cell>
          <cell r="BQ134">
            <v>41.5</v>
          </cell>
          <cell r="BR134">
            <v>56.3</v>
          </cell>
          <cell r="BS134">
            <v>0</v>
          </cell>
          <cell r="BT134">
            <v>0</v>
          </cell>
          <cell r="BU134" t="str">
            <v>nd</v>
          </cell>
          <cell r="BV134">
            <v>12.3</v>
          </cell>
          <cell r="BW134">
            <v>75.8</v>
          </cell>
          <cell r="BX134">
            <v>10.299999999999999</v>
          </cell>
          <cell r="BY134">
            <v>0</v>
          </cell>
          <cell r="BZ134" t="str">
            <v>nd</v>
          </cell>
          <cell r="CA134">
            <v>14.000000000000002</v>
          </cell>
          <cell r="CB134">
            <v>49.7</v>
          </cell>
          <cell r="CC134">
            <v>35.099999999999994</v>
          </cell>
          <cell r="CD134">
            <v>1</v>
          </cell>
          <cell r="CE134">
            <v>0</v>
          </cell>
          <cell r="CF134">
            <v>0</v>
          </cell>
          <cell r="CG134">
            <v>0</v>
          </cell>
          <cell r="CH134">
            <v>0</v>
          </cell>
          <cell r="CI134" t="str">
            <v>nd</v>
          </cell>
          <cell r="CJ134">
            <v>97.899999999999991</v>
          </cell>
          <cell r="CK134">
            <v>78.900000000000006</v>
          </cell>
          <cell r="CL134">
            <v>36.299999999999997</v>
          </cell>
          <cell r="CM134">
            <v>90.5</v>
          </cell>
          <cell r="CN134">
            <v>45.2</v>
          </cell>
          <cell r="CO134">
            <v>6.3</v>
          </cell>
          <cell r="CP134">
            <v>45.300000000000004</v>
          </cell>
          <cell r="CQ134">
            <v>74.099999999999994</v>
          </cell>
          <cell r="CR134">
            <v>1.5</v>
          </cell>
          <cell r="CS134">
            <v>14.000000000000002</v>
          </cell>
          <cell r="CT134">
            <v>21.9</v>
          </cell>
          <cell r="CU134">
            <v>2.6</v>
          </cell>
          <cell r="CV134">
            <v>61.4</v>
          </cell>
          <cell r="CW134">
            <v>32.300000000000004</v>
          </cell>
          <cell r="CX134">
            <v>2.8000000000000003</v>
          </cell>
          <cell r="CY134">
            <v>4.8</v>
          </cell>
          <cell r="CZ134">
            <v>3.2</v>
          </cell>
          <cell r="DA134">
            <v>25.7</v>
          </cell>
          <cell r="DB134">
            <v>31.2</v>
          </cell>
          <cell r="DC134">
            <v>25.6</v>
          </cell>
          <cell r="DD134">
            <v>17.2</v>
          </cell>
          <cell r="DE134">
            <v>15.1</v>
          </cell>
          <cell r="DF134">
            <v>50.2</v>
          </cell>
          <cell r="DG134">
            <v>32.700000000000003</v>
          </cell>
          <cell r="DH134" t="str">
            <v>nd</v>
          </cell>
          <cell r="DI134">
            <v>6.9</v>
          </cell>
          <cell r="DJ134">
            <v>5.2</v>
          </cell>
          <cell r="DK134">
            <v>7.0000000000000009</v>
          </cell>
          <cell r="DL134" t="str">
            <v>nd</v>
          </cell>
          <cell r="DM134">
            <v>0</v>
          </cell>
          <cell r="DN134">
            <v>0</v>
          </cell>
          <cell r="DO134">
            <v>0</v>
          </cell>
          <cell r="DP134">
            <v>0</v>
          </cell>
          <cell r="DQ134" t="str">
            <v>nd</v>
          </cell>
          <cell r="DR134" t="str">
            <v>nd</v>
          </cell>
          <cell r="DS134">
            <v>0</v>
          </cell>
          <cell r="DT134">
            <v>0</v>
          </cell>
          <cell r="DU134">
            <v>0</v>
          </cell>
          <cell r="DV134">
            <v>0</v>
          </cell>
          <cell r="DW134">
            <v>6.7</v>
          </cell>
          <cell r="DX134">
            <v>22.8</v>
          </cell>
          <cell r="DY134">
            <v>0</v>
          </cell>
          <cell r="DZ134">
            <v>1.0999999999999999</v>
          </cell>
          <cell r="EA134">
            <v>0</v>
          </cell>
          <cell r="EB134">
            <v>0</v>
          </cell>
          <cell r="EC134">
            <v>42</v>
          </cell>
          <cell r="ED134">
            <v>8.4</v>
          </cell>
          <cell r="EE134" t="str">
            <v>nd</v>
          </cell>
          <cell r="EF134" t="str">
            <v>nd</v>
          </cell>
          <cell r="EG134">
            <v>0</v>
          </cell>
          <cell r="EH134" t="str">
            <v>nd</v>
          </cell>
          <cell r="EI134">
            <v>11.4</v>
          </cell>
          <cell r="EJ134" t="str">
            <v>nd</v>
          </cell>
          <cell r="EK134">
            <v>0</v>
          </cell>
          <cell r="EL134">
            <v>0</v>
          </cell>
          <cell r="EM134">
            <v>0</v>
          </cell>
          <cell r="EN134">
            <v>0</v>
          </cell>
          <cell r="EO134">
            <v>0</v>
          </cell>
          <cell r="EP134" t="str">
            <v>nd</v>
          </cell>
          <cell r="EQ134">
            <v>0</v>
          </cell>
          <cell r="ER134">
            <v>0</v>
          </cell>
          <cell r="ES134" t="str">
            <v>nd</v>
          </cell>
          <cell r="ET134">
            <v>0</v>
          </cell>
          <cell r="EU134">
            <v>0</v>
          </cell>
          <cell r="EV134" t="str">
            <v>nd</v>
          </cell>
          <cell r="EW134">
            <v>0</v>
          </cell>
          <cell r="EX134">
            <v>0</v>
          </cell>
          <cell r="EY134" t="str">
            <v>nd</v>
          </cell>
          <cell r="EZ134">
            <v>0</v>
          </cell>
          <cell r="FA134">
            <v>0</v>
          </cell>
          <cell r="FB134">
            <v>0</v>
          </cell>
          <cell r="FC134">
            <v>22.3</v>
          </cell>
          <cell r="FD134">
            <v>5.2</v>
          </cell>
          <cell r="FE134">
            <v>3.6999999999999997</v>
          </cell>
          <cell r="FF134">
            <v>0</v>
          </cell>
          <cell r="FG134">
            <v>0</v>
          </cell>
          <cell r="FH134" t="str">
            <v>nd</v>
          </cell>
          <cell r="FI134">
            <v>3.8</v>
          </cell>
          <cell r="FJ134">
            <v>25.5</v>
          </cell>
          <cell r="FK134">
            <v>22.2</v>
          </cell>
          <cell r="FL134">
            <v>0</v>
          </cell>
          <cell r="FM134">
            <v>0</v>
          </cell>
          <cell r="FN134">
            <v>0</v>
          </cell>
          <cell r="FO134" t="str">
            <v>nd</v>
          </cell>
          <cell r="FP134">
            <v>4.5</v>
          </cell>
          <cell r="FQ134">
            <v>7.0000000000000009</v>
          </cell>
          <cell r="FR134">
            <v>0</v>
          </cell>
          <cell r="FS134">
            <v>0</v>
          </cell>
          <cell r="FT134">
            <v>0</v>
          </cell>
          <cell r="FU134">
            <v>0</v>
          </cell>
          <cell r="FV134" t="str">
            <v>nd</v>
          </cell>
          <cell r="FW134">
            <v>0</v>
          </cell>
          <cell r="FX134">
            <v>0</v>
          </cell>
          <cell r="FY134">
            <v>0</v>
          </cell>
          <cell r="FZ134">
            <v>0</v>
          </cell>
          <cell r="GA134" t="str">
            <v>nd</v>
          </cell>
          <cell r="GB134" t="str">
            <v>nd</v>
          </cell>
          <cell r="GC134">
            <v>0</v>
          </cell>
          <cell r="GD134">
            <v>0</v>
          </cell>
          <cell r="GE134">
            <v>0</v>
          </cell>
          <cell r="GF134">
            <v>1.7000000000000002</v>
          </cell>
          <cell r="GG134">
            <v>24.2</v>
          </cell>
          <cell r="GH134">
            <v>5.2</v>
          </cell>
          <cell r="GI134">
            <v>0</v>
          </cell>
          <cell r="GJ134">
            <v>0</v>
          </cell>
          <cell r="GK134">
            <v>0</v>
          </cell>
          <cell r="GL134" t="str">
            <v>nd</v>
          </cell>
          <cell r="GM134">
            <v>13.3</v>
          </cell>
          <cell r="GN134">
            <v>38.6</v>
          </cell>
          <cell r="GO134">
            <v>0</v>
          </cell>
          <cell r="GP134">
            <v>0</v>
          </cell>
          <cell r="GQ134">
            <v>0</v>
          </cell>
          <cell r="GR134">
            <v>0</v>
          </cell>
          <cell r="GS134" t="str">
            <v>nd</v>
          </cell>
          <cell r="GT134">
            <v>9.1</v>
          </cell>
          <cell r="GU134">
            <v>0</v>
          </cell>
          <cell r="GV134" t="str">
            <v>nd</v>
          </cell>
          <cell r="GW134">
            <v>0</v>
          </cell>
          <cell r="GX134">
            <v>0</v>
          </cell>
          <cell r="GY134">
            <v>0</v>
          </cell>
          <cell r="GZ134">
            <v>0</v>
          </cell>
          <cell r="HA134">
            <v>0</v>
          </cell>
          <cell r="HB134" t="str">
            <v>nd</v>
          </cell>
          <cell r="HC134">
            <v>0</v>
          </cell>
          <cell r="HD134">
            <v>0</v>
          </cell>
          <cell r="HE134" t="str">
            <v>nd</v>
          </cell>
          <cell r="HF134">
            <v>0</v>
          </cell>
          <cell r="HG134">
            <v>0</v>
          </cell>
          <cell r="HH134">
            <v>0</v>
          </cell>
          <cell r="HI134">
            <v>1.9</v>
          </cell>
          <cell r="HJ134">
            <v>27.1</v>
          </cell>
          <cell r="HK134">
            <v>1.0999999999999999</v>
          </cell>
          <cell r="HL134">
            <v>0</v>
          </cell>
          <cell r="HM134">
            <v>0</v>
          </cell>
          <cell r="HN134">
            <v>0</v>
          </cell>
          <cell r="HO134">
            <v>8.9</v>
          </cell>
          <cell r="HP134">
            <v>36.199999999999996</v>
          </cell>
          <cell r="HQ134">
            <v>8.6</v>
          </cell>
          <cell r="HR134">
            <v>0</v>
          </cell>
          <cell r="HS134">
            <v>0</v>
          </cell>
          <cell r="HT134" t="str">
            <v>nd</v>
          </cell>
          <cell r="HU134" t="str">
            <v>nd</v>
          </cell>
          <cell r="HV134">
            <v>9.5</v>
          </cell>
          <cell r="HW134" t="str">
            <v>nd</v>
          </cell>
          <cell r="HX134">
            <v>0</v>
          </cell>
          <cell r="HY134" t="str">
            <v>nd</v>
          </cell>
          <cell r="HZ134">
            <v>0</v>
          </cell>
          <cell r="IA134">
            <v>0</v>
          </cell>
          <cell r="IB134">
            <v>0</v>
          </cell>
          <cell r="IC134">
            <v>0</v>
          </cell>
          <cell r="ID134" t="str">
            <v>nd</v>
          </cell>
          <cell r="IE134" t="str">
            <v>nd</v>
          </cell>
          <cell r="IF134">
            <v>0</v>
          </cell>
          <cell r="IG134">
            <v>0</v>
          </cell>
          <cell r="IH134">
            <v>0</v>
          </cell>
          <cell r="II134">
            <v>0</v>
          </cell>
          <cell r="IJ134">
            <v>0</v>
          </cell>
          <cell r="IK134">
            <v>1.6</v>
          </cell>
          <cell r="IL134">
            <v>26.1</v>
          </cell>
          <cell r="IM134">
            <v>2.9000000000000004</v>
          </cell>
          <cell r="IN134">
            <v>0</v>
          </cell>
          <cell r="IO134">
            <v>0</v>
          </cell>
          <cell r="IP134">
            <v>0</v>
          </cell>
          <cell r="IQ134">
            <v>11.200000000000001</v>
          </cell>
          <cell r="IR134">
            <v>16.3</v>
          </cell>
          <cell r="IS134">
            <v>24.5</v>
          </cell>
          <cell r="IT134">
            <v>1</v>
          </cell>
          <cell r="IU134">
            <v>0</v>
          </cell>
          <cell r="IV134">
            <v>0</v>
          </cell>
          <cell r="IW134">
            <v>0</v>
          </cell>
          <cell r="IX134">
            <v>7.3</v>
          </cell>
          <cell r="IY134">
            <v>4.5999999999999996</v>
          </cell>
          <cell r="IZ134">
            <v>0</v>
          </cell>
          <cell r="JA134">
            <v>0</v>
          </cell>
          <cell r="JB134">
            <v>0</v>
          </cell>
          <cell r="JC134">
            <v>0</v>
          </cell>
          <cell r="JD134">
            <v>0</v>
          </cell>
          <cell r="JE134" t="str">
            <v>nd</v>
          </cell>
          <cell r="JF134">
            <v>0</v>
          </cell>
          <cell r="JG134">
            <v>0</v>
          </cell>
          <cell r="JH134">
            <v>0</v>
          </cell>
          <cell r="JI134">
            <v>0</v>
          </cell>
          <cell r="JJ134" t="str">
            <v>nd</v>
          </cell>
          <cell r="JK134" t="str">
            <v>nd</v>
          </cell>
          <cell r="JL134">
            <v>0</v>
          </cell>
          <cell r="JM134">
            <v>0</v>
          </cell>
          <cell r="JN134">
            <v>0</v>
          </cell>
          <cell r="JO134">
            <v>0</v>
          </cell>
          <cell r="JP134" t="str">
            <v>nd</v>
          </cell>
          <cell r="JQ134">
            <v>29.4</v>
          </cell>
          <cell r="JR134">
            <v>0</v>
          </cell>
          <cell r="JS134">
            <v>0</v>
          </cell>
          <cell r="JT134">
            <v>0</v>
          </cell>
          <cell r="JU134">
            <v>0</v>
          </cell>
          <cell r="JV134">
            <v>0</v>
          </cell>
          <cell r="JW134">
            <v>53.1</v>
          </cell>
          <cell r="JX134">
            <v>0</v>
          </cell>
          <cell r="JY134">
            <v>0</v>
          </cell>
          <cell r="JZ134">
            <v>0</v>
          </cell>
          <cell r="KA134">
            <v>0</v>
          </cell>
          <cell r="KB134">
            <v>0</v>
          </cell>
          <cell r="KC134">
            <v>11.899999999999999</v>
          </cell>
          <cell r="KD134">
            <v>69.199999999999989</v>
          </cell>
          <cell r="KE134">
            <v>6.5</v>
          </cell>
          <cell r="KF134">
            <v>2.1</v>
          </cell>
          <cell r="KG134">
            <v>8.1</v>
          </cell>
          <cell r="KH134">
            <v>14.000000000000002</v>
          </cell>
          <cell r="KI134">
            <v>0.1</v>
          </cell>
          <cell r="KJ134">
            <v>65.600000000000009</v>
          </cell>
          <cell r="KK134">
            <v>7.7</v>
          </cell>
          <cell r="KL134">
            <v>2.1</v>
          </cell>
          <cell r="KM134">
            <v>8.6</v>
          </cell>
          <cell r="KN134">
            <v>16</v>
          </cell>
          <cell r="KO134">
            <v>0.1</v>
          </cell>
        </row>
        <row r="135">
          <cell r="A135" t="str">
            <v>EnsFZ</v>
          </cell>
          <cell r="B135" t="str">
            <v>135</v>
          </cell>
          <cell r="C135" t="str">
            <v>NAF 38</v>
          </cell>
          <cell r="D135" t="str">
            <v>FZ</v>
          </cell>
          <cell r="E135" t="str">
            <v/>
          </cell>
          <cell r="F135">
            <v>0.8</v>
          </cell>
          <cell r="G135">
            <v>3</v>
          </cell>
          <cell r="H135">
            <v>14.799999999999999</v>
          </cell>
          <cell r="I135">
            <v>69.199999999999989</v>
          </cell>
          <cell r="J135">
            <v>12.1</v>
          </cell>
          <cell r="K135">
            <v>68.5</v>
          </cell>
          <cell r="L135">
            <v>14.399999999999999</v>
          </cell>
          <cell r="M135">
            <v>14.899999999999999</v>
          </cell>
          <cell r="N135">
            <v>2.1999999999999997</v>
          </cell>
          <cell r="O135">
            <v>21.6</v>
          </cell>
          <cell r="P135">
            <v>32.200000000000003</v>
          </cell>
          <cell r="Q135">
            <v>15.8</v>
          </cell>
          <cell r="R135">
            <v>5.4</v>
          </cell>
          <cell r="S135">
            <v>17.899999999999999</v>
          </cell>
          <cell r="T135">
            <v>22.1</v>
          </cell>
          <cell r="U135">
            <v>2.5</v>
          </cell>
          <cell r="V135">
            <v>22.900000000000002</v>
          </cell>
          <cell r="W135">
            <v>8.9</v>
          </cell>
          <cell r="X135">
            <v>85.6</v>
          </cell>
          <cell r="Y135">
            <v>5.5</v>
          </cell>
          <cell r="Z135">
            <v>12.6</v>
          </cell>
          <cell r="AA135">
            <v>28.7</v>
          </cell>
          <cell r="AB135">
            <v>28.7</v>
          </cell>
          <cell r="AC135">
            <v>51.7</v>
          </cell>
          <cell r="AD135">
            <v>26.400000000000002</v>
          </cell>
          <cell r="AE135">
            <v>15.9</v>
          </cell>
          <cell r="AF135">
            <v>37.799999999999997</v>
          </cell>
          <cell r="AG135">
            <v>26.8</v>
          </cell>
          <cell r="AH135">
            <v>0</v>
          </cell>
          <cell r="AI135">
            <v>19.5</v>
          </cell>
          <cell r="AJ135">
            <v>65</v>
          </cell>
          <cell r="AK135">
            <v>2.9000000000000004</v>
          </cell>
          <cell r="AL135">
            <v>32.1</v>
          </cell>
          <cell r="AM135">
            <v>20.9</v>
          </cell>
          <cell r="AN135">
            <v>79.100000000000009</v>
          </cell>
          <cell r="AO135">
            <v>63.9</v>
          </cell>
          <cell r="AP135">
            <v>36.1</v>
          </cell>
          <cell r="AQ135">
            <v>36.299999999999997</v>
          </cell>
          <cell r="AR135">
            <v>2.5</v>
          </cell>
          <cell r="AS135">
            <v>10.8</v>
          </cell>
          <cell r="AT135">
            <v>46.1</v>
          </cell>
          <cell r="AU135">
            <v>4.3999999999999995</v>
          </cell>
          <cell r="AV135">
            <v>1.4000000000000001</v>
          </cell>
          <cell r="AW135">
            <v>3.8</v>
          </cell>
          <cell r="AX135">
            <v>1.9</v>
          </cell>
          <cell r="AY135">
            <v>62</v>
          </cell>
          <cell r="AZ135">
            <v>30.8</v>
          </cell>
          <cell r="BA135">
            <v>75.400000000000006</v>
          </cell>
          <cell r="BB135">
            <v>17.899999999999999</v>
          </cell>
          <cell r="BC135">
            <v>2.2999999999999998</v>
          </cell>
          <cell r="BD135">
            <v>1.0999999999999999</v>
          </cell>
          <cell r="BE135">
            <v>0.8</v>
          </cell>
          <cell r="BF135">
            <v>2.2999999999999998</v>
          </cell>
          <cell r="BG135">
            <v>0.6</v>
          </cell>
          <cell r="BH135">
            <v>0.2</v>
          </cell>
          <cell r="BI135">
            <v>1.9</v>
          </cell>
          <cell r="BJ135">
            <v>5.8000000000000007</v>
          </cell>
          <cell r="BK135">
            <v>24.7</v>
          </cell>
          <cell r="BL135">
            <v>66.7</v>
          </cell>
          <cell r="BM135">
            <v>0.4</v>
          </cell>
          <cell r="BN135">
            <v>0</v>
          </cell>
          <cell r="BO135">
            <v>0.4</v>
          </cell>
          <cell r="BP135">
            <v>0.89999999999999991</v>
          </cell>
          <cell r="BQ135">
            <v>16.5</v>
          </cell>
          <cell r="BR135">
            <v>81.899999999999991</v>
          </cell>
          <cell r="BS135">
            <v>0</v>
          </cell>
          <cell r="BT135">
            <v>0</v>
          </cell>
          <cell r="BU135">
            <v>0</v>
          </cell>
          <cell r="BV135">
            <v>4.9000000000000004</v>
          </cell>
          <cell r="BW135">
            <v>67.100000000000009</v>
          </cell>
          <cell r="BX135">
            <v>27.900000000000002</v>
          </cell>
          <cell r="BY135">
            <v>0.89999999999999991</v>
          </cell>
          <cell r="BZ135">
            <v>0.3</v>
          </cell>
          <cell r="CA135">
            <v>9.6</v>
          </cell>
          <cell r="CB135">
            <v>33.800000000000004</v>
          </cell>
          <cell r="CC135">
            <v>29.2</v>
          </cell>
          <cell r="CD135">
            <v>26.200000000000003</v>
          </cell>
          <cell r="CE135">
            <v>0</v>
          </cell>
          <cell r="CF135" t="str">
            <v>nd</v>
          </cell>
          <cell r="CG135">
            <v>0</v>
          </cell>
          <cell r="CH135" t="str">
            <v>nd</v>
          </cell>
          <cell r="CI135">
            <v>0.89999999999999991</v>
          </cell>
          <cell r="CJ135">
            <v>98.7</v>
          </cell>
          <cell r="CK135">
            <v>57.9</v>
          </cell>
          <cell r="CL135">
            <v>31.7</v>
          </cell>
          <cell r="CM135">
            <v>75.099999999999994</v>
          </cell>
          <cell r="CN135">
            <v>26.900000000000002</v>
          </cell>
          <cell r="CO135">
            <v>28.000000000000004</v>
          </cell>
          <cell r="CP135">
            <v>15.5</v>
          </cell>
          <cell r="CQ135">
            <v>68.300000000000011</v>
          </cell>
          <cell r="CR135">
            <v>6.4</v>
          </cell>
          <cell r="CS135">
            <v>16.8</v>
          </cell>
          <cell r="CT135">
            <v>37.9</v>
          </cell>
          <cell r="CU135">
            <v>17.8</v>
          </cell>
          <cell r="CV135">
            <v>27.500000000000004</v>
          </cell>
          <cell r="CW135">
            <v>28.199999999999996</v>
          </cell>
          <cell r="CX135">
            <v>6.3</v>
          </cell>
          <cell r="CY135">
            <v>15</v>
          </cell>
          <cell r="CZ135">
            <v>10.299999999999999</v>
          </cell>
          <cell r="DA135">
            <v>9.8000000000000007</v>
          </cell>
          <cell r="DB135">
            <v>30.3</v>
          </cell>
          <cell r="DC135">
            <v>23.599999999999998</v>
          </cell>
          <cell r="DD135">
            <v>33.200000000000003</v>
          </cell>
          <cell r="DE135">
            <v>8.6</v>
          </cell>
          <cell r="DF135">
            <v>30.8</v>
          </cell>
          <cell r="DG135">
            <v>4.2</v>
          </cell>
          <cell r="DH135">
            <v>1.4000000000000001</v>
          </cell>
          <cell r="DI135">
            <v>17.2</v>
          </cell>
          <cell r="DJ135">
            <v>9.7000000000000011</v>
          </cell>
          <cell r="DK135">
            <v>16.7</v>
          </cell>
          <cell r="DL135">
            <v>0.5</v>
          </cell>
          <cell r="DM135">
            <v>0</v>
          </cell>
          <cell r="DN135">
            <v>0</v>
          </cell>
          <cell r="DO135">
            <v>0</v>
          </cell>
          <cell r="DP135" t="str">
            <v>nd</v>
          </cell>
          <cell r="DQ135">
            <v>1.5</v>
          </cell>
          <cell r="DR135">
            <v>0.6</v>
          </cell>
          <cell r="DS135">
            <v>0.3</v>
          </cell>
          <cell r="DT135">
            <v>0.3</v>
          </cell>
          <cell r="DU135" t="str">
            <v>nd</v>
          </cell>
          <cell r="DV135" t="str">
            <v>nd</v>
          </cell>
          <cell r="DW135">
            <v>9</v>
          </cell>
          <cell r="DX135">
            <v>4.5999999999999996</v>
          </cell>
          <cell r="DY135">
            <v>0.4</v>
          </cell>
          <cell r="DZ135">
            <v>0.5</v>
          </cell>
          <cell r="EA135" t="str">
            <v>nd</v>
          </cell>
          <cell r="EB135">
            <v>0.4</v>
          </cell>
          <cell r="EC135">
            <v>55.300000000000004</v>
          </cell>
          <cell r="ED135">
            <v>10.5</v>
          </cell>
          <cell r="EE135">
            <v>1.6</v>
          </cell>
          <cell r="EF135" t="str">
            <v>nd</v>
          </cell>
          <cell r="EG135">
            <v>0.6</v>
          </cell>
          <cell r="EH135">
            <v>1.0999999999999999</v>
          </cell>
          <cell r="EI135">
            <v>9.1999999999999993</v>
          </cell>
          <cell r="EJ135">
            <v>2.1999999999999997</v>
          </cell>
          <cell r="EK135" t="str">
            <v>nd</v>
          </cell>
          <cell r="EL135" t="str">
            <v>nd</v>
          </cell>
          <cell r="EM135">
            <v>0</v>
          </cell>
          <cell r="EN135" t="str">
            <v>nd</v>
          </cell>
          <cell r="EO135">
            <v>0</v>
          </cell>
          <cell r="EP135">
            <v>0</v>
          </cell>
          <cell r="EQ135">
            <v>0</v>
          </cell>
          <cell r="ER135">
            <v>0</v>
          </cell>
          <cell r="ES135">
            <v>0.8</v>
          </cell>
          <cell r="ET135">
            <v>0</v>
          </cell>
          <cell r="EU135">
            <v>0</v>
          </cell>
          <cell r="EV135">
            <v>0</v>
          </cell>
          <cell r="EW135">
            <v>0.5</v>
          </cell>
          <cell r="EX135">
            <v>0.3</v>
          </cell>
          <cell r="EY135">
            <v>2.1999999999999997</v>
          </cell>
          <cell r="EZ135">
            <v>0.2</v>
          </cell>
          <cell r="FA135" t="str">
            <v>nd</v>
          </cell>
          <cell r="FB135" t="str">
            <v>nd</v>
          </cell>
          <cell r="FC135">
            <v>2</v>
          </cell>
          <cell r="FD135">
            <v>5.4</v>
          </cell>
          <cell r="FE135">
            <v>7.5</v>
          </cell>
          <cell r="FF135">
            <v>0.4</v>
          </cell>
          <cell r="FG135">
            <v>0.1</v>
          </cell>
          <cell r="FH135">
            <v>1.7999999999999998</v>
          </cell>
          <cell r="FI135">
            <v>3.2</v>
          </cell>
          <cell r="FJ135">
            <v>14.2</v>
          </cell>
          <cell r="FK135">
            <v>48.5</v>
          </cell>
          <cell r="FL135">
            <v>0</v>
          </cell>
          <cell r="FM135">
            <v>0</v>
          </cell>
          <cell r="FN135" t="str">
            <v>nd</v>
          </cell>
          <cell r="FO135" t="str">
            <v>nd</v>
          </cell>
          <cell r="FP135">
            <v>4.8</v>
          </cell>
          <cell r="FQ135">
            <v>7.7</v>
          </cell>
          <cell r="FR135">
            <v>0</v>
          </cell>
          <cell r="FS135">
            <v>0</v>
          </cell>
          <cell r="FT135" t="str">
            <v>nd</v>
          </cell>
          <cell r="FU135">
            <v>0</v>
          </cell>
          <cell r="FV135">
            <v>0.70000000000000007</v>
          </cell>
          <cell r="FW135">
            <v>0</v>
          </cell>
          <cell r="FX135">
            <v>0</v>
          </cell>
          <cell r="FY135" t="str">
            <v>nd</v>
          </cell>
          <cell r="FZ135" t="str">
            <v>nd</v>
          </cell>
          <cell r="GA135">
            <v>1</v>
          </cell>
          <cell r="GB135">
            <v>1.7000000000000002</v>
          </cell>
          <cell r="GC135" t="str">
            <v>nd</v>
          </cell>
          <cell r="GD135">
            <v>0</v>
          </cell>
          <cell r="GE135" t="str">
            <v>nd</v>
          </cell>
          <cell r="GF135">
            <v>0.4</v>
          </cell>
          <cell r="GG135">
            <v>3.2</v>
          </cell>
          <cell r="GH135">
            <v>11.1</v>
          </cell>
          <cell r="GI135" t="str">
            <v>nd</v>
          </cell>
          <cell r="GJ135">
            <v>0</v>
          </cell>
          <cell r="GK135">
            <v>0</v>
          </cell>
          <cell r="GL135" t="str">
            <v>nd</v>
          </cell>
          <cell r="GM135">
            <v>9.1</v>
          </cell>
          <cell r="GN135">
            <v>59.4</v>
          </cell>
          <cell r="GO135">
            <v>0</v>
          </cell>
          <cell r="GP135">
            <v>0</v>
          </cell>
          <cell r="GQ135">
            <v>0</v>
          </cell>
          <cell r="GR135">
            <v>0</v>
          </cell>
          <cell r="GS135">
            <v>3.2</v>
          </cell>
          <cell r="GT135">
            <v>8.7999999999999989</v>
          </cell>
          <cell r="GU135">
            <v>0</v>
          </cell>
          <cell r="GV135" t="str">
            <v>nd</v>
          </cell>
          <cell r="GW135">
            <v>0</v>
          </cell>
          <cell r="GX135" t="str">
            <v>nd</v>
          </cell>
          <cell r="GY135">
            <v>0.5</v>
          </cell>
          <cell r="GZ135">
            <v>0</v>
          </cell>
          <cell r="HA135">
            <v>0</v>
          </cell>
          <cell r="HB135">
            <v>0</v>
          </cell>
          <cell r="HC135" t="str">
            <v>nd</v>
          </cell>
          <cell r="HD135">
            <v>2</v>
          </cell>
          <cell r="HE135">
            <v>0.5</v>
          </cell>
          <cell r="HF135">
            <v>0</v>
          </cell>
          <cell r="HG135">
            <v>0</v>
          </cell>
          <cell r="HH135">
            <v>0</v>
          </cell>
          <cell r="HI135">
            <v>1.6</v>
          </cell>
          <cell r="HJ135">
            <v>9.7000000000000011</v>
          </cell>
          <cell r="HK135">
            <v>3.2</v>
          </cell>
          <cell r="HL135">
            <v>0</v>
          </cell>
          <cell r="HM135">
            <v>0</v>
          </cell>
          <cell r="HN135">
            <v>0</v>
          </cell>
          <cell r="HO135">
            <v>2.6</v>
          </cell>
          <cell r="HP135">
            <v>46</v>
          </cell>
          <cell r="HQ135">
            <v>21.3</v>
          </cell>
          <cell r="HR135">
            <v>0</v>
          </cell>
          <cell r="HS135">
            <v>0</v>
          </cell>
          <cell r="HT135">
            <v>0</v>
          </cell>
          <cell r="HU135" t="str">
            <v>nd</v>
          </cell>
          <cell r="HV135">
            <v>9.5</v>
          </cell>
          <cell r="HW135">
            <v>2.2999999999999998</v>
          </cell>
          <cell r="HX135">
            <v>0</v>
          </cell>
          <cell r="HY135">
            <v>0</v>
          </cell>
          <cell r="HZ135" t="str">
            <v>nd</v>
          </cell>
          <cell r="IA135" t="str">
            <v>nd</v>
          </cell>
          <cell r="IB135" t="str">
            <v>nd</v>
          </cell>
          <cell r="IC135">
            <v>0</v>
          </cell>
          <cell r="ID135">
            <v>0</v>
          </cell>
          <cell r="IE135">
            <v>0.4</v>
          </cell>
          <cell r="IF135">
            <v>1</v>
          </cell>
          <cell r="IG135">
            <v>1.3</v>
          </cell>
          <cell r="IH135">
            <v>0.3</v>
          </cell>
          <cell r="II135" t="str">
            <v>nd</v>
          </cell>
          <cell r="IJ135" t="str">
            <v>nd</v>
          </cell>
          <cell r="IK135">
            <v>1.0999999999999999</v>
          </cell>
          <cell r="IL135">
            <v>6.2</v>
          </cell>
          <cell r="IM135">
            <v>3.6999999999999997</v>
          </cell>
          <cell r="IN135">
            <v>3.2</v>
          </cell>
          <cell r="IO135">
            <v>0.6</v>
          </cell>
          <cell r="IP135" t="str">
            <v>nd</v>
          </cell>
          <cell r="IQ135">
            <v>6.3</v>
          </cell>
          <cell r="IR135">
            <v>22.900000000000002</v>
          </cell>
          <cell r="IS135">
            <v>19.2</v>
          </cell>
          <cell r="IT135">
            <v>20.7</v>
          </cell>
          <cell r="IU135">
            <v>0</v>
          </cell>
          <cell r="IV135">
            <v>0</v>
          </cell>
          <cell r="IW135">
            <v>1.7000000000000002</v>
          </cell>
          <cell r="IX135">
            <v>3.5000000000000004</v>
          </cell>
          <cell r="IY135">
            <v>5</v>
          </cell>
          <cell r="IZ135">
            <v>1.7999999999999998</v>
          </cell>
          <cell r="JA135">
            <v>0</v>
          </cell>
          <cell r="JB135">
            <v>0</v>
          </cell>
          <cell r="JC135">
            <v>0</v>
          </cell>
          <cell r="JD135">
            <v>0</v>
          </cell>
          <cell r="JE135">
            <v>0.8</v>
          </cell>
          <cell r="JF135">
            <v>0</v>
          </cell>
          <cell r="JG135" t="str">
            <v>nd</v>
          </cell>
          <cell r="JH135">
            <v>0</v>
          </cell>
          <cell r="JI135">
            <v>0</v>
          </cell>
          <cell r="JJ135">
            <v>0</v>
          </cell>
          <cell r="JK135">
            <v>2.2999999999999998</v>
          </cell>
          <cell r="JL135">
            <v>0</v>
          </cell>
          <cell r="JM135">
            <v>0</v>
          </cell>
          <cell r="JN135">
            <v>0</v>
          </cell>
          <cell r="JO135" t="str">
            <v>nd</v>
          </cell>
          <cell r="JP135">
            <v>0.6</v>
          </cell>
          <cell r="JQ135">
            <v>13.700000000000001</v>
          </cell>
          <cell r="JR135">
            <v>0</v>
          </cell>
          <cell r="JS135">
            <v>0</v>
          </cell>
          <cell r="JT135">
            <v>0</v>
          </cell>
          <cell r="JU135" t="str">
            <v>nd</v>
          </cell>
          <cell r="JV135" t="str">
            <v>nd</v>
          </cell>
          <cell r="JW135">
            <v>69.5</v>
          </cell>
          <cell r="JX135">
            <v>0</v>
          </cell>
          <cell r="JY135">
            <v>0</v>
          </cell>
          <cell r="JZ135">
            <v>0</v>
          </cell>
          <cell r="KA135">
            <v>0</v>
          </cell>
          <cell r="KB135">
            <v>0</v>
          </cell>
          <cell r="KC135">
            <v>12.3</v>
          </cell>
          <cell r="KD135">
            <v>79.100000000000009</v>
          </cell>
          <cell r="KE135">
            <v>3.3000000000000003</v>
          </cell>
          <cell r="KF135">
            <v>1.3</v>
          </cell>
          <cell r="KG135">
            <v>4.1000000000000005</v>
          </cell>
          <cell r="KH135">
            <v>12</v>
          </cell>
          <cell r="KI135">
            <v>0.2</v>
          </cell>
          <cell r="KJ135">
            <v>77.100000000000009</v>
          </cell>
          <cell r="KK135">
            <v>3.4000000000000004</v>
          </cell>
          <cell r="KL135">
            <v>1.3</v>
          </cell>
          <cell r="KM135">
            <v>4.3</v>
          </cell>
          <cell r="KN135">
            <v>13.700000000000001</v>
          </cell>
          <cell r="KO135">
            <v>0.2</v>
          </cell>
        </row>
        <row r="136">
          <cell r="A136" t="str">
            <v>EnsGZ</v>
          </cell>
          <cell r="B136" t="str">
            <v>136</v>
          </cell>
          <cell r="C136" t="str">
            <v>NAF 38</v>
          </cell>
          <cell r="D136" t="str">
            <v>GZ</v>
          </cell>
          <cell r="E136" t="str">
            <v/>
          </cell>
          <cell r="F136">
            <v>0.6</v>
          </cell>
          <cell r="G136">
            <v>3.3000000000000003</v>
          </cell>
          <cell r="H136">
            <v>19</v>
          </cell>
          <cell r="I136">
            <v>60.099999999999994</v>
          </cell>
          <cell r="J136">
            <v>17</v>
          </cell>
          <cell r="K136">
            <v>77.3</v>
          </cell>
          <cell r="L136">
            <v>10</v>
          </cell>
          <cell r="M136">
            <v>8.6</v>
          </cell>
          <cell r="N136">
            <v>4.1000000000000005</v>
          </cell>
          <cell r="O136">
            <v>23.9</v>
          </cell>
          <cell r="P136">
            <v>31.5</v>
          </cell>
          <cell r="Q136">
            <v>27.6</v>
          </cell>
          <cell r="R136">
            <v>8</v>
          </cell>
          <cell r="S136">
            <v>17.5</v>
          </cell>
          <cell r="T136">
            <v>21.6</v>
          </cell>
          <cell r="U136">
            <v>2.6</v>
          </cell>
          <cell r="V136">
            <v>22.2</v>
          </cell>
          <cell r="W136">
            <v>11.600000000000001</v>
          </cell>
          <cell r="X136">
            <v>79.100000000000009</v>
          </cell>
          <cell r="Y136">
            <v>9.3000000000000007</v>
          </cell>
          <cell r="Z136">
            <v>8.9</v>
          </cell>
          <cell r="AA136">
            <v>45.5</v>
          </cell>
          <cell r="AB136">
            <v>21.4</v>
          </cell>
          <cell r="AC136">
            <v>45.5</v>
          </cell>
          <cell r="AD136">
            <v>19.600000000000001</v>
          </cell>
          <cell r="AE136">
            <v>24.3</v>
          </cell>
          <cell r="AF136">
            <v>30.099999999999998</v>
          </cell>
          <cell r="AG136">
            <v>8.6999999999999993</v>
          </cell>
          <cell r="AH136">
            <v>0</v>
          </cell>
          <cell r="AI136">
            <v>36.9</v>
          </cell>
          <cell r="AJ136">
            <v>67.2</v>
          </cell>
          <cell r="AK136">
            <v>5.0999999999999996</v>
          </cell>
          <cell r="AL136">
            <v>27.6</v>
          </cell>
          <cell r="AM136">
            <v>33</v>
          </cell>
          <cell r="AN136">
            <v>67</v>
          </cell>
          <cell r="AO136">
            <v>70.3</v>
          </cell>
          <cell r="AP136">
            <v>29.7</v>
          </cell>
          <cell r="AQ136">
            <v>29.2</v>
          </cell>
          <cell r="AR136">
            <v>3.5999999999999996</v>
          </cell>
          <cell r="AS136">
            <v>1.2</v>
          </cell>
          <cell r="AT136">
            <v>60.8</v>
          </cell>
          <cell r="AU136">
            <v>5.2</v>
          </cell>
          <cell r="AV136">
            <v>4.3</v>
          </cell>
          <cell r="AW136">
            <v>0.6</v>
          </cell>
          <cell r="AX136">
            <v>1.5</v>
          </cell>
          <cell r="AY136">
            <v>78.2</v>
          </cell>
          <cell r="AZ136">
            <v>15.4</v>
          </cell>
          <cell r="BA136">
            <v>72</v>
          </cell>
          <cell r="BB136">
            <v>12.8</v>
          </cell>
          <cell r="BC136">
            <v>4.5999999999999996</v>
          </cell>
          <cell r="BD136">
            <v>2.9000000000000004</v>
          </cell>
          <cell r="BE136">
            <v>2.7</v>
          </cell>
          <cell r="BF136">
            <v>5</v>
          </cell>
          <cell r="BG136">
            <v>2.8000000000000003</v>
          </cell>
          <cell r="BH136">
            <v>3.5000000000000004</v>
          </cell>
          <cell r="BI136">
            <v>4.1000000000000005</v>
          </cell>
          <cell r="BJ136">
            <v>6.2</v>
          </cell>
          <cell r="BK136">
            <v>32.5</v>
          </cell>
          <cell r="BL136">
            <v>50.8</v>
          </cell>
          <cell r="BM136">
            <v>0.6</v>
          </cell>
          <cell r="BN136">
            <v>0.3</v>
          </cell>
          <cell r="BO136">
            <v>0.4</v>
          </cell>
          <cell r="BP136">
            <v>2</v>
          </cell>
          <cell r="BQ136">
            <v>26</v>
          </cell>
          <cell r="BR136">
            <v>70.8</v>
          </cell>
          <cell r="BS136">
            <v>0</v>
          </cell>
          <cell r="BT136">
            <v>0.2</v>
          </cell>
          <cell r="BU136">
            <v>0.3</v>
          </cell>
          <cell r="BV136">
            <v>16.2</v>
          </cell>
          <cell r="BW136">
            <v>63.7</v>
          </cell>
          <cell r="BX136">
            <v>19.5</v>
          </cell>
          <cell r="BY136">
            <v>0.5</v>
          </cell>
          <cell r="BZ136">
            <v>2.4</v>
          </cell>
          <cell r="CA136">
            <v>19.3</v>
          </cell>
          <cell r="CB136">
            <v>50.4</v>
          </cell>
          <cell r="CC136">
            <v>22</v>
          </cell>
          <cell r="CD136">
            <v>5.4</v>
          </cell>
          <cell r="CE136">
            <v>0</v>
          </cell>
          <cell r="CF136">
            <v>0</v>
          </cell>
          <cell r="CG136" t="str">
            <v>nd</v>
          </cell>
          <cell r="CH136">
            <v>0.1</v>
          </cell>
          <cell r="CI136">
            <v>0.5</v>
          </cell>
          <cell r="CJ136">
            <v>99.3</v>
          </cell>
          <cell r="CK136">
            <v>82.6</v>
          </cell>
          <cell r="CL136">
            <v>31.1</v>
          </cell>
          <cell r="CM136">
            <v>88.9</v>
          </cell>
          <cell r="CN136">
            <v>39.4</v>
          </cell>
          <cell r="CO136">
            <v>2.9000000000000004</v>
          </cell>
          <cell r="CP136">
            <v>19.7</v>
          </cell>
          <cell r="CQ136">
            <v>76.099999999999994</v>
          </cell>
          <cell r="CR136">
            <v>8.4</v>
          </cell>
          <cell r="CS136">
            <v>25.3</v>
          </cell>
          <cell r="CT136">
            <v>29.2</v>
          </cell>
          <cell r="CU136">
            <v>16.900000000000002</v>
          </cell>
          <cell r="CV136">
            <v>28.599999999999998</v>
          </cell>
          <cell r="CW136">
            <v>32</v>
          </cell>
          <cell r="CX136">
            <v>3.9</v>
          </cell>
          <cell r="CY136">
            <v>9.1</v>
          </cell>
          <cell r="CZ136">
            <v>7.9</v>
          </cell>
          <cell r="DA136">
            <v>18.099999999999998</v>
          </cell>
          <cell r="DB136">
            <v>29.099999999999998</v>
          </cell>
          <cell r="DC136">
            <v>28.999999999999996</v>
          </cell>
          <cell r="DD136">
            <v>26.200000000000003</v>
          </cell>
          <cell r="DE136">
            <v>17.2</v>
          </cell>
          <cell r="DF136">
            <v>23.5</v>
          </cell>
          <cell r="DG136">
            <v>6.4</v>
          </cell>
          <cell r="DH136">
            <v>3.9</v>
          </cell>
          <cell r="DI136">
            <v>19.600000000000001</v>
          </cell>
          <cell r="DJ136">
            <v>21.3</v>
          </cell>
          <cell r="DK136">
            <v>14.000000000000002</v>
          </cell>
          <cell r="DL136">
            <v>0.2</v>
          </cell>
          <cell r="DM136" t="str">
            <v>nd</v>
          </cell>
          <cell r="DN136">
            <v>0</v>
          </cell>
          <cell r="DO136" t="str">
            <v>nd</v>
          </cell>
          <cell r="DP136">
            <v>0.1</v>
          </cell>
          <cell r="DQ136">
            <v>1.5</v>
          </cell>
          <cell r="DR136">
            <v>0.5</v>
          </cell>
          <cell r="DS136">
            <v>0.4</v>
          </cell>
          <cell r="DT136">
            <v>0.2</v>
          </cell>
          <cell r="DU136">
            <v>0.3</v>
          </cell>
          <cell r="DV136">
            <v>0.4</v>
          </cell>
          <cell r="DW136">
            <v>10.6</v>
          </cell>
          <cell r="DX136">
            <v>4.7</v>
          </cell>
          <cell r="DY136">
            <v>1.5</v>
          </cell>
          <cell r="DZ136">
            <v>1.0999999999999999</v>
          </cell>
          <cell r="EA136">
            <v>0.5</v>
          </cell>
          <cell r="EB136">
            <v>0.89999999999999991</v>
          </cell>
          <cell r="EC136">
            <v>45.7</v>
          </cell>
          <cell r="ED136">
            <v>5.8000000000000007</v>
          </cell>
          <cell r="EE136">
            <v>2.4</v>
          </cell>
          <cell r="EF136">
            <v>1.4000000000000001</v>
          </cell>
          <cell r="EG136">
            <v>1.5</v>
          </cell>
          <cell r="EH136">
            <v>2.9000000000000004</v>
          </cell>
          <cell r="EI136">
            <v>13.8</v>
          </cell>
          <cell r="EJ136">
            <v>1.9</v>
          </cell>
          <cell r="EK136">
            <v>0.3</v>
          </cell>
          <cell r="EL136">
            <v>0.2</v>
          </cell>
          <cell r="EM136">
            <v>0.2</v>
          </cell>
          <cell r="EN136">
            <v>0.70000000000000007</v>
          </cell>
          <cell r="EO136">
            <v>0</v>
          </cell>
          <cell r="EP136">
            <v>0.2</v>
          </cell>
          <cell r="EQ136">
            <v>0</v>
          </cell>
          <cell r="ER136">
            <v>0</v>
          </cell>
          <cell r="ES136">
            <v>0.3</v>
          </cell>
          <cell r="ET136">
            <v>0.1</v>
          </cell>
          <cell r="EU136" t="str">
            <v>nd</v>
          </cell>
          <cell r="EV136">
            <v>0.2</v>
          </cell>
          <cell r="EW136">
            <v>0.3</v>
          </cell>
          <cell r="EX136">
            <v>1.0999999999999999</v>
          </cell>
          <cell r="EY136">
            <v>1.3</v>
          </cell>
          <cell r="EZ136">
            <v>0.5</v>
          </cell>
          <cell r="FA136">
            <v>1.3</v>
          </cell>
          <cell r="FB136">
            <v>1</v>
          </cell>
          <cell r="FC136">
            <v>3.4000000000000004</v>
          </cell>
          <cell r="FD136">
            <v>6.1</v>
          </cell>
          <cell r="FE136">
            <v>7.1</v>
          </cell>
          <cell r="FF136">
            <v>1.9</v>
          </cell>
          <cell r="FG136">
            <v>1.6</v>
          </cell>
          <cell r="FH136">
            <v>2.9000000000000004</v>
          </cell>
          <cell r="FI136">
            <v>2</v>
          </cell>
          <cell r="FJ136">
            <v>19.100000000000001</v>
          </cell>
          <cell r="FK136">
            <v>32.700000000000003</v>
          </cell>
          <cell r="FL136">
            <v>0.3</v>
          </cell>
          <cell r="FM136">
            <v>0.5</v>
          </cell>
          <cell r="FN136">
            <v>0.2</v>
          </cell>
          <cell r="FO136">
            <v>0.5</v>
          </cell>
          <cell r="FP136">
            <v>5.8999999999999995</v>
          </cell>
          <cell r="FQ136">
            <v>9.5</v>
          </cell>
          <cell r="FR136">
            <v>0.2</v>
          </cell>
          <cell r="FS136" t="str">
            <v>nd</v>
          </cell>
          <cell r="FT136">
            <v>0</v>
          </cell>
          <cell r="FU136" t="str">
            <v>nd</v>
          </cell>
          <cell r="FV136">
            <v>0.4</v>
          </cell>
          <cell r="FW136">
            <v>0.3</v>
          </cell>
          <cell r="FX136">
            <v>0.2</v>
          </cell>
          <cell r="FY136">
            <v>0.1</v>
          </cell>
          <cell r="FZ136">
            <v>0.4</v>
          </cell>
          <cell r="GA136">
            <v>0.6</v>
          </cell>
          <cell r="GB136">
            <v>1.6</v>
          </cell>
          <cell r="GC136" t="str">
            <v>nd</v>
          </cell>
          <cell r="GD136" t="str">
            <v>nd</v>
          </cell>
          <cell r="GE136">
            <v>0.3</v>
          </cell>
          <cell r="GF136">
            <v>0.6</v>
          </cell>
          <cell r="GG136">
            <v>6.4</v>
          </cell>
          <cell r="GH136">
            <v>11.600000000000001</v>
          </cell>
          <cell r="GI136">
            <v>0.1</v>
          </cell>
          <cell r="GJ136">
            <v>0</v>
          </cell>
          <cell r="GK136">
            <v>0</v>
          </cell>
          <cell r="GL136">
            <v>0.89999999999999991</v>
          </cell>
          <cell r="GM136">
            <v>14.6</v>
          </cell>
          <cell r="GN136">
            <v>44.9</v>
          </cell>
          <cell r="GO136">
            <v>0</v>
          </cell>
          <cell r="GP136">
            <v>0</v>
          </cell>
          <cell r="GQ136">
            <v>0</v>
          </cell>
          <cell r="GR136">
            <v>0.1</v>
          </cell>
          <cell r="GS136">
            <v>4.3999999999999995</v>
          </cell>
          <cell r="GT136">
            <v>12.2</v>
          </cell>
          <cell r="GU136">
            <v>0</v>
          </cell>
          <cell r="GV136">
            <v>0.4</v>
          </cell>
          <cell r="GW136">
            <v>0</v>
          </cell>
          <cell r="GX136" t="str">
            <v>nd</v>
          </cell>
          <cell r="GY136">
            <v>0.1</v>
          </cell>
          <cell r="GZ136">
            <v>0</v>
          </cell>
          <cell r="HA136" t="str">
            <v>nd</v>
          </cell>
          <cell r="HB136">
            <v>0</v>
          </cell>
          <cell r="HC136">
            <v>0.1</v>
          </cell>
          <cell r="HD136">
            <v>2</v>
          </cell>
          <cell r="HE136">
            <v>0.89999999999999991</v>
          </cell>
          <cell r="HF136">
            <v>0</v>
          </cell>
          <cell r="HG136">
            <v>0</v>
          </cell>
          <cell r="HH136" t="str">
            <v>nd</v>
          </cell>
          <cell r="HI136">
            <v>1.9</v>
          </cell>
          <cell r="HJ136">
            <v>13.4</v>
          </cell>
          <cell r="HK136">
            <v>3.9</v>
          </cell>
          <cell r="HL136">
            <v>0</v>
          </cell>
          <cell r="HM136" t="str">
            <v>nd</v>
          </cell>
          <cell r="HN136">
            <v>0.1</v>
          </cell>
          <cell r="HO136">
            <v>12.8</v>
          </cell>
          <cell r="HP136">
            <v>35.799999999999997</v>
          </cell>
          <cell r="HQ136">
            <v>11.3</v>
          </cell>
          <cell r="HR136">
            <v>0</v>
          </cell>
          <cell r="HS136" t="str">
            <v>nd</v>
          </cell>
          <cell r="HT136">
            <v>0.1</v>
          </cell>
          <cell r="HU136">
            <v>1.3</v>
          </cell>
          <cell r="HV136">
            <v>12.1</v>
          </cell>
          <cell r="HW136">
            <v>3.4000000000000004</v>
          </cell>
          <cell r="HX136">
            <v>0</v>
          </cell>
          <cell r="HY136">
            <v>0.2</v>
          </cell>
          <cell r="HZ136">
            <v>0.3</v>
          </cell>
          <cell r="IA136">
            <v>0.1</v>
          </cell>
          <cell r="IB136" t="str">
            <v>nd</v>
          </cell>
          <cell r="IC136">
            <v>0</v>
          </cell>
          <cell r="ID136">
            <v>0.1</v>
          </cell>
          <cell r="IE136">
            <v>1</v>
          </cell>
          <cell r="IF136">
            <v>1.0999999999999999</v>
          </cell>
          <cell r="IG136">
            <v>0.8</v>
          </cell>
          <cell r="IH136">
            <v>0.1</v>
          </cell>
          <cell r="II136" t="str">
            <v>nd</v>
          </cell>
          <cell r="IJ136">
            <v>0.4</v>
          </cell>
          <cell r="IK136">
            <v>3.5999999999999996</v>
          </cell>
          <cell r="IL136">
            <v>10.299999999999999</v>
          </cell>
          <cell r="IM136">
            <v>3.9</v>
          </cell>
          <cell r="IN136">
            <v>1</v>
          </cell>
          <cell r="IO136">
            <v>0.4</v>
          </cell>
          <cell r="IP136">
            <v>1.5</v>
          </cell>
          <cell r="IQ136">
            <v>11.600000000000001</v>
          </cell>
          <cell r="IR136">
            <v>30</v>
          </cell>
          <cell r="IS136">
            <v>13.3</v>
          </cell>
          <cell r="IT136">
            <v>3.3000000000000003</v>
          </cell>
          <cell r="IU136" t="str">
            <v>nd</v>
          </cell>
          <cell r="IV136">
            <v>0.4</v>
          </cell>
          <cell r="IW136">
            <v>2.8000000000000003</v>
          </cell>
          <cell r="IX136">
            <v>8.9</v>
          </cell>
          <cell r="IY136">
            <v>3.8</v>
          </cell>
          <cell r="IZ136">
            <v>1</v>
          </cell>
          <cell r="JA136">
            <v>0</v>
          </cell>
          <cell r="JB136">
            <v>0</v>
          </cell>
          <cell r="JC136">
            <v>0</v>
          </cell>
          <cell r="JD136">
            <v>0</v>
          </cell>
          <cell r="JE136">
            <v>0.6</v>
          </cell>
          <cell r="JF136">
            <v>0</v>
          </cell>
          <cell r="JG136">
            <v>0</v>
          </cell>
          <cell r="JH136">
            <v>0</v>
          </cell>
          <cell r="JI136">
            <v>0</v>
          </cell>
          <cell r="JJ136" t="str">
            <v>nd</v>
          </cell>
          <cell r="JK136">
            <v>3.1</v>
          </cell>
          <cell r="JL136">
            <v>0</v>
          </cell>
          <cell r="JM136">
            <v>0</v>
          </cell>
          <cell r="JN136">
            <v>0</v>
          </cell>
          <cell r="JO136">
            <v>0</v>
          </cell>
          <cell r="JP136" t="str">
            <v>nd</v>
          </cell>
          <cell r="JQ136">
            <v>18.8</v>
          </cell>
          <cell r="JR136">
            <v>0</v>
          </cell>
          <cell r="JS136">
            <v>0</v>
          </cell>
          <cell r="JT136" t="str">
            <v>nd</v>
          </cell>
          <cell r="JU136">
            <v>0.1</v>
          </cell>
          <cell r="JV136">
            <v>0.3</v>
          </cell>
          <cell r="JW136">
            <v>60.099999999999994</v>
          </cell>
          <cell r="JX136">
            <v>0</v>
          </cell>
          <cell r="JY136">
            <v>0</v>
          </cell>
          <cell r="JZ136" t="str">
            <v>nd</v>
          </cell>
          <cell r="KA136">
            <v>0</v>
          </cell>
          <cell r="KB136" t="str">
            <v>nd</v>
          </cell>
          <cell r="KC136">
            <v>16.8</v>
          </cell>
          <cell r="KD136">
            <v>64.7</v>
          </cell>
          <cell r="KE136">
            <v>7.7</v>
          </cell>
          <cell r="KF136">
            <v>2.5</v>
          </cell>
          <cell r="KG136">
            <v>5.8999999999999995</v>
          </cell>
          <cell r="KH136">
            <v>19.100000000000001</v>
          </cell>
          <cell r="KI136">
            <v>0.1</v>
          </cell>
          <cell r="KJ136">
            <v>62.2</v>
          </cell>
          <cell r="KK136">
            <v>7.6</v>
          </cell>
          <cell r="KL136">
            <v>2.5</v>
          </cell>
          <cell r="KM136">
            <v>6.5</v>
          </cell>
          <cell r="KN136">
            <v>21</v>
          </cell>
          <cell r="KO136">
            <v>0.1</v>
          </cell>
        </row>
        <row r="137">
          <cell r="A137" t="str">
            <v>EnsHZ</v>
          </cell>
          <cell r="B137" t="str">
            <v>137</v>
          </cell>
          <cell r="C137" t="str">
            <v>NAF 38</v>
          </cell>
          <cell r="D137" t="str">
            <v>HZ</v>
          </cell>
          <cell r="E137" t="str">
            <v/>
          </cell>
          <cell r="F137">
            <v>0.5</v>
          </cell>
          <cell r="G137">
            <v>15.1</v>
          </cell>
          <cell r="H137">
            <v>32.5</v>
          </cell>
          <cell r="I137">
            <v>38.5</v>
          </cell>
          <cell r="J137">
            <v>13.3</v>
          </cell>
          <cell r="K137">
            <v>91</v>
          </cell>
          <cell r="L137">
            <v>6.1</v>
          </cell>
          <cell r="M137">
            <v>2.5</v>
          </cell>
          <cell r="N137">
            <v>0.4</v>
          </cell>
          <cell r="O137">
            <v>42.8</v>
          </cell>
          <cell r="P137">
            <v>50.5</v>
          </cell>
          <cell r="Q137">
            <v>7.0000000000000009</v>
          </cell>
          <cell r="R137">
            <v>3.6999999999999997</v>
          </cell>
          <cell r="S137">
            <v>16.900000000000002</v>
          </cell>
          <cell r="T137">
            <v>37.200000000000003</v>
          </cell>
          <cell r="U137">
            <v>3</v>
          </cell>
          <cell r="V137">
            <v>18.8</v>
          </cell>
          <cell r="W137">
            <v>12.7</v>
          </cell>
          <cell r="X137">
            <v>83.1</v>
          </cell>
          <cell r="Y137">
            <v>4.2</v>
          </cell>
          <cell r="Z137">
            <v>3.3000000000000003</v>
          </cell>
          <cell r="AA137">
            <v>35.799999999999997</v>
          </cell>
          <cell r="AB137">
            <v>8.9</v>
          </cell>
          <cell r="AC137">
            <v>74</v>
          </cell>
          <cell r="AD137">
            <v>18.7</v>
          </cell>
          <cell r="AE137">
            <v>13</v>
          </cell>
          <cell r="AF137">
            <v>30.4</v>
          </cell>
          <cell r="AG137">
            <v>13</v>
          </cell>
          <cell r="AH137">
            <v>0</v>
          </cell>
          <cell r="AI137">
            <v>43.5</v>
          </cell>
          <cell r="AJ137">
            <v>43.8</v>
          </cell>
          <cell r="AK137">
            <v>8.4</v>
          </cell>
          <cell r="AL137">
            <v>47.8</v>
          </cell>
          <cell r="AM137">
            <v>50.6</v>
          </cell>
          <cell r="AN137">
            <v>49.4</v>
          </cell>
          <cell r="AO137">
            <v>74.099999999999994</v>
          </cell>
          <cell r="AP137">
            <v>25.900000000000002</v>
          </cell>
          <cell r="AQ137">
            <v>34.599999999999994</v>
          </cell>
          <cell r="AR137">
            <v>8.1</v>
          </cell>
          <cell r="AS137">
            <v>0.6</v>
          </cell>
          <cell r="AT137">
            <v>53.800000000000004</v>
          </cell>
          <cell r="AU137">
            <v>3</v>
          </cell>
          <cell r="AV137">
            <v>3.5999999999999996</v>
          </cell>
          <cell r="AW137">
            <v>0.4</v>
          </cell>
          <cell r="AX137">
            <v>1.4000000000000001</v>
          </cell>
          <cell r="AY137">
            <v>59.599999999999994</v>
          </cell>
          <cell r="AZ137">
            <v>35.099999999999994</v>
          </cell>
          <cell r="BA137">
            <v>51.300000000000004</v>
          </cell>
          <cell r="BB137">
            <v>27.200000000000003</v>
          </cell>
          <cell r="BC137">
            <v>11.5</v>
          </cell>
          <cell r="BD137">
            <v>5.8999999999999995</v>
          </cell>
          <cell r="BE137">
            <v>1.6</v>
          </cell>
          <cell r="BF137">
            <v>2.5</v>
          </cell>
          <cell r="BG137">
            <v>0.8</v>
          </cell>
          <cell r="BH137">
            <v>5.0999999999999996</v>
          </cell>
          <cell r="BI137">
            <v>9.6</v>
          </cell>
          <cell r="BJ137">
            <v>25</v>
          </cell>
          <cell r="BK137">
            <v>20.8</v>
          </cell>
          <cell r="BL137">
            <v>38.700000000000003</v>
          </cell>
          <cell r="BM137">
            <v>0.6</v>
          </cell>
          <cell r="BN137">
            <v>0.70000000000000007</v>
          </cell>
          <cell r="BO137">
            <v>1.3</v>
          </cell>
          <cell r="BP137">
            <v>3.1</v>
          </cell>
          <cell r="BQ137">
            <v>53</v>
          </cell>
          <cell r="BR137">
            <v>41.199999999999996</v>
          </cell>
          <cell r="BS137">
            <v>0</v>
          </cell>
          <cell r="BT137">
            <v>0</v>
          </cell>
          <cell r="BU137">
            <v>0.4</v>
          </cell>
          <cell r="BV137">
            <v>5.3</v>
          </cell>
          <cell r="BW137">
            <v>83.3</v>
          </cell>
          <cell r="BX137">
            <v>11</v>
          </cell>
          <cell r="BY137">
            <v>0.6</v>
          </cell>
          <cell r="BZ137">
            <v>1.5</v>
          </cell>
          <cell r="CA137">
            <v>17.100000000000001</v>
          </cell>
          <cell r="CB137">
            <v>43.2</v>
          </cell>
          <cell r="CC137">
            <v>34.200000000000003</v>
          </cell>
          <cell r="CD137">
            <v>3.3000000000000003</v>
          </cell>
          <cell r="CE137">
            <v>0</v>
          </cell>
          <cell r="CF137">
            <v>0</v>
          </cell>
          <cell r="CG137" t="str">
            <v>nd</v>
          </cell>
          <cell r="CH137">
            <v>0.4</v>
          </cell>
          <cell r="CI137">
            <v>23.799999999999997</v>
          </cell>
          <cell r="CJ137">
            <v>75.5</v>
          </cell>
          <cell r="CK137">
            <v>78.3</v>
          </cell>
          <cell r="CL137">
            <v>52.300000000000004</v>
          </cell>
          <cell r="CM137">
            <v>65.400000000000006</v>
          </cell>
          <cell r="CN137">
            <v>41.4</v>
          </cell>
          <cell r="CO137">
            <v>12.9</v>
          </cell>
          <cell r="CP137">
            <v>24.9</v>
          </cell>
          <cell r="CQ137">
            <v>80.400000000000006</v>
          </cell>
          <cell r="CR137">
            <v>12.8</v>
          </cell>
          <cell r="CS137">
            <v>16.600000000000001</v>
          </cell>
          <cell r="CT137">
            <v>22</v>
          </cell>
          <cell r="CU137">
            <v>20</v>
          </cell>
          <cell r="CV137">
            <v>41.5</v>
          </cell>
          <cell r="CW137">
            <v>17.399999999999999</v>
          </cell>
          <cell r="CX137">
            <v>7.5</v>
          </cell>
          <cell r="CY137">
            <v>13.600000000000001</v>
          </cell>
          <cell r="CZ137">
            <v>6</v>
          </cell>
          <cell r="DA137">
            <v>14.499999999999998</v>
          </cell>
          <cell r="DB137">
            <v>40.9</v>
          </cell>
          <cell r="DC137">
            <v>19.5</v>
          </cell>
          <cell r="DD137">
            <v>38</v>
          </cell>
          <cell r="DE137">
            <v>16.5</v>
          </cell>
          <cell r="DF137">
            <v>34</v>
          </cell>
          <cell r="DG137">
            <v>13.700000000000001</v>
          </cell>
          <cell r="DH137">
            <v>3.5999999999999996</v>
          </cell>
          <cell r="DI137">
            <v>3.3000000000000003</v>
          </cell>
          <cell r="DJ137">
            <v>19.100000000000001</v>
          </cell>
          <cell r="DK137">
            <v>12.7</v>
          </cell>
          <cell r="DL137">
            <v>0</v>
          </cell>
          <cell r="DM137">
            <v>0.2</v>
          </cell>
          <cell r="DN137">
            <v>0</v>
          </cell>
          <cell r="DO137">
            <v>0.1</v>
          </cell>
          <cell r="DP137">
            <v>0.2</v>
          </cell>
          <cell r="DQ137">
            <v>6.1</v>
          </cell>
          <cell r="DR137">
            <v>1.2</v>
          </cell>
          <cell r="DS137">
            <v>1.7999999999999998</v>
          </cell>
          <cell r="DT137">
            <v>5.2</v>
          </cell>
          <cell r="DU137">
            <v>0.6</v>
          </cell>
          <cell r="DV137">
            <v>0.1</v>
          </cell>
          <cell r="DW137">
            <v>8</v>
          </cell>
          <cell r="DX137">
            <v>22</v>
          </cell>
          <cell r="DY137">
            <v>0.70000000000000007</v>
          </cell>
          <cell r="DZ137">
            <v>0.4</v>
          </cell>
          <cell r="EA137">
            <v>0.8</v>
          </cell>
          <cell r="EB137">
            <v>0.70000000000000007</v>
          </cell>
          <cell r="EC137">
            <v>32.4</v>
          </cell>
          <cell r="ED137">
            <v>3.8</v>
          </cell>
          <cell r="EE137">
            <v>0.8</v>
          </cell>
          <cell r="EF137">
            <v>0.1</v>
          </cell>
          <cell r="EG137" t="str">
            <v>nd</v>
          </cell>
          <cell r="EH137">
            <v>1.5</v>
          </cell>
          <cell r="EI137">
            <v>4.8</v>
          </cell>
          <cell r="EJ137">
            <v>0.3</v>
          </cell>
          <cell r="EK137" t="str">
            <v>nd</v>
          </cell>
          <cell r="EL137">
            <v>0</v>
          </cell>
          <cell r="EM137">
            <v>0</v>
          </cell>
          <cell r="EN137" t="str">
            <v>nd</v>
          </cell>
          <cell r="EO137">
            <v>0</v>
          </cell>
          <cell r="EP137">
            <v>0.2</v>
          </cell>
          <cell r="EQ137" t="str">
            <v>nd</v>
          </cell>
          <cell r="ER137" t="str">
            <v>nd</v>
          </cell>
          <cell r="ES137">
            <v>0.1</v>
          </cell>
          <cell r="ET137" t="str">
            <v>nd</v>
          </cell>
          <cell r="EU137">
            <v>5</v>
          </cell>
          <cell r="EV137" t="str">
            <v>nd</v>
          </cell>
          <cell r="EW137">
            <v>5.8000000000000007</v>
          </cell>
          <cell r="EX137">
            <v>1.4000000000000001</v>
          </cell>
          <cell r="EY137">
            <v>2.9000000000000004</v>
          </cell>
          <cell r="EZ137">
            <v>0.4</v>
          </cell>
          <cell r="FA137" t="str">
            <v>nd</v>
          </cell>
          <cell r="FB137">
            <v>0.4</v>
          </cell>
          <cell r="FC137">
            <v>18.3</v>
          </cell>
          <cell r="FD137">
            <v>4.3999999999999995</v>
          </cell>
          <cell r="FE137">
            <v>8.7999999999999989</v>
          </cell>
          <cell r="FF137" t="str">
            <v>nd</v>
          </cell>
          <cell r="FG137" t="str">
            <v>nd</v>
          </cell>
          <cell r="FH137">
            <v>0.89999999999999991</v>
          </cell>
          <cell r="FI137">
            <v>0.70000000000000007</v>
          </cell>
          <cell r="FJ137">
            <v>14.399999999999999</v>
          </cell>
          <cell r="FK137">
            <v>22.400000000000002</v>
          </cell>
          <cell r="FL137">
            <v>0</v>
          </cell>
          <cell r="FM137">
            <v>0</v>
          </cell>
          <cell r="FN137" t="str">
            <v>nd</v>
          </cell>
          <cell r="FO137">
            <v>0.2</v>
          </cell>
          <cell r="FP137">
            <v>0.5</v>
          </cell>
          <cell r="FQ137">
            <v>4.5</v>
          </cell>
          <cell r="FR137">
            <v>0.2</v>
          </cell>
          <cell r="FS137" t="str">
            <v>nd</v>
          </cell>
          <cell r="FT137" t="str">
            <v>nd</v>
          </cell>
          <cell r="FU137">
            <v>0</v>
          </cell>
          <cell r="FV137">
            <v>0.1</v>
          </cell>
          <cell r="FW137">
            <v>0.2</v>
          </cell>
          <cell r="FX137">
            <v>0.70000000000000007</v>
          </cell>
          <cell r="FY137">
            <v>1</v>
          </cell>
          <cell r="FZ137">
            <v>1.5</v>
          </cell>
          <cell r="GA137">
            <v>5.5</v>
          </cell>
          <cell r="GB137">
            <v>6.1</v>
          </cell>
          <cell r="GC137" t="str">
            <v>nd</v>
          </cell>
          <cell r="GD137">
            <v>0</v>
          </cell>
          <cell r="GE137">
            <v>0.3</v>
          </cell>
          <cell r="GF137">
            <v>1.4000000000000001</v>
          </cell>
          <cell r="GG137">
            <v>22.8</v>
          </cell>
          <cell r="GH137">
            <v>7.7</v>
          </cell>
          <cell r="GI137">
            <v>0</v>
          </cell>
          <cell r="GJ137">
            <v>0</v>
          </cell>
          <cell r="GK137" t="str">
            <v>nd</v>
          </cell>
          <cell r="GL137" t="str">
            <v>nd</v>
          </cell>
          <cell r="GM137">
            <v>14.899999999999999</v>
          </cell>
          <cell r="GN137">
            <v>23.9</v>
          </cell>
          <cell r="GO137">
            <v>0</v>
          </cell>
          <cell r="GP137">
            <v>0</v>
          </cell>
          <cell r="GQ137">
            <v>0</v>
          </cell>
          <cell r="GR137" t="str">
            <v>nd</v>
          </cell>
          <cell r="GS137">
            <v>9.8000000000000007</v>
          </cell>
          <cell r="GT137">
            <v>3.5000000000000004</v>
          </cell>
          <cell r="GU137">
            <v>0</v>
          </cell>
          <cell r="GV137">
            <v>0.3</v>
          </cell>
          <cell r="GW137">
            <v>0</v>
          </cell>
          <cell r="GX137" t="str">
            <v>nd</v>
          </cell>
          <cell r="GY137">
            <v>0.1</v>
          </cell>
          <cell r="GZ137">
            <v>0</v>
          </cell>
          <cell r="HA137">
            <v>0</v>
          </cell>
          <cell r="HB137">
            <v>0</v>
          </cell>
          <cell r="HC137">
            <v>0.6</v>
          </cell>
          <cell r="HD137">
            <v>13.3</v>
          </cell>
          <cell r="HE137">
            <v>1.3</v>
          </cell>
          <cell r="HF137">
            <v>0</v>
          </cell>
          <cell r="HG137">
            <v>0</v>
          </cell>
          <cell r="HH137" t="str">
            <v>nd</v>
          </cell>
          <cell r="HI137">
            <v>1.0999999999999999</v>
          </cell>
          <cell r="HJ137">
            <v>28.7</v>
          </cell>
          <cell r="HK137">
            <v>2.4</v>
          </cell>
          <cell r="HL137">
            <v>0</v>
          </cell>
          <cell r="HM137">
            <v>0</v>
          </cell>
          <cell r="HN137" t="str">
            <v>nd</v>
          </cell>
          <cell r="HO137">
            <v>3</v>
          </cell>
          <cell r="HP137">
            <v>29.5</v>
          </cell>
          <cell r="HQ137">
            <v>6.1</v>
          </cell>
          <cell r="HR137">
            <v>0</v>
          </cell>
          <cell r="HS137">
            <v>0</v>
          </cell>
          <cell r="HT137" t="str">
            <v>nd</v>
          </cell>
          <cell r="HU137">
            <v>0.70000000000000007</v>
          </cell>
          <cell r="HV137">
            <v>11.600000000000001</v>
          </cell>
          <cell r="HW137">
            <v>1.0999999999999999</v>
          </cell>
          <cell r="HX137">
            <v>0</v>
          </cell>
          <cell r="HY137">
            <v>0.2</v>
          </cell>
          <cell r="HZ137" t="str">
            <v>nd</v>
          </cell>
          <cell r="IA137">
            <v>0.2</v>
          </cell>
          <cell r="IB137">
            <v>0</v>
          </cell>
          <cell r="IC137" t="str">
            <v>nd</v>
          </cell>
          <cell r="ID137">
            <v>0.4</v>
          </cell>
          <cell r="IE137">
            <v>1.3</v>
          </cell>
          <cell r="IF137">
            <v>11.799999999999999</v>
          </cell>
          <cell r="IG137">
            <v>1.0999999999999999</v>
          </cell>
          <cell r="IH137">
            <v>0.3</v>
          </cell>
          <cell r="II137">
            <v>0.3</v>
          </cell>
          <cell r="IJ137">
            <v>0.6</v>
          </cell>
          <cell r="IK137">
            <v>2</v>
          </cell>
          <cell r="IL137">
            <v>6.4</v>
          </cell>
          <cell r="IM137">
            <v>22.400000000000002</v>
          </cell>
          <cell r="IN137">
            <v>1.0999999999999999</v>
          </cell>
          <cell r="IO137">
            <v>0.1</v>
          </cell>
          <cell r="IP137">
            <v>0.4</v>
          </cell>
          <cell r="IQ137">
            <v>5.0999999999999996</v>
          </cell>
          <cell r="IR137">
            <v>21.6</v>
          </cell>
          <cell r="IS137">
            <v>9.4</v>
          </cell>
          <cell r="IT137">
            <v>1.7999999999999998</v>
          </cell>
          <cell r="IU137">
            <v>0</v>
          </cell>
          <cell r="IV137" t="str">
            <v>nd</v>
          </cell>
          <cell r="IW137">
            <v>8.6999999999999993</v>
          </cell>
          <cell r="IX137">
            <v>3.1</v>
          </cell>
          <cell r="IY137">
            <v>1.2</v>
          </cell>
          <cell r="IZ137">
            <v>0.1</v>
          </cell>
          <cell r="JA137">
            <v>0</v>
          </cell>
          <cell r="JB137">
            <v>0</v>
          </cell>
          <cell r="JC137">
            <v>0</v>
          </cell>
          <cell r="JD137">
            <v>0</v>
          </cell>
          <cell r="JE137">
            <v>0.4</v>
          </cell>
          <cell r="JF137">
            <v>0</v>
          </cell>
          <cell r="JG137">
            <v>0</v>
          </cell>
          <cell r="JH137">
            <v>0</v>
          </cell>
          <cell r="JI137">
            <v>0</v>
          </cell>
          <cell r="JJ137">
            <v>4.9000000000000004</v>
          </cell>
          <cell r="JK137">
            <v>9.9</v>
          </cell>
          <cell r="JL137">
            <v>0</v>
          </cell>
          <cell r="JM137">
            <v>0</v>
          </cell>
          <cell r="JN137">
            <v>0</v>
          </cell>
          <cell r="JO137" t="str">
            <v>nd</v>
          </cell>
          <cell r="JP137">
            <v>18.099999999999998</v>
          </cell>
          <cell r="JQ137">
            <v>16</v>
          </cell>
          <cell r="JR137">
            <v>0</v>
          </cell>
          <cell r="JS137">
            <v>0</v>
          </cell>
          <cell r="JT137" t="str">
            <v>nd</v>
          </cell>
          <cell r="JU137" t="str">
            <v>nd</v>
          </cell>
          <cell r="JV137">
            <v>0.8</v>
          </cell>
          <cell r="JW137">
            <v>35.6</v>
          </cell>
          <cell r="JX137">
            <v>0</v>
          </cell>
          <cell r="JY137">
            <v>0</v>
          </cell>
          <cell r="JZ137">
            <v>0</v>
          </cell>
          <cell r="KA137">
            <v>0</v>
          </cell>
          <cell r="KB137">
            <v>0</v>
          </cell>
          <cell r="KC137">
            <v>13.4</v>
          </cell>
          <cell r="KD137">
            <v>61</v>
          </cell>
          <cell r="KE137">
            <v>11.3</v>
          </cell>
          <cell r="KF137">
            <v>4.5999999999999996</v>
          </cell>
          <cell r="KG137">
            <v>5.2</v>
          </cell>
          <cell r="KH137">
            <v>16.600000000000001</v>
          </cell>
          <cell r="KI137">
            <v>1.3</v>
          </cell>
          <cell r="KJ137">
            <v>58.099999999999994</v>
          </cell>
          <cell r="KK137">
            <v>12.5</v>
          </cell>
          <cell r="KL137">
            <v>4.5</v>
          </cell>
          <cell r="KM137">
            <v>5.3</v>
          </cell>
          <cell r="KN137">
            <v>18.399999999999999</v>
          </cell>
          <cell r="KO137">
            <v>1.2</v>
          </cell>
        </row>
        <row r="138">
          <cell r="A138" t="str">
            <v>EnsIZ</v>
          </cell>
          <cell r="B138" t="str">
            <v>138</v>
          </cell>
          <cell r="C138" t="str">
            <v>NAF 38</v>
          </cell>
          <cell r="D138" t="str">
            <v>IZ</v>
          </cell>
          <cell r="E138" t="str">
            <v/>
          </cell>
          <cell r="F138">
            <v>7.3</v>
          </cell>
          <cell r="G138">
            <v>27.800000000000004</v>
          </cell>
          <cell r="H138">
            <v>40.300000000000004</v>
          </cell>
          <cell r="I138">
            <v>18</v>
          </cell>
          <cell r="J138">
            <v>6.6000000000000005</v>
          </cell>
          <cell r="K138">
            <v>66.400000000000006</v>
          </cell>
          <cell r="L138">
            <v>30.599999999999998</v>
          </cell>
          <cell r="M138">
            <v>0.89999999999999991</v>
          </cell>
          <cell r="N138">
            <v>2</v>
          </cell>
          <cell r="O138">
            <v>46.2</v>
          </cell>
          <cell r="P138">
            <v>36.1</v>
          </cell>
          <cell r="Q138">
            <v>3.2</v>
          </cell>
          <cell r="R138">
            <v>3.8</v>
          </cell>
          <cell r="S138">
            <v>9.9</v>
          </cell>
          <cell r="T138">
            <v>38.299999999999997</v>
          </cell>
          <cell r="U138">
            <v>15.1</v>
          </cell>
          <cell r="V138">
            <v>23.7</v>
          </cell>
          <cell r="W138">
            <v>26.6</v>
          </cell>
          <cell r="X138">
            <v>67.5</v>
          </cell>
          <cell r="Y138">
            <v>5.8999999999999995</v>
          </cell>
          <cell r="Z138">
            <v>3.4000000000000004</v>
          </cell>
          <cell r="AA138">
            <v>27.700000000000003</v>
          </cell>
          <cell r="AB138">
            <v>5.7</v>
          </cell>
          <cell r="AC138">
            <v>72.3</v>
          </cell>
          <cell r="AD138">
            <v>22.7</v>
          </cell>
          <cell r="AE138">
            <v>20.7</v>
          </cell>
          <cell r="AF138">
            <v>28.499999999999996</v>
          </cell>
          <cell r="AG138">
            <v>6.9</v>
          </cell>
          <cell r="AH138">
            <v>0</v>
          </cell>
          <cell r="AI138">
            <v>43.9</v>
          </cell>
          <cell r="AJ138">
            <v>25.4</v>
          </cell>
          <cell r="AK138">
            <v>18.7</v>
          </cell>
          <cell r="AL138">
            <v>55.900000000000006</v>
          </cell>
          <cell r="AM138">
            <v>66.400000000000006</v>
          </cell>
          <cell r="AN138">
            <v>33.6</v>
          </cell>
          <cell r="AO138">
            <v>31.3</v>
          </cell>
          <cell r="AP138">
            <v>68.7</v>
          </cell>
          <cell r="AQ138">
            <v>54.900000000000006</v>
          </cell>
          <cell r="AR138">
            <v>29.2</v>
          </cell>
          <cell r="AS138">
            <v>1.7000000000000002</v>
          </cell>
          <cell r="AT138">
            <v>6.8000000000000007</v>
          </cell>
          <cell r="AU138">
            <v>7.5</v>
          </cell>
          <cell r="AV138">
            <v>15.1</v>
          </cell>
          <cell r="AW138">
            <v>7.1</v>
          </cell>
          <cell r="AX138">
            <v>4.2</v>
          </cell>
          <cell r="AY138">
            <v>59.599999999999994</v>
          </cell>
          <cell r="AZ138">
            <v>14.000000000000002</v>
          </cell>
          <cell r="BA138">
            <v>54.7</v>
          </cell>
          <cell r="BB138">
            <v>7.3</v>
          </cell>
          <cell r="BC138">
            <v>9.3000000000000007</v>
          </cell>
          <cell r="BD138">
            <v>8.9</v>
          </cell>
          <cell r="BE138">
            <v>9.4</v>
          </cell>
          <cell r="BF138">
            <v>10.299999999999999</v>
          </cell>
          <cell r="BG138" t="str">
            <v>nd</v>
          </cell>
          <cell r="BH138">
            <v>0.70000000000000007</v>
          </cell>
          <cell r="BI138">
            <v>0.5</v>
          </cell>
          <cell r="BJ138">
            <v>6.1</v>
          </cell>
          <cell r="BK138">
            <v>24.8</v>
          </cell>
          <cell r="BL138">
            <v>67.7</v>
          </cell>
          <cell r="BM138">
            <v>7.6</v>
          </cell>
          <cell r="BN138">
            <v>13.200000000000001</v>
          </cell>
          <cell r="BO138">
            <v>6.4</v>
          </cell>
          <cell r="BP138">
            <v>7.3</v>
          </cell>
          <cell r="BQ138">
            <v>19.600000000000001</v>
          </cell>
          <cell r="BR138">
            <v>45.800000000000004</v>
          </cell>
          <cell r="BS138" t="str">
            <v>nd</v>
          </cell>
          <cell r="BT138">
            <v>0</v>
          </cell>
          <cell r="BU138">
            <v>0</v>
          </cell>
          <cell r="BV138">
            <v>16.900000000000002</v>
          </cell>
          <cell r="BW138">
            <v>52.900000000000006</v>
          </cell>
          <cell r="BX138">
            <v>30.099999999999998</v>
          </cell>
          <cell r="BY138">
            <v>0.89999999999999991</v>
          </cell>
          <cell r="BZ138">
            <v>2.8000000000000003</v>
          </cell>
          <cell r="CA138">
            <v>11.799999999999999</v>
          </cell>
          <cell r="CB138">
            <v>31.8</v>
          </cell>
          <cell r="CC138">
            <v>33.4</v>
          </cell>
          <cell r="CD138">
            <v>19.400000000000002</v>
          </cell>
          <cell r="CE138">
            <v>0</v>
          </cell>
          <cell r="CF138">
            <v>0</v>
          </cell>
          <cell r="CG138">
            <v>0</v>
          </cell>
          <cell r="CH138" t="str">
            <v>nd</v>
          </cell>
          <cell r="CI138">
            <v>0.89999999999999991</v>
          </cell>
          <cell r="CJ138">
            <v>99</v>
          </cell>
          <cell r="CK138">
            <v>85.7</v>
          </cell>
          <cell r="CL138">
            <v>39.900000000000006</v>
          </cell>
          <cell r="CM138">
            <v>96</v>
          </cell>
          <cell r="CN138">
            <v>40.5</v>
          </cell>
          <cell r="CO138">
            <v>2.7</v>
          </cell>
          <cell r="CP138">
            <v>31.1</v>
          </cell>
          <cell r="CQ138">
            <v>85.5</v>
          </cell>
          <cell r="CR138">
            <v>3.6999999999999997</v>
          </cell>
          <cell r="CS138">
            <v>5.2</v>
          </cell>
          <cell r="CT138">
            <v>27.800000000000004</v>
          </cell>
          <cell r="CU138">
            <v>23.9</v>
          </cell>
          <cell r="CV138">
            <v>43</v>
          </cell>
          <cell r="CW138">
            <v>3.1</v>
          </cell>
          <cell r="CX138">
            <v>2.6</v>
          </cell>
          <cell r="CY138">
            <v>12.9</v>
          </cell>
          <cell r="CZ138">
            <v>10</v>
          </cell>
          <cell r="DA138">
            <v>32.200000000000003</v>
          </cell>
          <cell r="DB138">
            <v>39.1</v>
          </cell>
          <cell r="DC138">
            <v>6.4</v>
          </cell>
          <cell r="DD138">
            <v>61</v>
          </cell>
          <cell r="DE138">
            <v>9</v>
          </cell>
          <cell r="DF138">
            <v>37.1</v>
          </cell>
          <cell r="DG138">
            <v>8.4</v>
          </cell>
          <cell r="DH138">
            <v>1.4000000000000001</v>
          </cell>
          <cell r="DI138">
            <v>2.8000000000000003</v>
          </cell>
          <cell r="DJ138">
            <v>14.000000000000002</v>
          </cell>
          <cell r="DK138">
            <v>22.6</v>
          </cell>
          <cell r="DL138">
            <v>0</v>
          </cell>
          <cell r="DM138">
            <v>2.7</v>
          </cell>
          <cell r="DN138">
            <v>0</v>
          </cell>
          <cell r="DO138">
            <v>0.6</v>
          </cell>
          <cell r="DP138">
            <v>3.8</v>
          </cell>
          <cell r="DQ138">
            <v>5.0999999999999996</v>
          </cell>
          <cell r="DR138">
            <v>2.4</v>
          </cell>
          <cell r="DS138">
            <v>7.3</v>
          </cell>
          <cell r="DT138">
            <v>6.2</v>
          </cell>
          <cell r="DU138">
            <v>5.6000000000000005</v>
          </cell>
          <cell r="DV138">
            <v>1.2</v>
          </cell>
          <cell r="DW138">
            <v>30.099999999999998</v>
          </cell>
          <cell r="DX138">
            <v>4.1000000000000005</v>
          </cell>
          <cell r="DY138">
            <v>1.6</v>
          </cell>
          <cell r="DZ138">
            <v>1.7000000000000002</v>
          </cell>
          <cell r="EA138">
            <v>0.6</v>
          </cell>
          <cell r="EB138">
            <v>2.7</v>
          </cell>
          <cell r="EC138">
            <v>13.900000000000002</v>
          </cell>
          <cell r="ED138">
            <v>0.5</v>
          </cell>
          <cell r="EE138" t="str">
            <v>nd</v>
          </cell>
          <cell r="EF138" t="str">
            <v>nd</v>
          </cell>
          <cell r="EG138" t="str">
            <v>nd</v>
          </cell>
          <cell r="EH138">
            <v>2.1</v>
          </cell>
          <cell r="EI138">
            <v>5.5</v>
          </cell>
          <cell r="EJ138" t="str">
            <v>nd</v>
          </cell>
          <cell r="EK138">
            <v>0</v>
          </cell>
          <cell r="EL138" t="str">
            <v>nd</v>
          </cell>
          <cell r="EM138">
            <v>0</v>
          </cell>
          <cell r="EN138">
            <v>0.6</v>
          </cell>
          <cell r="EO138">
            <v>0</v>
          </cell>
          <cell r="EP138">
            <v>3.5000000000000004</v>
          </cell>
          <cell r="EQ138">
            <v>0</v>
          </cell>
          <cell r="ER138" t="str">
            <v>nd</v>
          </cell>
          <cell r="ES138">
            <v>3.3000000000000003</v>
          </cell>
          <cell r="ET138" t="str">
            <v>nd</v>
          </cell>
          <cell r="EU138">
            <v>0</v>
          </cell>
          <cell r="EV138" t="str">
            <v>nd</v>
          </cell>
          <cell r="EW138">
            <v>4.5</v>
          </cell>
          <cell r="EX138">
            <v>11.1</v>
          </cell>
          <cell r="EY138">
            <v>12.8</v>
          </cell>
          <cell r="EZ138">
            <v>0</v>
          </cell>
          <cell r="FA138">
            <v>0</v>
          </cell>
          <cell r="FB138" t="str">
            <v>nd</v>
          </cell>
          <cell r="FC138">
            <v>0.8</v>
          </cell>
          <cell r="FD138">
            <v>6.6000000000000005</v>
          </cell>
          <cell r="FE138">
            <v>31.6</v>
          </cell>
          <cell r="FF138">
            <v>0</v>
          </cell>
          <cell r="FG138" t="str">
            <v>nd</v>
          </cell>
          <cell r="FH138" t="str">
            <v>nd</v>
          </cell>
          <cell r="FI138" t="str">
            <v>nd</v>
          </cell>
          <cell r="FJ138">
            <v>2.9000000000000004</v>
          </cell>
          <cell r="FK138">
            <v>14.2</v>
          </cell>
          <cell r="FL138" t="str">
            <v>nd</v>
          </cell>
          <cell r="FM138">
            <v>0</v>
          </cell>
          <cell r="FN138">
            <v>0</v>
          </cell>
          <cell r="FO138">
            <v>0</v>
          </cell>
          <cell r="FP138" t="str">
            <v>nd</v>
          </cell>
          <cell r="FQ138">
            <v>5.7</v>
          </cell>
          <cell r="FR138">
            <v>5.0999999999999996</v>
          </cell>
          <cell r="FS138" t="str">
            <v>nd</v>
          </cell>
          <cell r="FT138">
            <v>0</v>
          </cell>
          <cell r="FU138" t="str">
            <v>nd</v>
          </cell>
          <cell r="FV138" t="str">
            <v>nd</v>
          </cell>
          <cell r="FW138">
            <v>1.6</v>
          </cell>
          <cell r="FX138">
            <v>9.4</v>
          </cell>
          <cell r="FY138">
            <v>5.5</v>
          </cell>
          <cell r="FZ138">
            <v>3.9</v>
          </cell>
          <cell r="GA138">
            <v>4.5999999999999996</v>
          </cell>
          <cell r="GB138">
            <v>3.5999999999999996</v>
          </cell>
          <cell r="GC138" t="str">
            <v>nd</v>
          </cell>
          <cell r="GD138">
            <v>2.1</v>
          </cell>
          <cell r="GE138">
            <v>0.70000000000000007</v>
          </cell>
          <cell r="GF138">
            <v>2.2999999999999998</v>
          </cell>
          <cell r="GG138">
            <v>10.100000000000001</v>
          </cell>
          <cell r="GH138">
            <v>23.799999999999997</v>
          </cell>
          <cell r="GI138" t="str">
            <v>nd</v>
          </cell>
          <cell r="GJ138">
            <v>0</v>
          </cell>
          <cell r="GK138" t="str">
            <v>nd</v>
          </cell>
          <cell r="GL138">
            <v>0.5</v>
          </cell>
          <cell r="GM138">
            <v>3.4000000000000004</v>
          </cell>
          <cell r="GN138">
            <v>13.4</v>
          </cell>
          <cell r="GO138">
            <v>0</v>
          </cell>
          <cell r="GP138">
            <v>0</v>
          </cell>
          <cell r="GQ138" t="str">
            <v>nd</v>
          </cell>
          <cell r="GR138" t="str">
            <v>nd</v>
          </cell>
          <cell r="GS138">
            <v>1.3</v>
          </cell>
          <cell r="GT138">
            <v>5</v>
          </cell>
          <cell r="GU138">
            <v>0</v>
          </cell>
          <cell r="GV138">
            <v>3.1</v>
          </cell>
          <cell r="GW138">
            <v>0</v>
          </cell>
          <cell r="GX138" t="str">
            <v>nd</v>
          </cell>
          <cell r="GY138">
            <v>3.6999999999999997</v>
          </cell>
          <cell r="GZ138">
            <v>0</v>
          </cell>
          <cell r="HA138">
            <v>0</v>
          </cell>
          <cell r="HB138">
            <v>0</v>
          </cell>
          <cell r="HC138">
            <v>9.6</v>
          </cell>
          <cell r="HD138">
            <v>11.899999999999999</v>
          </cell>
          <cell r="HE138">
            <v>7.0000000000000009</v>
          </cell>
          <cell r="HF138">
            <v>0</v>
          </cell>
          <cell r="HG138">
            <v>0</v>
          </cell>
          <cell r="HH138">
            <v>0</v>
          </cell>
          <cell r="HI138">
            <v>5</v>
          </cell>
          <cell r="HJ138">
            <v>22.5</v>
          </cell>
          <cell r="HK138">
            <v>11.5</v>
          </cell>
          <cell r="HL138" t="str">
            <v>nd</v>
          </cell>
          <cell r="HM138">
            <v>0</v>
          </cell>
          <cell r="HN138">
            <v>0</v>
          </cell>
          <cell r="HO138">
            <v>1.0999999999999999</v>
          </cell>
          <cell r="HP138">
            <v>11.4</v>
          </cell>
          <cell r="HQ138">
            <v>5.6000000000000005</v>
          </cell>
          <cell r="HR138">
            <v>0</v>
          </cell>
          <cell r="HS138">
            <v>0</v>
          </cell>
          <cell r="HT138">
            <v>0</v>
          </cell>
          <cell r="HU138">
            <v>0.8</v>
          </cell>
          <cell r="HV138">
            <v>4.1000000000000005</v>
          </cell>
          <cell r="HW138">
            <v>2.2999999999999998</v>
          </cell>
          <cell r="HX138" t="str">
            <v>nd</v>
          </cell>
          <cell r="HY138">
            <v>2.4</v>
          </cell>
          <cell r="HZ138">
            <v>0.2</v>
          </cell>
          <cell r="IA138">
            <v>1.4000000000000001</v>
          </cell>
          <cell r="IB138">
            <v>2.4</v>
          </cell>
          <cell r="IC138" t="str">
            <v>nd</v>
          </cell>
          <cell r="ID138">
            <v>0.8</v>
          </cell>
          <cell r="IE138">
            <v>5.5</v>
          </cell>
          <cell r="IF138">
            <v>12.5</v>
          </cell>
          <cell r="IG138">
            <v>5.6000000000000005</v>
          </cell>
          <cell r="IH138">
            <v>3.8</v>
          </cell>
          <cell r="II138">
            <v>0</v>
          </cell>
          <cell r="IJ138">
            <v>1</v>
          </cell>
          <cell r="IK138">
            <v>4</v>
          </cell>
          <cell r="IL138">
            <v>10.6</v>
          </cell>
          <cell r="IM138">
            <v>17.2</v>
          </cell>
          <cell r="IN138">
            <v>6.5</v>
          </cell>
          <cell r="IO138" t="str">
            <v>nd</v>
          </cell>
          <cell r="IP138" t="str">
            <v>nd</v>
          </cell>
          <cell r="IQ138">
            <v>1.3</v>
          </cell>
          <cell r="IR138">
            <v>5.6000000000000005</v>
          </cell>
          <cell r="IS138">
            <v>7.0000000000000009</v>
          </cell>
          <cell r="IT138">
            <v>3.8</v>
          </cell>
          <cell r="IU138">
            <v>0</v>
          </cell>
          <cell r="IV138" t="str">
            <v>nd</v>
          </cell>
          <cell r="IW138">
            <v>0.70000000000000007</v>
          </cell>
          <cell r="IX138">
            <v>1.7000000000000002</v>
          </cell>
          <cell r="IY138">
            <v>1.2</v>
          </cell>
          <cell r="IZ138">
            <v>2.9000000000000004</v>
          </cell>
          <cell r="JA138">
            <v>0</v>
          </cell>
          <cell r="JB138">
            <v>0</v>
          </cell>
          <cell r="JC138">
            <v>0</v>
          </cell>
          <cell r="JD138">
            <v>0</v>
          </cell>
          <cell r="JE138">
            <v>7.1999999999999993</v>
          </cell>
          <cell r="JF138">
            <v>0</v>
          </cell>
          <cell r="JG138">
            <v>0</v>
          </cell>
          <cell r="JH138">
            <v>0</v>
          </cell>
          <cell r="JI138">
            <v>0</v>
          </cell>
          <cell r="JJ138" t="str">
            <v>nd</v>
          </cell>
          <cell r="JK138">
            <v>28.299999999999997</v>
          </cell>
          <cell r="JL138">
            <v>0</v>
          </cell>
          <cell r="JM138">
            <v>0</v>
          </cell>
          <cell r="JN138">
            <v>0</v>
          </cell>
          <cell r="JO138" t="str">
            <v>nd</v>
          </cell>
          <cell r="JP138">
            <v>0</v>
          </cell>
          <cell r="JQ138">
            <v>39.5</v>
          </cell>
          <cell r="JR138">
            <v>0</v>
          </cell>
          <cell r="JS138">
            <v>0</v>
          </cell>
          <cell r="JT138">
            <v>0</v>
          </cell>
          <cell r="JU138">
            <v>0</v>
          </cell>
          <cell r="JV138" t="str">
            <v>nd</v>
          </cell>
          <cell r="JW138">
            <v>17.599999999999998</v>
          </cell>
          <cell r="JX138">
            <v>0</v>
          </cell>
          <cell r="JY138">
            <v>0</v>
          </cell>
          <cell r="JZ138">
            <v>0</v>
          </cell>
          <cell r="KA138">
            <v>0</v>
          </cell>
          <cell r="KB138" t="str">
            <v>nd</v>
          </cell>
          <cell r="KC138">
            <v>6.3</v>
          </cell>
          <cell r="KD138">
            <v>57.4</v>
          </cell>
          <cell r="KE138">
            <v>2.8000000000000003</v>
          </cell>
          <cell r="KF138">
            <v>18.2</v>
          </cell>
          <cell r="KG138">
            <v>6</v>
          </cell>
          <cell r="KH138">
            <v>15.6</v>
          </cell>
          <cell r="KI138">
            <v>0.1</v>
          </cell>
          <cell r="KJ138">
            <v>55.900000000000006</v>
          </cell>
          <cell r="KK138">
            <v>3</v>
          </cell>
          <cell r="KL138">
            <v>17.399999999999999</v>
          </cell>
          <cell r="KM138">
            <v>6.7</v>
          </cell>
          <cell r="KN138">
            <v>16.8</v>
          </cell>
          <cell r="KO138">
            <v>0.1</v>
          </cell>
        </row>
        <row r="139">
          <cell r="A139" t="str">
            <v>EnsJA</v>
          </cell>
          <cell r="B139" t="str">
            <v>139</v>
          </cell>
          <cell r="C139" t="str">
            <v>NAF 38</v>
          </cell>
          <cell r="D139" t="str">
            <v>JA</v>
          </cell>
          <cell r="E139" t="str">
            <v/>
          </cell>
          <cell r="F139">
            <v>1.3</v>
          </cell>
          <cell r="G139">
            <v>10.6</v>
          </cell>
          <cell r="H139">
            <v>30.599999999999998</v>
          </cell>
          <cell r="I139">
            <v>53.400000000000006</v>
          </cell>
          <cell r="J139">
            <v>4.2</v>
          </cell>
          <cell r="K139">
            <v>83.899999999999991</v>
          </cell>
          <cell r="L139">
            <v>7.0000000000000009</v>
          </cell>
          <cell r="M139">
            <v>2.4</v>
          </cell>
          <cell r="N139">
            <v>6.7</v>
          </cell>
          <cell r="O139">
            <v>39.200000000000003</v>
          </cell>
          <cell r="P139">
            <v>35.699999999999996</v>
          </cell>
          <cell r="Q139">
            <v>2.9000000000000004</v>
          </cell>
          <cell r="R139">
            <v>5.3</v>
          </cell>
          <cell r="S139" t="str">
            <v>nd</v>
          </cell>
          <cell r="T139">
            <v>33.5</v>
          </cell>
          <cell r="U139">
            <v>6.4</v>
          </cell>
          <cell r="V139">
            <v>25.8</v>
          </cell>
          <cell r="W139">
            <v>13.4</v>
          </cell>
          <cell r="X139">
            <v>82.1</v>
          </cell>
          <cell r="Y139">
            <v>4.5</v>
          </cell>
          <cell r="Z139">
            <v>6.7</v>
          </cell>
          <cell r="AA139">
            <v>64.2</v>
          </cell>
          <cell r="AB139">
            <v>11.899999999999999</v>
          </cell>
          <cell r="AC139">
            <v>40.300000000000004</v>
          </cell>
          <cell r="AD139">
            <v>20.100000000000001</v>
          </cell>
          <cell r="AE139">
            <v>41.8</v>
          </cell>
          <cell r="AF139">
            <v>31.1</v>
          </cell>
          <cell r="AG139">
            <v>9</v>
          </cell>
          <cell r="AH139">
            <v>0</v>
          </cell>
          <cell r="AI139">
            <v>18</v>
          </cell>
          <cell r="AJ139">
            <v>60.6</v>
          </cell>
          <cell r="AK139">
            <v>5.6000000000000005</v>
          </cell>
          <cell r="AL139">
            <v>33.800000000000004</v>
          </cell>
          <cell r="AM139">
            <v>29.799999999999997</v>
          </cell>
          <cell r="AN139">
            <v>70.199999999999989</v>
          </cell>
          <cell r="AO139">
            <v>23.200000000000003</v>
          </cell>
          <cell r="AP139">
            <v>76.8</v>
          </cell>
          <cell r="AQ139">
            <v>66.8</v>
          </cell>
          <cell r="AR139">
            <v>7.3999999999999995</v>
          </cell>
          <cell r="AS139" t="str">
            <v>nd</v>
          </cell>
          <cell r="AT139">
            <v>18.099999999999998</v>
          </cell>
          <cell r="AU139">
            <v>7.0000000000000009</v>
          </cell>
          <cell r="AV139">
            <v>11.4</v>
          </cell>
          <cell r="AW139" t="str">
            <v>nd</v>
          </cell>
          <cell r="AX139" t="str">
            <v>nd</v>
          </cell>
          <cell r="AY139">
            <v>80.900000000000006</v>
          </cell>
          <cell r="AZ139">
            <v>5.4</v>
          </cell>
          <cell r="BA139">
            <v>23</v>
          </cell>
          <cell r="BB139">
            <v>15.1</v>
          </cell>
          <cell r="BC139">
            <v>19.600000000000001</v>
          </cell>
          <cell r="BD139">
            <v>19</v>
          </cell>
          <cell r="BE139">
            <v>10.199999999999999</v>
          </cell>
          <cell r="BF139">
            <v>13.100000000000001</v>
          </cell>
          <cell r="BG139">
            <v>18.3</v>
          </cell>
          <cell r="BH139">
            <v>21.099999999999998</v>
          </cell>
          <cell r="BI139">
            <v>16.7</v>
          </cell>
          <cell r="BJ139">
            <v>13.100000000000001</v>
          </cell>
          <cell r="BK139">
            <v>21.5</v>
          </cell>
          <cell r="BL139">
            <v>9.4</v>
          </cell>
          <cell r="BM139">
            <v>1.6</v>
          </cell>
          <cell r="BN139" t="str">
            <v>nd</v>
          </cell>
          <cell r="BO139" t="str">
            <v>nd</v>
          </cell>
          <cell r="BP139">
            <v>0.89999999999999991</v>
          </cell>
          <cell r="BQ139">
            <v>14.000000000000002</v>
          </cell>
          <cell r="BR139">
            <v>82.899999999999991</v>
          </cell>
          <cell r="BS139">
            <v>0</v>
          </cell>
          <cell r="BT139">
            <v>0</v>
          </cell>
          <cell r="BU139">
            <v>0</v>
          </cell>
          <cell r="BV139">
            <v>2.8000000000000003</v>
          </cell>
          <cell r="BW139">
            <v>62.1</v>
          </cell>
          <cell r="BX139">
            <v>35.099999999999994</v>
          </cell>
          <cell r="BY139">
            <v>0.8</v>
          </cell>
          <cell r="BZ139">
            <v>4.3</v>
          </cell>
          <cell r="CA139">
            <v>39.800000000000004</v>
          </cell>
          <cell r="CB139">
            <v>43.6</v>
          </cell>
          <cell r="CC139">
            <v>6.9</v>
          </cell>
          <cell r="CD139">
            <v>4.5</v>
          </cell>
          <cell r="CE139">
            <v>0</v>
          </cell>
          <cell r="CF139">
            <v>0</v>
          </cell>
          <cell r="CG139">
            <v>0</v>
          </cell>
          <cell r="CH139" t="str">
            <v>nd</v>
          </cell>
          <cell r="CI139" t="str">
            <v>nd</v>
          </cell>
          <cell r="CJ139">
            <v>98.9</v>
          </cell>
          <cell r="CK139">
            <v>79.5</v>
          </cell>
          <cell r="CL139">
            <v>62.5</v>
          </cell>
          <cell r="CM139">
            <v>73.900000000000006</v>
          </cell>
          <cell r="CN139">
            <v>41.4</v>
          </cell>
          <cell r="CO139">
            <v>10</v>
          </cell>
          <cell r="CP139">
            <v>37.9</v>
          </cell>
          <cell r="CQ139">
            <v>73.599999999999994</v>
          </cell>
          <cell r="CR139">
            <v>12.2</v>
          </cell>
          <cell r="CS139">
            <v>33.800000000000004</v>
          </cell>
          <cell r="CT139">
            <v>18.099999999999998</v>
          </cell>
          <cell r="CU139">
            <v>4.7</v>
          </cell>
          <cell r="CV139">
            <v>43.3</v>
          </cell>
          <cell r="CW139">
            <v>15.1</v>
          </cell>
          <cell r="CX139">
            <v>3.6999999999999997</v>
          </cell>
          <cell r="CY139">
            <v>12.2</v>
          </cell>
          <cell r="CZ139">
            <v>16.100000000000001</v>
          </cell>
          <cell r="DA139">
            <v>18.600000000000001</v>
          </cell>
          <cell r="DB139">
            <v>34.200000000000003</v>
          </cell>
          <cell r="DC139">
            <v>13.8</v>
          </cell>
          <cell r="DD139">
            <v>43</v>
          </cell>
          <cell r="DE139">
            <v>6.1</v>
          </cell>
          <cell r="DF139">
            <v>38.200000000000003</v>
          </cell>
          <cell r="DG139">
            <v>19.2</v>
          </cell>
          <cell r="DH139">
            <v>4.1000000000000005</v>
          </cell>
          <cell r="DI139">
            <v>1.6</v>
          </cell>
          <cell r="DJ139">
            <v>21.4</v>
          </cell>
          <cell r="DK139">
            <v>18.7</v>
          </cell>
          <cell r="DL139" t="str">
            <v>nd</v>
          </cell>
          <cell r="DM139">
            <v>0</v>
          </cell>
          <cell r="DN139">
            <v>0</v>
          </cell>
          <cell r="DO139">
            <v>0</v>
          </cell>
          <cell r="DP139">
            <v>0</v>
          </cell>
          <cell r="DQ139">
            <v>2.8000000000000003</v>
          </cell>
          <cell r="DR139">
            <v>1.7999999999999998</v>
          </cell>
          <cell r="DS139">
            <v>2</v>
          </cell>
          <cell r="DT139">
            <v>0.6</v>
          </cell>
          <cell r="DU139">
            <v>1.7999999999999998</v>
          </cell>
          <cell r="DV139">
            <v>1.9</v>
          </cell>
          <cell r="DW139">
            <v>8.4</v>
          </cell>
          <cell r="DX139">
            <v>7.5</v>
          </cell>
          <cell r="DY139">
            <v>8.2000000000000011</v>
          </cell>
          <cell r="DZ139">
            <v>4.3999999999999995</v>
          </cell>
          <cell r="EA139">
            <v>1.2</v>
          </cell>
          <cell r="EB139">
            <v>1.5</v>
          </cell>
          <cell r="EC139">
            <v>9.7000000000000011</v>
          </cell>
          <cell r="ED139">
            <v>5.3</v>
          </cell>
          <cell r="EE139">
            <v>8.6</v>
          </cell>
          <cell r="EF139">
            <v>13.700000000000001</v>
          </cell>
          <cell r="EG139">
            <v>6.7</v>
          </cell>
          <cell r="EH139">
            <v>8.3000000000000007</v>
          </cell>
          <cell r="EI139">
            <v>1.0999999999999999</v>
          </cell>
          <cell r="EJ139">
            <v>0.2</v>
          </cell>
          <cell r="EK139" t="str">
            <v>nd</v>
          </cell>
          <cell r="EL139" t="str">
            <v>nd</v>
          </cell>
          <cell r="EM139" t="str">
            <v>nd</v>
          </cell>
          <cell r="EN139" t="str">
            <v>nd</v>
          </cell>
          <cell r="EO139">
            <v>0</v>
          </cell>
          <cell r="EP139">
            <v>0</v>
          </cell>
          <cell r="EQ139">
            <v>0</v>
          </cell>
          <cell r="ER139" t="str">
            <v>nd</v>
          </cell>
          <cell r="ES139">
            <v>0</v>
          </cell>
          <cell r="ET139">
            <v>2.1</v>
          </cell>
          <cell r="EU139">
            <v>0</v>
          </cell>
          <cell r="EV139">
            <v>2.1999999999999997</v>
          </cell>
          <cell r="EW139" t="str">
            <v>nd</v>
          </cell>
          <cell r="EX139">
            <v>2.5</v>
          </cell>
          <cell r="EY139">
            <v>3.9</v>
          </cell>
          <cell r="EZ139">
            <v>2.6</v>
          </cell>
          <cell r="FA139">
            <v>6.5</v>
          </cell>
          <cell r="FB139">
            <v>2.4</v>
          </cell>
          <cell r="FC139">
            <v>7.1</v>
          </cell>
          <cell r="FD139">
            <v>10.4</v>
          </cell>
          <cell r="FE139">
            <v>2.1999999999999997</v>
          </cell>
          <cell r="FF139">
            <v>12.4</v>
          </cell>
          <cell r="FG139">
            <v>14.299999999999999</v>
          </cell>
          <cell r="FH139">
            <v>12.1</v>
          </cell>
          <cell r="FI139">
            <v>5</v>
          </cell>
          <cell r="FJ139">
            <v>5.8000000000000007</v>
          </cell>
          <cell r="FK139">
            <v>2.9000000000000004</v>
          </cell>
          <cell r="FL139" t="str">
            <v>nd</v>
          </cell>
          <cell r="FM139" t="str">
            <v>nd</v>
          </cell>
          <cell r="FN139">
            <v>0</v>
          </cell>
          <cell r="FO139" t="str">
            <v>nd</v>
          </cell>
          <cell r="FP139">
            <v>2.8000000000000003</v>
          </cell>
          <cell r="FQ139" t="str">
            <v>nd</v>
          </cell>
          <cell r="FR139" t="str">
            <v>nd</v>
          </cell>
          <cell r="FS139">
            <v>0</v>
          </cell>
          <cell r="FT139">
            <v>0</v>
          </cell>
          <cell r="FU139">
            <v>0</v>
          </cell>
          <cell r="FV139" t="str">
            <v>nd</v>
          </cell>
          <cell r="FW139" t="str">
            <v>nd</v>
          </cell>
          <cell r="FX139" t="str">
            <v>nd</v>
          </cell>
          <cell r="FY139" t="str">
            <v>nd</v>
          </cell>
          <cell r="FZ139" t="str">
            <v>nd</v>
          </cell>
          <cell r="GA139">
            <v>4.7</v>
          </cell>
          <cell r="GB139">
            <v>4.5999999999999996</v>
          </cell>
          <cell r="GC139" t="str">
            <v>nd</v>
          </cell>
          <cell r="GD139">
            <v>0</v>
          </cell>
          <cell r="GE139">
            <v>0</v>
          </cell>
          <cell r="GF139" t="str">
            <v>nd</v>
          </cell>
          <cell r="GG139">
            <v>6.8000000000000007</v>
          </cell>
          <cell r="GH139">
            <v>23.3</v>
          </cell>
          <cell r="GI139">
            <v>0</v>
          </cell>
          <cell r="GJ139">
            <v>0</v>
          </cell>
          <cell r="GK139">
            <v>0</v>
          </cell>
          <cell r="GL139">
            <v>0</v>
          </cell>
          <cell r="GM139">
            <v>1.7000000000000002</v>
          </cell>
          <cell r="GN139">
            <v>50</v>
          </cell>
          <cell r="GO139">
            <v>0</v>
          </cell>
          <cell r="GP139">
            <v>0</v>
          </cell>
          <cell r="GQ139">
            <v>0</v>
          </cell>
          <cell r="GR139">
            <v>0</v>
          </cell>
          <cell r="GS139">
            <v>0.8</v>
          </cell>
          <cell r="GT139">
            <v>4.3999999999999995</v>
          </cell>
          <cell r="GU139">
            <v>0</v>
          </cell>
          <cell r="GV139" t="str">
            <v>nd</v>
          </cell>
          <cell r="GW139">
            <v>0</v>
          </cell>
          <cell r="GX139">
            <v>0</v>
          </cell>
          <cell r="GY139" t="str">
            <v>nd</v>
          </cell>
          <cell r="GZ139">
            <v>0</v>
          </cell>
          <cell r="HA139">
            <v>0</v>
          </cell>
          <cell r="HB139">
            <v>0</v>
          </cell>
          <cell r="HC139" t="str">
            <v>nd</v>
          </cell>
          <cell r="HD139">
            <v>4.3</v>
          </cell>
          <cell r="HE139">
            <v>7.3</v>
          </cell>
          <cell r="HF139">
            <v>0</v>
          </cell>
          <cell r="HG139">
            <v>0</v>
          </cell>
          <cell r="HH139">
            <v>0</v>
          </cell>
          <cell r="HI139" t="str">
            <v>nd</v>
          </cell>
          <cell r="HJ139">
            <v>18.2</v>
          </cell>
          <cell r="HK139">
            <v>11.799999999999999</v>
          </cell>
          <cell r="HL139">
            <v>0</v>
          </cell>
          <cell r="HM139">
            <v>0</v>
          </cell>
          <cell r="HN139">
            <v>0</v>
          </cell>
          <cell r="HO139" t="str">
            <v>nd</v>
          </cell>
          <cell r="HP139">
            <v>36.1</v>
          </cell>
          <cell r="HQ139">
            <v>14.6</v>
          </cell>
          <cell r="HR139">
            <v>0</v>
          </cell>
          <cell r="HS139">
            <v>0</v>
          </cell>
          <cell r="HT139">
            <v>0</v>
          </cell>
          <cell r="HU139">
            <v>0</v>
          </cell>
          <cell r="HV139">
            <v>3.4000000000000004</v>
          </cell>
          <cell r="HW139">
            <v>1.0999999999999999</v>
          </cell>
          <cell r="HX139">
            <v>0</v>
          </cell>
          <cell r="HY139">
            <v>0</v>
          </cell>
          <cell r="HZ139" t="str">
            <v>nd</v>
          </cell>
          <cell r="IA139">
            <v>0</v>
          </cell>
          <cell r="IB139">
            <v>0</v>
          </cell>
          <cell r="IC139" t="str">
            <v>nd</v>
          </cell>
          <cell r="ID139">
            <v>0.5</v>
          </cell>
          <cell r="IE139">
            <v>3.5999999999999996</v>
          </cell>
          <cell r="IF139">
            <v>4.8</v>
          </cell>
          <cell r="IG139">
            <v>0.8</v>
          </cell>
          <cell r="IH139">
            <v>1.3</v>
          </cell>
          <cell r="II139" t="str">
            <v>nd</v>
          </cell>
          <cell r="IJ139" t="str">
            <v>nd</v>
          </cell>
          <cell r="IK139">
            <v>14.299999999999999</v>
          </cell>
          <cell r="IL139">
            <v>12.9</v>
          </cell>
          <cell r="IM139">
            <v>1.7000000000000002</v>
          </cell>
          <cell r="IN139">
            <v>1.0999999999999999</v>
          </cell>
          <cell r="IO139" t="str">
            <v>nd</v>
          </cell>
          <cell r="IP139">
            <v>2.8000000000000003</v>
          </cell>
          <cell r="IQ139">
            <v>19.7</v>
          </cell>
          <cell r="IR139">
            <v>23.799999999999997</v>
          </cell>
          <cell r="IS139">
            <v>4</v>
          </cell>
          <cell r="IT139">
            <v>1.7000000000000002</v>
          </cell>
          <cell r="IU139">
            <v>0</v>
          </cell>
          <cell r="IV139" t="str">
            <v>nd</v>
          </cell>
          <cell r="IW139">
            <v>1.7999999999999998</v>
          </cell>
          <cell r="IX139">
            <v>2.2999999999999998</v>
          </cell>
          <cell r="IY139" t="str">
            <v>nd</v>
          </cell>
          <cell r="IZ139" t="str">
            <v>nd</v>
          </cell>
          <cell r="JA139">
            <v>0</v>
          </cell>
          <cell r="JB139">
            <v>0</v>
          </cell>
          <cell r="JC139">
            <v>0</v>
          </cell>
          <cell r="JD139">
            <v>0</v>
          </cell>
          <cell r="JE139" t="str">
            <v>nd</v>
          </cell>
          <cell r="JF139">
            <v>0</v>
          </cell>
          <cell r="JG139">
            <v>0</v>
          </cell>
          <cell r="JH139">
            <v>0</v>
          </cell>
          <cell r="JI139">
            <v>0</v>
          </cell>
          <cell r="JJ139">
            <v>0</v>
          </cell>
          <cell r="JK139">
            <v>11.3</v>
          </cell>
          <cell r="JL139">
            <v>0</v>
          </cell>
          <cell r="JM139">
            <v>0</v>
          </cell>
          <cell r="JN139">
            <v>0</v>
          </cell>
          <cell r="JO139">
            <v>0</v>
          </cell>
          <cell r="JP139" t="str">
            <v>nd</v>
          </cell>
          <cell r="JQ139">
            <v>30.7</v>
          </cell>
          <cell r="JR139">
            <v>0</v>
          </cell>
          <cell r="JS139">
            <v>0</v>
          </cell>
          <cell r="JT139">
            <v>0</v>
          </cell>
          <cell r="JU139" t="str">
            <v>nd</v>
          </cell>
          <cell r="JV139">
            <v>0</v>
          </cell>
          <cell r="JW139">
            <v>51.2</v>
          </cell>
          <cell r="JX139">
            <v>0</v>
          </cell>
          <cell r="JY139">
            <v>0</v>
          </cell>
          <cell r="JZ139">
            <v>0</v>
          </cell>
          <cell r="KA139" t="str">
            <v>nd</v>
          </cell>
          <cell r="KB139">
            <v>0</v>
          </cell>
          <cell r="KC139">
            <v>5.0999999999999996</v>
          </cell>
          <cell r="KD139">
            <v>35.699999999999996</v>
          </cell>
          <cell r="KE139">
            <v>34.300000000000004</v>
          </cell>
          <cell r="KF139">
            <v>1.9</v>
          </cell>
          <cell r="KG139">
            <v>3.1</v>
          </cell>
          <cell r="KH139">
            <v>25</v>
          </cell>
          <cell r="KI139">
            <v>0.1</v>
          </cell>
          <cell r="KJ139">
            <v>35.299999999999997</v>
          </cell>
          <cell r="KK139">
            <v>33.5</v>
          </cell>
          <cell r="KL139">
            <v>1.9</v>
          </cell>
          <cell r="KM139">
            <v>3.3000000000000003</v>
          </cell>
          <cell r="KN139">
            <v>26</v>
          </cell>
          <cell r="KO139">
            <v>0.1</v>
          </cell>
        </row>
        <row r="140">
          <cell r="A140" t="str">
            <v>EnsJB</v>
          </cell>
          <cell r="B140" t="str">
            <v>140</v>
          </cell>
          <cell r="C140" t="str">
            <v>NAF 38</v>
          </cell>
          <cell r="D140" t="str">
            <v>JB</v>
          </cell>
          <cell r="E140" t="str">
            <v/>
          </cell>
          <cell r="F140">
            <v>0</v>
          </cell>
          <cell r="G140" t="str">
            <v>nd</v>
          </cell>
          <cell r="H140">
            <v>77.400000000000006</v>
          </cell>
          <cell r="I140">
            <v>21.099999999999998</v>
          </cell>
          <cell r="J140">
            <v>1.2</v>
          </cell>
          <cell r="K140">
            <v>96.3</v>
          </cell>
          <cell r="L140" t="str">
            <v>nd</v>
          </cell>
          <cell r="M140" t="str">
            <v>nd</v>
          </cell>
          <cell r="N140" t="str">
            <v>nd</v>
          </cell>
          <cell r="O140">
            <v>1.9</v>
          </cell>
          <cell r="P140">
            <v>79.100000000000009</v>
          </cell>
          <cell r="Q140">
            <v>1.7999999999999998</v>
          </cell>
          <cell r="R140">
            <v>0</v>
          </cell>
          <cell r="S140" t="str">
            <v>nd</v>
          </cell>
          <cell r="T140">
            <v>13.200000000000001</v>
          </cell>
          <cell r="U140" t="str">
            <v>nd</v>
          </cell>
          <cell r="V140">
            <v>5.2</v>
          </cell>
          <cell r="W140">
            <v>2.2999999999999998</v>
          </cell>
          <cell r="X140">
            <v>97.5</v>
          </cell>
          <cell r="Y140" t="str">
            <v>nd</v>
          </cell>
          <cell r="Z140" t="str">
            <v>nd</v>
          </cell>
          <cell r="AA140" t="str">
            <v>nd</v>
          </cell>
          <cell r="AB140">
            <v>21.7</v>
          </cell>
          <cell r="AC140" t="str">
            <v>nd</v>
          </cell>
          <cell r="AD140">
            <v>0</v>
          </cell>
          <cell r="AE140" t="str">
            <v>nd</v>
          </cell>
          <cell r="AF140">
            <v>79.2</v>
          </cell>
          <cell r="AG140">
            <v>0</v>
          </cell>
          <cell r="AH140">
            <v>0</v>
          </cell>
          <cell r="AI140" t="str">
            <v>nd</v>
          </cell>
          <cell r="AJ140">
            <v>96.7</v>
          </cell>
          <cell r="AK140">
            <v>0</v>
          </cell>
          <cell r="AL140">
            <v>3.3000000000000003</v>
          </cell>
          <cell r="AM140">
            <v>7.1999999999999993</v>
          </cell>
          <cell r="AN140">
            <v>92.800000000000011</v>
          </cell>
          <cell r="AO140" t="str">
            <v>nd</v>
          </cell>
          <cell r="AP140">
            <v>44.4</v>
          </cell>
          <cell r="AQ140" t="str">
            <v>nd</v>
          </cell>
          <cell r="AR140" t="str">
            <v>nd</v>
          </cell>
          <cell r="AS140">
            <v>0</v>
          </cell>
          <cell r="AT140" t="str">
            <v>nd</v>
          </cell>
          <cell r="AU140">
            <v>28.199999999999996</v>
          </cell>
          <cell r="AV140">
            <v>0</v>
          </cell>
          <cell r="AW140">
            <v>0</v>
          </cell>
          <cell r="AX140">
            <v>0</v>
          </cell>
          <cell r="AY140">
            <v>100</v>
          </cell>
          <cell r="AZ140">
            <v>0</v>
          </cell>
          <cell r="BA140">
            <v>13.600000000000001</v>
          </cell>
          <cell r="BB140">
            <v>1.3</v>
          </cell>
          <cell r="BC140">
            <v>72.5</v>
          </cell>
          <cell r="BD140">
            <v>8</v>
          </cell>
          <cell r="BE140">
            <v>4.3</v>
          </cell>
          <cell r="BF140" t="str">
            <v>nd</v>
          </cell>
          <cell r="BG140">
            <v>9.1999999999999993</v>
          </cell>
          <cell r="BH140">
            <v>3</v>
          </cell>
          <cell r="BI140">
            <v>1.3</v>
          </cell>
          <cell r="BJ140">
            <v>77.8</v>
          </cell>
          <cell r="BK140">
            <v>6.1</v>
          </cell>
          <cell r="BL140">
            <v>2.6</v>
          </cell>
          <cell r="BM140">
            <v>0</v>
          </cell>
          <cell r="BN140">
            <v>0</v>
          </cell>
          <cell r="BO140">
            <v>0</v>
          </cell>
          <cell r="BP140" t="str">
            <v>nd</v>
          </cell>
          <cell r="BQ140">
            <v>6.7</v>
          </cell>
          <cell r="BR140">
            <v>93.100000000000009</v>
          </cell>
          <cell r="BS140">
            <v>0</v>
          </cell>
          <cell r="BT140">
            <v>0</v>
          </cell>
          <cell r="BU140">
            <v>0</v>
          </cell>
          <cell r="BV140">
            <v>4</v>
          </cell>
          <cell r="BW140">
            <v>93</v>
          </cell>
          <cell r="BX140">
            <v>2.9000000000000004</v>
          </cell>
          <cell r="BY140">
            <v>0</v>
          </cell>
          <cell r="BZ140" t="str">
            <v>nd</v>
          </cell>
          <cell r="CA140">
            <v>85.399999999999991</v>
          </cell>
          <cell r="CB140">
            <v>9.5</v>
          </cell>
          <cell r="CC140">
            <v>3.8</v>
          </cell>
          <cell r="CD140">
            <v>1</v>
          </cell>
          <cell r="CE140">
            <v>0</v>
          </cell>
          <cell r="CF140">
            <v>0</v>
          </cell>
          <cell r="CG140">
            <v>0</v>
          </cell>
          <cell r="CH140">
            <v>0</v>
          </cell>
          <cell r="CI140" t="str">
            <v>nd</v>
          </cell>
          <cell r="CJ140">
            <v>30.599999999999998</v>
          </cell>
          <cell r="CK140">
            <v>96.399999999999991</v>
          </cell>
          <cell r="CL140">
            <v>89.8</v>
          </cell>
          <cell r="CM140">
            <v>92.4</v>
          </cell>
          <cell r="CN140">
            <v>86.7</v>
          </cell>
          <cell r="CO140">
            <v>7.7</v>
          </cell>
          <cell r="CP140">
            <v>14.6</v>
          </cell>
          <cell r="CQ140">
            <v>97.2</v>
          </cell>
          <cell r="CR140">
            <v>2.1999999999999997</v>
          </cell>
          <cell r="CS140">
            <v>15.6</v>
          </cell>
          <cell r="CT140">
            <v>4.5</v>
          </cell>
          <cell r="CU140">
            <v>5</v>
          </cell>
          <cell r="CV140">
            <v>74.900000000000006</v>
          </cell>
          <cell r="CW140">
            <v>3.5000000000000004</v>
          </cell>
          <cell r="CX140">
            <v>5.5</v>
          </cell>
          <cell r="CY140">
            <v>1.3</v>
          </cell>
          <cell r="CZ140">
            <v>70.3</v>
          </cell>
          <cell r="DA140">
            <v>7.5</v>
          </cell>
          <cell r="DB140">
            <v>11.899999999999999</v>
          </cell>
          <cell r="DC140">
            <v>3.3000000000000003</v>
          </cell>
          <cell r="DD140">
            <v>13</v>
          </cell>
          <cell r="DE140">
            <v>5.8999999999999995</v>
          </cell>
          <cell r="DF140">
            <v>12.9</v>
          </cell>
          <cell r="DG140">
            <v>77.100000000000009</v>
          </cell>
          <cell r="DH140">
            <v>74.099999999999994</v>
          </cell>
          <cell r="DI140">
            <v>0.70000000000000007</v>
          </cell>
          <cell r="DJ140">
            <v>76.099999999999994</v>
          </cell>
          <cell r="DK140">
            <v>2.2999999999999998</v>
          </cell>
          <cell r="DL140">
            <v>0</v>
          </cell>
          <cell r="DM140">
            <v>0</v>
          </cell>
          <cell r="DN140">
            <v>0</v>
          </cell>
          <cell r="DO140">
            <v>0</v>
          </cell>
          <cell r="DP140">
            <v>0</v>
          </cell>
          <cell r="DQ140">
            <v>0</v>
          </cell>
          <cell r="DR140">
            <v>0</v>
          </cell>
          <cell r="DS140">
            <v>0</v>
          </cell>
          <cell r="DT140" t="str">
            <v>nd</v>
          </cell>
          <cell r="DU140" t="str">
            <v>nd</v>
          </cell>
          <cell r="DV140">
            <v>0</v>
          </cell>
          <cell r="DW140">
            <v>5</v>
          </cell>
          <cell r="DX140" t="str">
            <v>nd</v>
          </cell>
          <cell r="DY140">
            <v>71.399999999999991</v>
          </cell>
          <cell r="DZ140" t="str">
            <v>nd</v>
          </cell>
          <cell r="EA140">
            <v>0</v>
          </cell>
          <cell r="EB140">
            <v>0</v>
          </cell>
          <cell r="EC140">
            <v>7.9</v>
          </cell>
          <cell r="ED140" t="str">
            <v>nd</v>
          </cell>
          <cell r="EE140">
            <v>1.0999999999999999</v>
          </cell>
          <cell r="EF140">
            <v>7.1</v>
          </cell>
          <cell r="EG140">
            <v>4.1000000000000005</v>
          </cell>
          <cell r="EH140" t="str">
            <v>nd</v>
          </cell>
          <cell r="EI140">
            <v>0.70000000000000007</v>
          </cell>
          <cell r="EJ140">
            <v>0</v>
          </cell>
          <cell r="EK140">
            <v>0</v>
          </cell>
          <cell r="EL140" t="str">
            <v>nd</v>
          </cell>
          <cell r="EM140">
            <v>0</v>
          </cell>
          <cell r="EN140">
            <v>0</v>
          </cell>
          <cell r="EO140">
            <v>0</v>
          </cell>
          <cell r="EP140">
            <v>0</v>
          </cell>
          <cell r="EQ140">
            <v>0</v>
          </cell>
          <cell r="ER140">
            <v>0</v>
          </cell>
          <cell r="ES140">
            <v>0</v>
          </cell>
          <cell r="ET140" t="str">
            <v>nd</v>
          </cell>
          <cell r="EU140" t="str">
            <v>nd</v>
          </cell>
          <cell r="EV140">
            <v>0</v>
          </cell>
          <cell r="EW140">
            <v>0</v>
          </cell>
          <cell r="EX140">
            <v>0</v>
          </cell>
          <cell r="EY140">
            <v>0</v>
          </cell>
          <cell r="EZ140" t="str">
            <v>nd</v>
          </cell>
          <cell r="FA140" t="str">
            <v>nd</v>
          </cell>
          <cell r="FB140">
            <v>0.89999999999999991</v>
          </cell>
          <cell r="FC140" t="str">
            <v>nd</v>
          </cell>
          <cell r="FD140" t="str">
            <v>nd</v>
          </cell>
          <cell r="FE140" t="str">
            <v>nd</v>
          </cell>
          <cell r="FF140">
            <v>4.8</v>
          </cell>
          <cell r="FG140">
            <v>0.8</v>
          </cell>
          <cell r="FH140" t="str">
            <v>nd</v>
          </cell>
          <cell r="FI140">
            <v>7.8</v>
          </cell>
          <cell r="FJ140">
            <v>5.2</v>
          </cell>
          <cell r="FK140">
            <v>2.1</v>
          </cell>
          <cell r="FL140">
            <v>0</v>
          </cell>
          <cell r="FM140" t="str">
            <v>nd</v>
          </cell>
          <cell r="FN140">
            <v>0</v>
          </cell>
          <cell r="FO140">
            <v>0</v>
          </cell>
          <cell r="FP140" t="str">
            <v>nd</v>
          </cell>
          <cell r="FQ140" t="str">
            <v>nd</v>
          </cell>
          <cell r="FR140">
            <v>0</v>
          </cell>
          <cell r="FS140">
            <v>0</v>
          </cell>
          <cell r="FT140">
            <v>0</v>
          </cell>
          <cell r="FU140">
            <v>0</v>
          </cell>
          <cell r="FV140">
            <v>0</v>
          </cell>
          <cell r="FW140">
            <v>0</v>
          </cell>
          <cell r="FX140">
            <v>0</v>
          </cell>
          <cell r="FY140">
            <v>0</v>
          </cell>
          <cell r="FZ140" t="str">
            <v>nd</v>
          </cell>
          <cell r="GA140">
            <v>0</v>
          </cell>
          <cell r="GB140" t="str">
            <v>nd</v>
          </cell>
          <cell r="GC140">
            <v>0</v>
          </cell>
          <cell r="GD140">
            <v>0</v>
          </cell>
          <cell r="GE140">
            <v>0</v>
          </cell>
          <cell r="GF140">
            <v>0</v>
          </cell>
          <cell r="GG140">
            <v>6.3</v>
          </cell>
          <cell r="GH140">
            <v>71.099999999999994</v>
          </cell>
          <cell r="GI140">
            <v>0</v>
          </cell>
          <cell r="GJ140">
            <v>0</v>
          </cell>
          <cell r="GK140">
            <v>0</v>
          </cell>
          <cell r="GL140">
            <v>0</v>
          </cell>
          <cell r="GM140" t="str">
            <v>nd</v>
          </cell>
          <cell r="GN140">
            <v>20.7</v>
          </cell>
          <cell r="GO140">
            <v>0</v>
          </cell>
          <cell r="GP140">
            <v>0</v>
          </cell>
          <cell r="GQ140">
            <v>0</v>
          </cell>
          <cell r="GR140">
            <v>0</v>
          </cell>
          <cell r="GS140">
            <v>0</v>
          </cell>
          <cell r="GT140">
            <v>1.2</v>
          </cell>
          <cell r="GU140">
            <v>0</v>
          </cell>
          <cell r="GV140">
            <v>0</v>
          </cell>
          <cell r="GW140">
            <v>0</v>
          </cell>
          <cell r="GX140">
            <v>0</v>
          </cell>
          <cell r="GY140">
            <v>0</v>
          </cell>
          <cell r="GZ140">
            <v>0</v>
          </cell>
          <cell r="HA140">
            <v>0</v>
          </cell>
          <cell r="HB140">
            <v>0</v>
          </cell>
          <cell r="HC140">
            <v>0</v>
          </cell>
          <cell r="HD140">
            <v>0</v>
          </cell>
          <cell r="HE140" t="str">
            <v>nd</v>
          </cell>
          <cell r="HF140">
            <v>0</v>
          </cell>
          <cell r="HG140">
            <v>0</v>
          </cell>
          <cell r="HH140">
            <v>0</v>
          </cell>
          <cell r="HI140">
            <v>0</v>
          </cell>
          <cell r="HJ140">
            <v>76.900000000000006</v>
          </cell>
          <cell r="HK140" t="str">
            <v>nd</v>
          </cell>
          <cell r="HL140">
            <v>0</v>
          </cell>
          <cell r="HM140">
            <v>0</v>
          </cell>
          <cell r="HN140">
            <v>0</v>
          </cell>
          <cell r="HO140">
            <v>4</v>
          </cell>
          <cell r="HP140">
            <v>14.899999999999999</v>
          </cell>
          <cell r="HQ140">
            <v>2.1</v>
          </cell>
          <cell r="HR140">
            <v>0</v>
          </cell>
          <cell r="HS140">
            <v>0</v>
          </cell>
          <cell r="HT140">
            <v>0</v>
          </cell>
          <cell r="HU140">
            <v>0</v>
          </cell>
          <cell r="HV140">
            <v>1.2</v>
          </cell>
          <cell r="HW140">
            <v>0</v>
          </cell>
          <cell r="HX140">
            <v>0</v>
          </cell>
          <cell r="HY140">
            <v>0</v>
          </cell>
          <cell r="HZ140">
            <v>0</v>
          </cell>
          <cell r="IA140">
            <v>0</v>
          </cell>
          <cell r="IB140">
            <v>0</v>
          </cell>
          <cell r="IC140">
            <v>0</v>
          </cell>
          <cell r="ID140">
            <v>0</v>
          </cell>
          <cell r="IE140">
            <v>0</v>
          </cell>
          <cell r="IF140" t="str">
            <v>nd</v>
          </cell>
          <cell r="IG140" t="str">
            <v>nd</v>
          </cell>
          <cell r="IH140">
            <v>0</v>
          </cell>
          <cell r="II140">
            <v>0</v>
          </cell>
          <cell r="IJ140">
            <v>0</v>
          </cell>
          <cell r="IK140">
            <v>69.8</v>
          </cell>
          <cell r="IL140">
            <v>5.6000000000000005</v>
          </cell>
          <cell r="IM140" t="str">
            <v>nd</v>
          </cell>
          <cell r="IN140" t="str">
            <v>nd</v>
          </cell>
          <cell r="IO140">
            <v>0</v>
          </cell>
          <cell r="IP140" t="str">
            <v>nd</v>
          </cell>
          <cell r="IQ140">
            <v>15.6</v>
          </cell>
          <cell r="IR140">
            <v>3.1</v>
          </cell>
          <cell r="IS140">
            <v>1.3</v>
          </cell>
          <cell r="IT140">
            <v>0.70000000000000007</v>
          </cell>
          <cell r="IU140">
            <v>0</v>
          </cell>
          <cell r="IV140">
            <v>0</v>
          </cell>
          <cell r="IW140">
            <v>0</v>
          </cell>
          <cell r="IX140" t="str">
            <v>nd</v>
          </cell>
          <cell r="IY140" t="str">
            <v>nd</v>
          </cell>
          <cell r="IZ140">
            <v>0</v>
          </cell>
          <cell r="JA140">
            <v>0</v>
          </cell>
          <cell r="JB140">
            <v>0</v>
          </cell>
          <cell r="JC140">
            <v>0</v>
          </cell>
          <cell r="JD140">
            <v>0</v>
          </cell>
          <cell r="JE140">
            <v>0</v>
          </cell>
          <cell r="JF140">
            <v>0</v>
          </cell>
          <cell r="JG140">
            <v>0</v>
          </cell>
          <cell r="JH140">
            <v>0</v>
          </cell>
          <cell r="JI140">
            <v>0</v>
          </cell>
          <cell r="JJ140">
            <v>0</v>
          </cell>
          <cell r="JK140" t="str">
            <v>nd</v>
          </cell>
          <cell r="JL140">
            <v>0</v>
          </cell>
          <cell r="JM140">
            <v>0</v>
          </cell>
          <cell r="JN140">
            <v>0</v>
          </cell>
          <cell r="JO140">
            <v>0</v>
          </cell>
          <cell r="JP140" t="str">
            <v>nd</v>
          </cell>
          <cell r="JQ140">
            <v>7.9</v>
          </cell>
          <cell r="JR140">
            <v>0</v>
          </cell>
          <cell r="JS140">
            <v>0</v>
          </cell>
          <cell r="JT140">
            <v>0</v>
          </cell>
          <cell r="JU140">
            <v>0</v>
          </cell>
          <cell r="JV140">
            <v>0</v>
          </cell>
          <cell r="JW140">
            <v>21.6</v>
          </cell>
          <cell r="JX140">
            <v>0</v>
          </cell>
          <cell r="JY140">
            <v>0</v>
          </cell>
          <cell r="JZ140">
            <v>0</v>
          </cell>
          <cell r="KA140">
            <v>0</v>
          </cell>
          <cell r="KB140">
            <v>0</v>
          </cell>
          <cell r="KC140">
            <v>0.8</v>
          </cell>
          <cell r="KD140">
            <v>37.4</v>
          </cell>
          <cell r="KE140">
            <v>21.8</v>
          </cell>
          <cell r="KF140">
            <v>0.2</v>
          </cell>
          <cell r="KG140">
            <v>4.8</v>
          </cell>
          <cell r="KH140">
            <v>32.6</v>
          </cell>
          <cell r="KI140">
            <v>3.2</v>
          </cell>
          <cell r="KJ140">
            <v>33.200000000000003</v>
          </cell>
          <cell r="KK140">
            <v>30.7</v>
          </cell>
          <cell r="KL140">
            <v>0.3</v>
          </cell>
          <cell r="KM140">
            <v>5.3</v>
          </cell>
          <cell r="KN140">
            <v>27.1</v>
          </cell>
          <cell r="KO140">
            <v>3.5000000000000004</v>
          </cell>
        </row>
        <row r="141">
          <cell r="A141" t="str">
            <v>EnsJC</v>
          </cell>
          <cell r="B141" t="str">
            <v>141</v>
          </cell>
          <cell r="C141" t="str">
            <v>NAF 38</v>
          </cell>
          <cell r="D141" t="str">
            <v>JC</v>
          </cell>
          <cell r="E141" t="str">
            <v/>
          </cell>
          <cell r="F141" t="str">
            <v>nd</v>
          </cell>
          <cell r="G141">
            <v>15</v>
          </cell>
          <cell r="H141">
            <v>45.800000000000004</v>
          </cell>
          <cell r="I141">
            <v>35.699999999999996</v>
          </cell>
          <cell r="J141">
            <v>3.3000000000000003</v>
          </cell>
          <cell r="K141">
            <v>88.8</v>
          </cell>
          <cell r="L141">
            <v>7.1</v>
          </cell>
          <cell r="M141">
            <v>2.2999999999999998</v>
          </cell>
          <cell r="N141">
            <v>1.7999999999999998</v>
          </cell>
          <cell r="O141">
            <v>41.099999999999994</v>
          </cell>
          <cell r="P141">
            <v>23.7</v>
          </cell>
          <cell r="Q141">
            <v>2.7</v>
          </cell>
          <cell r="R141">
            <v>3</v>
          </cell>
          <cell r="S141">
            <v>3</v>
          </cell>
          <cell r="T141">
            <v>60.199999999999996</v>
          </cell>
          <cell r="U141">
            <v>3.8</v>
          </cell>
          <cell r="V141">
            <v>31.4</v>
          </cell>
          <cell r="W141">
            <v>29.7</v>
          </cell>
          <cell r="X141">
            <v>65.600000000000009</v>
          </cell>
          <cell r="Y141">
            <v>4.7</v>
          </cell>
          <cell r="Z141">
            <v>18.5</v>
          </cell>
          <cell r="AA141">
            <v>34</v>
          </cell>
          <cell r="AB141">
            <v>28.599999999999998</v>
          </cell>
          <cell r="AC141">
            <v>72.7</v>
          </cell>
          <cell r="AD141">
            <v>19.2</v>
          </cell>
          <cell r="AE141">
            <v>32</v>
          </cell>
          <cell r="AF141">
            <v>25.8</v>
          </cell>
          <cell r="AG141">
            <v>5.7</v>
          </cell>
          <cell r="AH141">
            <v>0</v>
          </cell>
          <cell r="AI141">
            <v>36.6</v>
          </cell>
          <cell r="AJ141">
            <v>48.1</v>
          </cell>
          <cell r="AK141">
            <v>11.200000000000001</v>
          </cell>
          <cell r="AL141">
            <v>40.799999999999997</v>
          </cell>
          <cell r="AM141">
            <v>48.1</v>
          </cell>
          <cell r="AN141">
            <v>51.9</v>
          </cell>
          <cell r="AO141">
            <v>38.5</v>
          </cell>
          <cell r="AP141">
            <v>61.5</v>
          </cell>
          <cell r="AQ141">
            <v>74.599999999999994</v>
          </cell>
          <cell r="AR141">
            <v>14.299999999999999</v>
          </cell>
          <cell r="AS141">
            <v>2.5</v>
          </cell>
          <cell r="AT141">
            <v>5.2</v>
          </cell>
          <cell r="AU141">
            <v>3.3000000000000003</v>
          </cell>
          <cell r="AV141">
            <v>40.1</v>
          </cell>
          <cell r="AW141">
            <v>4</v>
          </cell>
          <cell r="AX141">
            <v>6.7</v>
          </cell>
          <cell r="AY141">
            <v>32.200000000000003</v>
          </cell>
          <cell r="AZ141">
            <v>17.100000000000001</v>
          </cell>
          <cell r="BA141">
            <v>20.599999999999998</v>
          </cell>
          <cell r="BB141">
            <v>16.7</v>
          </cell>
          <cell r="BC141">
            <v>11.200000000000001</v>
          </cell>
          <cell r="BD141">
            <v>28.199999999999996</v>
          </cell>
          <cell r="BE141">
            <v>16.400000000000002</v>
          </cell>
          <cell r="BF141">
            <v>6.8000000000000007</v>
          </cell>
          <cell r="BG141">
            <v>26.3</v>
          </cell>
          <cell r="BH141">
            <v>21.9</v>
          </cell>
          <cell r="BI141">
            <v>21.2</v>
          </cell>
          <cell r="BJ141">
            <v>8.9</v>
          </cell>
          <cell r="BK141">
            <v>18.899999999999999</v>
          </cell>
          <cell r="BL141">
            <v>2.8000000000000003</v>
          </cell>
          <cell r="BM141" t="str">
            <v>nd</v>
          </cell>
          <cell r="BN141">
            <v>1.3</v>
          </cell>
          <cell r="BO141">
            <v>2.6</v>
          </cell>
          <cell r="BP141">
            <v>14.000000000000002</v>
          </cell>
          <cell r="BQ141">
            <v>24.4</v>
          </cell>
          <cell r="BR141">
            <v>57.499999999999993</v>
          </cell>
          <cell r="BS141">
            <v>0</v>
          </cell>
          <cell r="BT141">
            <v>0</v>
          </cell>
          <cell r="BU141">
            <v>0</v>
          </cell>
          <cell r="BV141">
            <v>5.3</v>
          </cell>
          <cell r="BW141">
            <v>73.900000000000006</v>
          </cell>
          <cell r="BX141">
            <v>20.8</v>
          </cell>
          <cell r="BY141" t="str">
            <v>nd</v>
          </cell>
          <cell r="BZ141">
            <v>3</v>
          </cell>
          <cell r="CA141">
            <v>22.7</v>
          </cell>
          <cell r="CB141">
            <v>53.6</v>
          </cell>
          <cell r="CC141">
            <v>19.2</v>
          </cell>
          <cell r="CD141">
            <v>1.2</v>
          </cell>
          <cell r="CE141">
            <v>0</v>
          </cell>
          <cell r="CF141">
            <v>0</v>
          </cell>
          <cell r="CG141">
            <v>0</v>
          </cell>
          <cell r="CH141" t="str">
            <v>nd</v>
          </cell>
          <cell r="CI141" t="str">
            <v>nd</v>
          </cell>
          <cell r="CJ141">
            <v>99.7</v>
          </cell>
          <cell r="CK141">
            <v>82.399999999999991</v>
          </cell>
          <cell r="CL141">
            <v>76.3</v>
          </cell>
          <cell r="CM141">
            <v>72.8</v>
          </cell>
          <cell r="CN141">
            <v>40.400000000000006</v>
          </cell>
          <cell r="CO141">
            <v>2.7</v>
          </cell>
          <cell r="CP141">
            <v>35.699999999999996</v>
          </cell>
          <cell r="CQ141">
            <v>73.400000000000006</v>
          </cell>
          <cell r="CR141">
            <v>13.5</v>
          </cell>
          <cell r="CS141">
            <v>30.3</v>
          </cell>
          <cell r="CT141">
            <v>19.600000000000001</v>
          </cell>
          <cell r="CU141">
            <v>15.1</v>
          </cell>
          <cell r="CV141">
            <v>35</v>
          </cell>
          <cell r="CW141">
            <v>11.899999999999999</v>
          </cell>
          <cell r="CX141">
            <v>4.5999999999999996</v>
          </cell>
          <cell r="CY141">
            <v>10.8</v>
          </cell>
          <cell r="CZ141">
            <v>24.099999999999998</v>
          </cell>
          <cell r="DA141">
            <v>26.3</v>
          </cell>
          <cell r="DB141">
            <v>22.400000000000002</v>
          </cell>
          <cell r="DC141">
            <v>9.7000000000000011</v>
          </cell>
          <cell r="DD141">
            <v>63.7</v>
          </cell>
          <cell r="DE141">
            <v>4.3</v>
          </cell>
          <cell r="DF141">
            <v>26.700000000000003</v>
          </cell>
          <cell r="DG141">
            <v>28.199999999999996</v>
          </cell>
          <cell r="DH141">
            <v>6.8000000000000007</v>
          </cell>
          <cell r="DI141">
            <v>1.9</v>
          </cell>
          <cell r="DJ141">
            <v>14.499999999999998</v>
          </cell>
          <cell r="DK141">
            <v>19.100000000000001</v>
          </cell>
          <cell r="DL141">
            <v>0</v>
          </cell>
          <cell r="DM141">
            <v>0</v>
          </cell>
          <cell r="DN141" t="str">
            <v>nd</v>
          </cell>
          <cell r="DO141">
            <v>0</v>
          </cell>
          <cell r="DP141">
            <v>0</v>
          </cell>
          <cell r="DQ141" t="str">
            <v>nd</v>
          </cell>
          <cell r="DR141">
            <v>0.5</v>
          </cell>
          <cell r="DS141">
            <v>0.3</v>
          </cell>
          <cell r="DT141">
            <v>8.6999999999999993</v>
          </cell>
          <cell r="DU141">
            <v>5.3</v>
          </cell>
          <cell r="DV141">
            <v>0.6</v>
          </cell>
          <cell r="DW141">
            <v>11.799999999999999</v>
          </cell>
          <cell r="DX141">
            <v>8.5</v>
          </cell>
          <cell r="DY141">
            <v>6.9</v>
          </cell>
          <cell r="DZ141">
            <v>13.8</v>
          </cell>
          <cell r="EA141">
            <v>3.5999999999999996</v>
          </cell>
          <cell r="EB141">
            <v>0.89999999999999991</v>
          </cell>
          <cell r="EC141">
            <v>7.8</v>
          </cell>
          <cell r="ED141">
            <v>6.8000000000000007</v>
          </cell>
          <cell r="EE141">
            <v>3.1</v>
          </cell>
          <cell r="EF141">
            <v>5.0999999999999996</v>
          </cell>
          <cell r="EG141">
            <v>7.3999999999999995</v>
          </cell>
          <cell r="EH141">
            <v>5.0999999999999996</v>
          </cell>
          <cell r="EI141">
            <v>0.89999999999999991</v>
          </cell>
          <cell r="EJ141">
            <v>1</v>
          </cell>
          <cell r="EK141">
            <v>0.6</v>
          </cell>
          <cell r="EL141">
            <v>0.6</v>
          </cell>
          <cell r="EM141" t="str">
            <v>nd</v>
          </cell>
          <cell r="EN141" t="str">
            <v>nd</v>
          </cell>
          <cell r="EO141">
            <v>0</v>
          </cell>
          <cell r="EP141">
            <v>0</v>
          </cell>
          <cell r="EQ141" t="str">
            <v>nd</v>
          </cell>
          <cell r="ER141">
            <v>0</v>
          </cell>
          <cell r="ES141">
            <v>0</v>
          </cell>
          <cell r="ET141">
            <v>11.1</v>
          </cell>
          <cell r="EU141">
            <v>1.9</v>
          </cell>
          <cell r="EV141">
            <v>1.4000000000000001</v>
          </cell>
          <cell r="EW141">
            <v>1.0999999999999999</v>
          </cell>
          <cell r="EX141" t="str">
            <v>nd</v>
          </cell>
          <cell r="EY141">
            <v>0</v>
          </cell>
          <cell r="EZ141">
            <v>3.9</v>
          </cell>
          <cell r="FA141">
            <v>12.3</v>
          </cell>
          <cell r="FB141">
            <v>13.900000000000002</v>
          </cell>
          <cell r="FC141">
            <v>3.2</v>
          </cell>
          <cell r="FD141">
            <v>10.299999999999999</v>
          </cell>
          <cell r="FE141">
            <v>1.0999999999999999</v>
          </cell>
          <cell r="FF141">
            <v>11</v>
          </cell>
          <cell r="FG141">
            <v>7.3</v>
          </cell>
          <cell r="FH141">
            <v>4.3999999999999995</v>
          </cell>
          <cell r="FI141">
            <v>4</v>
          </cell>
          <cell r="FJ141">
            <v>7.8</v>
          </cell>
          <cell r="FK141">
            <v>1.4000000000000001</v>
          </cell>
          <cell r="FL141" t="str">
            <v>nd</v>
          </cell>
          <cell r="FM141">
            <v>0.4</v>
          </cell>
          <cell r="FN141">
            <v>1.2</v>
          </cell>
          <cell r="FO141">
            <v>0.6</v>
          </cell>
          <cell r="FP141">
            <v>0.6</v>
          </cell>
          <cell r="FQ141">
            <v>0.4</v>
          </cell>
          <cell r="FR141">
            <v>0</v>
          </cell>
          <cell r="FS141">
            <v>0</v>
          </cell>
          <cell r="FT141">
            <v>0</v>
          </cell>
          <cell r="FU141">
            <v>0</v>
          </cell>
          <cell r="FV141" t="str">
            <v>nd</v>
          </cell>
          <cell r="FW141" t="str">
            <v>nd</v>
          </cell>
          <cell r="FX141" t="str">
            <v>nd</v>
          </cell>
          <cell r="FY141" t="str">
            <v>nd</v>
          </cell>
          <cell r="FZ141">
            <v>2.2999999999999998</v>
          </cell>
          <cell r="GA141">
            <v>8.7999999999999989</v>
          </cell>
          <cell r="GB141">
            <v>3.3000000000000003</v>
          </cell>
          <cell r="GC141">
            <v>0</v>
          </cell>
          <cell r="GD141">
            <v>0.70000000000000007</v>
          </cell>
          <cell r="GE141">
            <v>1.7999999999999998</v>
          </cell>
          <cell r="GF141">
            <v>10.100000000000001</v>
          </cell>
          <cell r="GG141">
            <v>8.2000000000000011</v>
          </cell>
          <cell r="GH141">
            <v>25.6</v>
          </cell>
          <cell r="GI141">
            <v>0</v>
          </cell>
          <cell r="GJ141">
            <v>0</v>
          </cell>
          <cell r="GK141" t="str">
            <v>nd</v>
          </cell>
          <cell r="GL141">
            <v>0.8</v>
          </cell>
          <cell r="GM141">
            <v>6.2</v>
          </cell>
          <cell r="GN141">
            <v>26.8</v>
          </cell>
          <cell r="GO141">
            <v>0</v>
          </cell>
          <cell r="GP141">
            <v>0</v>
          </cell>
          <cell r="GQ141">
            <v>0</v>
          </cell>
          <cell r="GR141">
            <v>0.70000000000000007</v>
          </cell>
          <cell r="GS141">
            <v>1.2</v>
          </cell>
          <cell r="GT141">
            <v>1.4000000000000001</v>
          </cell>
          <cell r="GU141">
            <v>0</v>
          </cell>
          <cell r="GV141">
            <v>0</v>
          </cell>
          <cell r="GW141">
            <v>0</v>
          </cell>
          <cell r="GX141">
            <v>0</v>
          </cell>
          <cell r="GY141" t="str">
            <v>nd</v>
          </cell>
          <cell r="GZ141">
            <v>0</v>
          </cell>
          <cell r="HA141">
            <v>0</v>
          </cell>
          <cell r="HB141">
            <v>0</v>
          </cell>
          <cell r="HC141">
            <v>0</v>
          </cell>
          <cell r="HD141">
            <v>14.499999999999998</v>
          </cell>
          <cell r="HE141">
            <v>0.8</v>
          </cell>
          <cell r="HF141">
            <v>0</v>
          </cell>
          <cell r="HG141">
            <v>0</v>
          </cell>
          <cell r="HH141">
            <v>0</v>
          </cell>
          <cell r="HI141">
            <v>4.8</v>
          </cell>
          <cell r="HJ141">
            <v>34</v>
          </cell>
          <cell r="HK141">
            <v>7.1</v>
          </cell>
          <cell r="HL141">
            <v>0</v>
          </cell>
          <cell r="HM141">
            <v>0</v>
          </cell>
          <cell r="HN141">
            <v>0</v>
          </cell>
          <cell r="HO141">
            <v>0.5</v>
          </cell>
          <cell r="HP141">
            <v>23</v>
          </cell>
          <cell r="HQ141">
            <v>11.4</v>
          </cell>
          <cell r="HR141">
            <v>0</v>
          </cell>
          <cell r="HS141">
            <v>0</v>
          </cell>
          <cell r="HT141">
            <v>0</v>
          </cell>
          <cell r="HU141">
            <v>0</v>
          </cell>
          <cell r="HV141">
            <v>2.4</v>
          </cell>
          <cell r="HW141">
            <v>1.0999999999999999</v>
          </cell>
          <cell r="HX141">
            <v>0</v>
          </cell>
          <cell r="HY141">
            <v>0</v>
          </cell>
          <cell r="HZ141" t="str">
            <v>nd</v>
          </cell>
          <cell r="IA141">
            <v>0</v>
          </cell>
          <cell r="IB141">
            <v>0</v>
          </cell>
          <cell r="IC141">
            <v>0</v>
          </cell>
          <cell r="ID141" t="str">
            <v>nd</v>
          </cell>
          <cell r="IE141">
            <v>1.0999999999999999</v>
          </cell>
          <cell r="IF141">
            <v>11.5</v>
          </cell>
          <cell r="IG141">
            <v>3</v>
          </cell>
          <cell r="IH141">
            <v>0</v>
          </cell>
          <cell r="II141">
            <v>0</v>
          </cell>
          <cell r="IJ141">
            <v>0.6</v>
          </cell>
          <cell r="IK141">
            <v>10.9</v>
          </cell>
          <cell r="IL141">
            <v>24</v>
          </cell>
          <cell r="IM141">
            <v>9.6</v>
          </cell>
          <cell r="IN141">
            <v>0.5</v>
          </cell>
          <cell r="IO141" t="str">
            <v>nd</v>
          </cell>
          <cell r="IP141">
            <v>2.1999999999999997</v>
          </cell>
          <cell r="IQ141">
            <v>10.199999999999999</v>
          </cell>
          <cell r="IR141">
            <v>15.9</v>
          </cell>
          <cell r="IS141">
            <v>5.7</v>
          </cell>
          <cell r="IT141">
            <v>0.70000000000000007</v>
          </cell>
          <cell r="IU141">
            <v>0</v>
          </cell>
          <cell r="IV141">
            <v>0</v>
          </cell>
          <cell r="IW141">
            <v>0.4</v>
          </cell>
          <cell r="IX141">
            <v>2.1999999999999997</v>
          </cell>
          <cell r="IY141">
            <v>0.8</v>
          </cell>
          <cell r="IZ141">
            <v>0</v>
          </cell>
          <cell r="JA141">
            <v>0</v>
          </cell>
          <cell r="JB141">
            <v>0</v>
          </cell>
          <cell r="JC141">
            <v>0</v>
          </cell>
          <cell r="JD141">
            <v>0</v>
          </cell>
          <cell r="JE141" t="str">
            <v>nd</v>
          </cell>
          <cell r="JF141">
            <v>0</v>
          </cell>
          <cell r="JG141">
            <v>0</v>
          </cell>
          <cell r="JH141">
            <v>0</v>
          </cell>
          <cell r="JI141">
            <v>0</v>
          </cell>
          <cell r="JJ141">
            <v>0</v>
          </cell>
          <cell r="JK141">
            <v>16</v>
          </cell>
          <cell r="JL141">
            <v>0</v>
          </cell>
          <cell r="JM141">
            <v>0</v>
          </cell>
          <cell r="JN141">
            <v>0</v>
          </cell>
          <cell r="JO141">
            <v>0</v>
          </cell>
          <cell r="JP141">
            <v>0</v>
          </cell>
          <cell r="JQ141">
            <v>44.800000000000004</v>
          </cell>
          <cell r="JR141">
            <v>0</v>
          </cell>
          <cell r="JS141">
            <v>0</v>
          </cell>
          <cell r="JT141">
            <v>0</v>
          </cell>
          <cell r="JU141" t="str">
            <v>nd</v>
          </cell>
          <cell r="JV141" t="str">
            <v>nd</v>
          </cell>
          <cell r="JW141">
            <v>35.299999999999997</v>
          </cell>
          <cell r="JX141">
            <v>0</v>
          </cell>
          <cell r="JY141">
            <v>0</v>
          </cell>
          <cell r="JZ141">
            <v>0</v>
          </cell>
          <cell r="KA141">
            <v>0</v>
          </cell>
          <cell r="KB141">
            <v>0</v>
          </cell>
          <cell r="KC141">
            <v>3.4000000000000004</v>
          </cell>
          <cell r="KD141">
            <v>32.1</v>
          </cell>
          <cell r="KE141">
            <v>40.6</v>
          </cell>
          <cell r="KF141">
            <v>4.7</v>
          </cell>
          <cell r="KG141">
            <v>3.9</v>
          </cell>
          <cell r="KH141">
            <v>18.7</v>
          </cell>
          <cell r="KI141">
            <v>0</v>
          </cell>
          <cell r="KJ141">
            <v>32.200000000000003</v>
          </cell>
          <cell r="KK141">
            <v>37.799999999999997</v>
          </cell>
          <cell r="KL141">
            <v>5.3</v>
          </cell>
          <cell r="KM141">
            <v>4</v>
          </cell>
          <cell r="KN141">
            <v>20.8</v>
          </cell>
          <cell r="KO141">
            <v>0</v>
          </cell>
        </row>
        <row r="142">
          <cell r="A142" t="str">
            <v>EnsKZ</v>
          </cell>
          <cell r="B142" t="str">
            <v>142</v>
          </cell>
          <cell r="C142" t="str">
            <v>NAF 38</v>
          </cell>
          <cell r="D142" t="str">
            <v>KZ</v>
          </cell>
          <cell r="E142" t="str">
            <v/>
          </cell>
          <cell r="F142">
            <v>0.1</v>
          </cell>
          <cell r="G142">
            <v>4.7</v>
          </cell>
          <cell r="H142">
            <v>34.300000000000004</v>
          </cell>
          <cell r="I142">
            <v>50.9</v>
          </cell>
          <cell r="J142">
            <v>10</v>
          </cell>
          <cell r="K142">
            <v>91.7</v>
          </cell>
          <cell r="L142">
            <v>1.9</v>
          </cell>
          <cell r="M142">
            <v>0.8</v>
          </cell>
          <cell r="N142">
            <v>5.5</v>
          </cell>
          <cell r="O142">
            <v>5.6000000000000005</v>
          </cell>
          <cell r="P142">
            <v>43.1</v>
          </cell>
          <cell r="Q142">
            <v>2.1</v>
          </cell>
          <cell r="R142">
            <v>3.2</v>
          </cell>
          <cell r="S142">
            <v>6.7</v>
          </cell>
          <cell r="T142">
            <v>27.1</v>
          </cell>
          <cell r="U142">
            <v>0.6</v>
          </cell>
          <cell r="V142">
            <v>35.199999999999996</v>
          </cell>
          <cell r="W142">
            <v>11.799999999999999</v>
          </cell>
          <cell r="X142">
            <v>85.6</v>
          </cell>
          <cell r="Y142">
            <v>2.6</v>
          </cell>
          <cell r="Z142">
            <v>5.8999999999999995</v>
          </cell>
          <cell r="AA142">
            <v>55.900000000000006</v>
          </cell>
          <cell r="AB142">
            <v>9.3000000000000007</v>
          </cell>
          <cell r="AC142">
            <v>75.400000000000006</v>
          </cell>
          <cell r="AD142">
            <v>2.5</v>
          </cell>
          <cell r="AE142">
            <v>21</v>
          </cell>
          <cell r="AF142">
            <v>19.400000000000002</v>
          </cell>
          <cell r="AG142">
            <v>38.700000000000003</v>
          </cell>
          <cell r="AH142">
            <v>0</v>
          </cell>
          <cell r="AI142">
            <v>21</v>
          </cell>
          <cell r="AJ142">
            <v>81.2</v>
          </cell>
          <cell r="AK142">
            <v>1</v>
          </cell>
          <cell r="AL142">
            <v>17.8</v>
          </cell>
          <cell r="AM142">
            <v>14.2</v>
          </cell>
          <cell r="AN142">
            <v>85.8</v>
          </cell>
          <cell r="AO142">
            <v>81.899999999999991</v>
          </cell>
          <cell r="AP142">
            <v>18.099999999999998</v>
          </cell>
          <cell r="AQ142">
            <v>12.7</v>
          </cell>
          <cell r="AR142">
            <v>3.5000000000000004</v>
          </cell>
          <cell r="AS142" t="str">
            <v>nd</v>
          </cell>
          <cell r="AT142">
            <v>76.8</v>
          </cell>
          <cell r="AU142">
            <v>4.9000000000000004</v>
          </cell>
          <cell r="AV142">
            <v>2.1999999999999997</v>
          </cell>
          <cell r="AW142">
            <v>2.1999999999999997</v>
          </cell>
          <cell r="AX142" t="str">
            <v>nd</v>
          </cell>
          <cell r="AY142">
            <v>91.100000000000009</v>
          </cell>
          <cell r="AZ142">
            <v>2.1999999999999997</v>
          </cell>
          <cell r="BA142">
            <v>33.800000000000004</v>
          </cell>
          <cell r="BB142">
            <v>17.2</v>
          </cell>
          <cell r="BC142">
            <v>25.2</v>
          </cell>
          <cell r="BD142">
            <v>17.399999999999999</v>
          </cell>
          <cell r="BE142">
            <v>3.4000000000000004</v>
          </cell>
          <cell r="BF142">
            <v>3.1</v>
          </cell>
          <cell r="BG142">
            <v>5.5</v>
          </cell>
          <cell r="BH142">
            <v>14.499999999999998</v>
          </cell>
          <cell r="BI142">
            <v>26.3</v>
          </cell>
          <cell r="BJ142">
            <v>13.600000000000001</v>
          </cell>
          <cell r="BK142">
            <v>30.3</v>
          </cell>
          <cell r="BL142">
            <v>9.8000000000000007</v>
          </cell>
          <cell r="BM142" t="str">
            <v>nd</v>
          </cell>
          <cell r="BN142" t="str">
            <v>nd</v>
          </cell>
          <cell r="BO142" t="str">
            <v>nd</v>
          </cell>
          <cell r="BP142">
            <v>0.2</v>
          </cell>
          <cell r="BQ142">
            <v>12.7</v>
          </cell>
          <cell r="BR142">
            <v>86</v>
          </cell>
          <cell r="BS142" t="str">
            <v>nd</v>
          </cell>
          <cell r="BT142">
            <v>0</v>
          </cell>
          <cell r="BU142">
            <v>0</v>
          </cell>
          <cell r="BV142">
            <v>11</v>
          </cell>
          <cell r="BW142">
            <v>80</v>
          </cell>
          <cell r="BX142">
            <v>8.7999999999999989</v>
          </cell>
          <cell r="BY142">
            <v>0.1</v>
          </cell>
          <cell r="BZ142">
            <v>1.9</v>
          </cell>
          <cell r="CA142">
            <v>39</v>
          </cell>
          <cell r="CB142">
            <v>47.599999999999994</v>
          </cell>
          <cell r="CC142">
            <v>8.7999999999999989</v>
          </cell>
          <cell r="CD142">
            <v>2.6</v>
          </cell>
          <cell r="CE142">
            <v>0</v>
          </cell>
          <cell r="CF142">
            <v>0</v>
          </cell>
          <cell r="CG142">
            <v>0</v>
          </cell>
          <cell r="CH142">
            <v>0.2</v>
          </cell>
          <cell r="CI142">
            <v>1</v>
          </cell>
          <cell r="CJ142">
            <v>98.8</v>
          </cell>
          <cell r="CK142">
            <v>89.5</v>
          </cell>
          <cell r="CL142">
            <v>52.5</v>
          </cell>
          <cell r="CM142">
            <v>89.2</v>
          </cell>
          <cell r="CN142">
            <v>46.2</v>
          </cell>
          <cell r="CO142">
            <v>4.5999999999999996</v>
          </cell>
          <cell r="CP142">
            <v>33.900000000000006</v>
          </cell>
          <cell r="CQ142">
            <v>82.899999999999991</v>
          </cell>
          <cell r="CR142">
            <v>11.899999999999999</v>
          </cell>
          <cell r="CS142">
            <v>32.200000000000003</v>
          </cell>
          <cell r="CT142">
            <v>30.9</v>
          </cell>
          <cell r="CU142">
            <v>3.6999999999999997</v>
          </cell>
          <cell r="CV142">
            <v>33.200000000000003</v>
          </cell>
          <cell r="CW142">
            <v>19.5</v>
          </cell>
          <cell r="CX142">
            <v>5.0999999999999996</v>
          </cell>
          <cell r="CY142">
            <v>11.799999999999999</v>
          </cell>
          <cell r="CZ142">
            <v>17.2</v>
          </cell>
          <cell r="DA142">
            <v>12.7</v>
          </cell>
          <cell r="DB142">
            <v>33.6</v>
          </cell>
          <cell r="DC142">
            <v>16.600000000000001</v>
          </cell>
          <cell r="DD142">
            <v>33.700000000000003</v>
          </cell>
          <cell r="DE142">
            <v>10</v>
          </cell>
          <cell r="DF142">
            <v>25.2</v>
          </cell>
          <cell r="DG142">
            <v>14.000000000000002</v>
          </cell>
          <cell r="DH142">
            <v>9.4</v>
          </cell>
          <cell r="DI142">
            <v>2.5</v>
          </cell>
          <cell r="DJ142">
            <v>24.5</v>
          </cell>
          <cell r="DK142">
            <v>19.400000000000002</v>
          </cell>
          <cell r="DL142" t="str">
            <v>nd</v>
          </cell>
          <cell r="DM142">
            <v>0</v>
          </cell>
          <cell r="DN142" t="str">
            <v>nd</v>
          </cell>
          <cell r="DO142">
            <v>0</v>
          </cell>
          <cell r="DP142">
            <v>0</v>
          </cell>
          <cell r="DQ142" t="str">
            <v>nd</v>
          </cell>
          <cell r="DR142" t="str">
            <v>nd</v>
          </cell>
          <cell r="DS142" t="str">
            <v>nd</v>
          </cell>
          <cell r="DT142">
            <v>4.5</v>
          </cell>
          <cell r="DU142">
            <v>0</v>
          </cell>
          <cell r="DV142" t="str">
            <v>nd</v>
          </cell>
          <cell r="DW142">
            <v>6.2</v>
          </cell>
          <cell r="DX142">
            <v>6.3</v>
          </cell>
          <cell r="DY142">
            <v>15.8</v>
          </cell>
          <cell r="DZ142">
            <v>5.0999999999999996</v>
          </cell>
          <cell r="EA142">
            <v>1.3</v>
          </cell>
          <cell r="EB142" t="str">
            <v>nd</v>
          </cell>
          <cell r="EC142">
            <v>22.7</v>
          </cell>
          <cell r="ED142">
            <v>8.7999999999999989</v>
          </cell>
          <cell r="EE142">
            <v>8.2000000000000011</v>
          </cell>
          <cell r="EF142">
            <v>5.8000000000000007</v>
          </cell>
          <cell r="EG142">
            <v>1.9</v>
          </cell>
          <cell r="EH142">
            <v>2.7</v>
          </cell>
          <cell r="EI142">
            <v>4.8</v>
          </cell>
          <cell r="EJ142">
            <v>2.1999999999999997</v>
          </cell>
          <cell r="EK142">
            <v>0.70000000000000007</v>
          </cell>
          <cell r="EL142" t="str">
            <v>nd</v>
          </cell>
          <cell r="EM142">
            <v>0.1</v>
          </cell>
          <cell r="EN142">
            <v>0.1</v>
          </cell>
          <cell r="EO142">
            <v>0</v>
          </cell>
          <cell r="EP142" t="str">
            <v>nd</v>
          </cell>
          <cell r="EQ142" t="str">
            <v>nd</v>
          </cell>
          <cell r="ER142">
            <v>0</v>
          </cell>
          <cell r="ES142">
            <v>0</v>
          </cell>
          <cell r="ET142">
            <v>0</v>
          </cell>
          <cell r="EU142">
            <v>0</v>
          </cell>
          <cell r="EV142">
            <v>4.5999999999999996</v>
          </cell>
          <cell r="EW142" t="str">
            <v>nd</v>
          </cell>
          <cell r="EX142">
            <v>0.3</v>
          </cell>
          <cell r="EY142" t="str">
            <v>nd</v>
          </cell>
          <cell r="EZ142">
            <v>1.7000000000000002</v>
          </cell>
          <cell r="FA142">
            <v>6.2</v>
          </cell>
          <cell r="FB142">
            <v>13</v>
          </cell>
          <cell r="FC142">
            <v>5.4</v>
          </cell>
          <cell r="FD142">
            <v>6.7</v>
          </cell>
          <cell r="FE142">
            <v>1.7999999999999998</v>
          </cell>
          <cell r="FF142">
            <v>3.5999999999999996</v>
          </cell>
          <cell r="FG142">
            <v>6.4</v>
          </cell>
          <cell r="FH142">
            <v>7.7</v>
          </cell>
          <cell r="FI142">
            <v>6.3</v>
          </cell>
          <cell r="FJ142">
            <v>19.5</v>
          </cell>
          <cell r="FK142">
            <v>6.5</v>
          </cell>
          <cell r="FL142">
            <v>0.2</v>
          </cell>
          <cell r="FM142">
            <v>2</v>
          </cell>
          <cell r="FN142">
            <v>1.2</v>
          </cell>
          <cell r="FO142">
            <v>1.9</v>
          </cell>
          <cell r="FP142">
            <v>3.5999999999999996</v>
          </cell>
          <cell r="FQ142">
            <v>1.2</v>
          </cell>
          <cell r="FR142">
            <v>0</v>
          </cell>
          <cell r="FS142">
            <v>0</v>
          </cell>
          <cell r="FT142">
            <v>0</v>
          </cell>
          <cell r="FU142">
            <v>0</v>
          </cell>
          <cell r="FV142" t="str">
            <v>nd</v>
          </cell>
          <cell r="FW142" t="str">
            <v>nd</v>
          </cell>
          <cell r="FX142" t="str">
            <v>nd</v>
          </cell>
          <cell r="FY142" t="str">
            <v>nd</v>
          </cell>
          <cell r="FZ142">
            <v>0</v>
          </cell>
          <cell r="GA142">
            <v>0.2</v>
          </cell>
          <cell r="GB142">
            <v>4.3999999999999995</v>
          </cell>
          <cell r="GC142">
            <v>0</v>
          </cell>
          <cell r="GD142" t="str">
            <v>nd</v>
          </cell>
          <cell r="GE142">
            <v>0</v>
          </cell>
          <cell r="GF142" t="str">
            <v>nd</v>
          </cell>
          <cell r="GG142">
            <v>6.7</v>
          </cell>
          <cell r="GH142">
            <v>27.800000000000004</v>
          </cell>
          <cell r="GI142" t="str">
            <v>nd</v>
          </cell>
          <cell r="GJ142">
            <v>0</v>
          </cell>
          <cell r="GK142">
            <v>0</v>
          </cell>
          <cell r="GL142" t="str">
            <v>nd</v>
          </cell>
          <cell r="GM142">
            <v>5.0999999999999996</v>
          </cell>
          <cell r="GN142">
            <v>44.3</v>
          </cell>
          <cell r="GO142">
            <v>0</v>
          </cell>
          <cell r="GP142">
            <v>0</v>
          </cell>
          <cell r="GQ142">
            <v>0</v>
          </cell>
          <cell r="GR142">
            <v>0</v>
          </cell>
          <cell r="GS142">
            <v>0.89999999999999991</v>
          </cell>
          <cell r="GT142">
            <v>9.3000000000000007</v>
          </cell>
          <cell r="GU142">
            <v>0</v>
          </cell>
          <cell r="GV142">
            <v>0</v>
          </cell>
          <cell r="GW142">
            <v>0</v>
          </cell>
          <cell r="GX142">
            <v>0</v>
          </cell>
          <cell r="GY142" t="str">
            <v>nd</v>
          </cell>
          <cell r="GZ142">
            <v>0</v>
          </cell>
          <cell r="HA142">
            <v>0</v>
          </cell>
          <cell r="HB142">
            <v>0</v>
          </cell>
          <cell r="HC142">
            <v>0</v>
          </cell>
          <cell r="HD142">
            <v>4.9000000000000004</v>
          </cell>
          <cell r="HE142">
            <v>0.1</v>
          </cell>
          <cell r="HF142">
            <v>0</v>
          </cell>
          <cell r="HG142">
            <v>0</v>
          </cell>
          <cell r="HH142">
            <v>0</v>
          </cell>
          <cell r="HI142">
            <v>9.3000000000000007</v>
          </cell>
          <cell r="HJ142">
            <v>23</v>
          </cell>
          <cell r="HK142">
            <v>2.2999999999999998</v>
          </cell>
          <cell r="HL142" t="str">
            <v>nd</v>
          </cell>
          <cell r="HM142">
            <v>0</v>
          </cell>
          <cell r="HN142">
            <v>0</v>
          </cell>
          <cell r="HO142">
            <v>1.7000000000000002</v>
          </cell>
          <cell r="HP142">
            <v>42.4</v>
          </cell>
          <cell r="HQ142">
            <v>5.8000000000000007</v>
          </cell>
          <cell r="HR142">
            <v>0</v>
          </cell>
          <cell r="HS142">
            <v>0</v>
          </cell>
          <cell r="HT142">
            <v>0</v>
          </cell>
          <cell r="HU142" t="str">
            <v>nd</v>
          </cell>
          <cell r="HV142">
            <v>9.5</v>
          </cell>
          <cell r="HW142">
            <v>0.4</v>
          </cell>
          <cell r="HX142">
            <v>0</v>
          </cell>
          <cell r="HY142">
            <v>0</v>
          </cell>
          <cell r="HZ142">
            <v>0</v>
          </cell>
          <cell r="IA142" t="str">
            <v>nd</v>
          </cell>
          <cell r="IB142">
            <v>0</v>
          </cell>
          <cell r="IC142">
            <v>0</v>
          </cell>
          <cell r="ID142">
            <v>0</v>
          </cell>
          <cell r="IE142">
            <v>4.5999999999999996</v>
          </cell>
          <cell r="IF142" t="str">
            <v>nd</v>
          </cell>
          <cell r="IG142">
            <v>0.3</v>
          </cell>
          <cell r="IH142" t="str">
            <v>nd</v>
          </cell>
          <cell r="II142" t="str">
            <v>nd</v>
          </cell>
          <cell r="IJ142">
            <v>1.4000000000000001</v>
          </cell>
          <cell r="IK142">
            <v>8.7999999999999989</v>
          </cell>
          <cell r="IL142">
            <v>23.200000000000003</v>
          </cell>
          <cell r="IM142">
            <v>1.2</v>
          </cell>
          <cell r="IN142">
            <v>0.2</v>
          </cell>
          <cell r="IO142" t="str">
            <v>nd</v>
          </cell>
          <cell r="IP142">
            <v>0.4</v>
          </cell>
          <cell r="IQ142">
            <v>21.4</v>
          </cell>
          <cell r="IR142">
            <v>19.3</v>
          </cell>
          <cell r="IS142">
            <v>6.6000000000000005</v>
          </cell>
          <cell r="IT142">
            <v>2.2999999999999998</v>
          </cell>
          <cell r="IU142">
            <v>0</v>
          </cell>
          <cell r="IV142">
            <v>0</v>
          </cell>
          <cell r="IW142">
            <v>3.5999999999999996</v>
          </cell>
          <cell r="IX142">
            <v>5.5</v>
          </cell>
          <cell r="IY142">
            <v>0.8</v>
          </cell>
          <cell r="IZ142" t="str">
            <v>nd</v>
          </cell>
          <cell r="JA142">
            <v>0</v>
          </cell>
          <cell r="JB142">
            <v>0</v>
          </cell>
          <cell r="JC142">
            <v>0</v>
          </cell>
          <cell r="JD142">
            <v>0</v>
          </cell>
          <cell r="JE142" t="str">
            <v>nd</v>
          </cell>
          <cell r="JF142">
            <v>0</v>
          </cell>
          <cell r="JG142">
            <v>0</v>
          </cell>
          <cell r="JH142">
            <v>0</v>
          </cell>
          <cell r="JI142">
            <v>0</v>
          </cell>
          <cell r="JJ142">
            <v>0</v>
          </cell>
          <cell r="JK142">
            <v>5</v>
          </cell>
          <cell r="JL142">
            <v>0</v>
          </cell>
          <cell r="JM142">
            <v>0</v>
          </cell>
          <cell r="JN142">
            <v>0</v>
          </cell>
          <cell r="JO142">
            <v>0</v>
          </cell>
          <cell r="JP142" t="str">
            <v>nd</v>
          </cell>
          <cell r="JQ142">
            <v>34.1</v>
          </cell>
          <cell r="JR142">
            <v>0</v>
          </cell>
          <cell r="JS142">
            <v>0</v>
          </cell>
          <cell r="JT142">
            <v>0</v>
          </cell>
          <cell r="JU142">
            <v>0.2</v>
          </cell>
          <cell r="JV142" t="str">
            <v>nd</v>
          </cell>
          <cell r="JW142">
            <v>49.5</v>
          </cell>
          <cell r="JX142">
            <v>0</v>
          </cell>
          <cell r="JY142">
            <v>0</v>
          </cell>
          <cell r="JZ142">
            <v>0</v>
          </cell>
          <cell r="KA142">
            <v>0</v>
          </cell>
          <cell r="KB142">
            <v>0</v>
          </cell>
          <cell r="KC142">
            <v>10.100000000000001</v>
          </cell>
          <cell r="KD142">
            <v>45.5</v>
          </cell>
          <cell r="KE142">
            <v>24.3</v>
          </cell>
          <cell r="KF142">
            <v>1.7000000000000002</v>
          </cell>
          <cell r="KG142">
            <v>5.6000000000000005</v>
          </cell>
          <cell r="KH142">
            <v>22.8</v>
          </cell>
          <cell r="KI142">
            <v>0.1</v>
          </cell>
          <cell r="KJ142">
            <v>44.9</v>
          </cell>
          <cell r="KK142">
            <v>22.900000000000002</v>
          </cell>
          <cell r="KL142">
            <v>1.7000000000000002</v>
          </cell>
          <cell r="KM142">
            <v>6.5</v>
          </cell>
          <cell r="KN142">
            <v>23.9</v>
          </cell>
          <cell r="KO142">
            <v>0.1</v>
          </cell>
        </row>
        <row r="143">
          <cell r="A143" t="str">
            <v>EnsLZ</v>
          </cell>
          <cell r="B143" t="str">
            <v>143</v>
          </cell>
          <cell r="C143" t="str">
            <v>NAF 38</v>
          </cell>
          <cell r="D143" t="str">
            <v>LZ</v>
          </cell>
          <cell r="E143" t="str">
            <v/>
          </cell>
          <cell r="F143">
            <v>0</v>
          </cell>
          <cell r="G143" t="str">
            <v>nd</v>
          </cell>
          <cell r="H143">
            <v>18.7</v>
          </cell>
          <cell r="I143">
            <v>74.8</v>
          </cell>
          <cell r="J143">
            <v>5.3</v>
          </cell>
          <cell r="K143">
            <v>88.7</v>
          </cell>
          <cell r="L143">
            <v>6.2</v>
          </cell>
          <cell r="M143" t="str">
            <v>nd</v>
          </cell>
          <cell r="N143">
            <v>0</v>
          </cell>
          <cell r="O143">
            <v>16</v>
          </cell>
          <cell r="P143">
            <v>40.300000000000004</v>
          </cell>
          <cell r="Q143">
            <v>4.3</v>
          </cell>
          <cell r="R143">
            <v>5.5</v>
          </cell>
          <cell r="S143">
            <v>3</v>
          </cell>
          <cell r="T143">
            <v>20.8</v>
          </cell>
          <cell r="U143">
            <v>2.1</v>
          </cell>
          <cell r="V143">
            <v>29.599999999999998</v>
          </cell>
          <cell r="W143">
            <v>4.3999999999999995</v>
          </cell>
          <cell r="X143">
            <v>91.100000000000009</v>
          </cell>
          <cell r="Y143">
            <v>4.5</v>
          </cell>
          <cell r="Z143" t="str">
            <v>nd</v>
          </cell>
          <cell r="AA143" t="str">
            <v>nd</v>
          </cell>
          <cell r="AB143">
            <v>45.5</v>
          </cell>
          <cell r="AC143">
            <v>34.1</v>
          </cell>
          <cell r="AD143">
            <v>34.1</v>
          </cell>
          <cell r="AE143" t="str">
            <v>nd</v>
          </cell>
          <cell r="AF143">
            <v>31.1</v>
          </cell>
          <cell r="AG143">
            <v>33.300000000000004</v>
          </cell>
          <cell r="AH143">
            <v>0</v>
          </cell>
          <cell r="AI143">
            <v>31.1</v>
          </cell>
          <cell r="AJ143">
            <v>78.2</v>
          </cell>
          <cell r="AK143" t="str">
            <v>nd</v>
          </cell>
          <cell r="AL143">
            <v>20.200000000000003</v>
          </cell>
          <cell r="AM143">
            <v>17.7</v>
          </cell>
          <cell r="AN143">
            <v>82.3</v>
          </cell>
          <cell r="AO143">
            <v>78.8</v>
          </cell>
          <cell r="AP143">
            <v>21.2</v>
          </cell>
          <cell r="AQ143">
            <v>20.599999999999998</v>
          </cell>
          <cell r="AR143">
            <v>0</v>
          </cell>
          <cell r="AS143">
            <v>0</v>
          </cell>
          <cell r="AT143">
            <v>76.5</v>
          </cell>
          <cell r="AU143" t="str">
            <v>nd</v>
          </cell>
          <cell r="AV143">
            <v>0</v>
          </cell>
          <cell r="AW143">
            <v>0</v>
          </cell>
          <cell r="AX143">
            <v>0</v>
          </cell>
          <cell r="AY143">
            <v>88.9</v>
          </cell>
          <cell r="AZ143" t="str">
            <v>nd</v>
          </cell>
          <cell r="BA143">
            <v>54.500000000000007</v>
          </cell>
          <cell r="BB143">
            <v>21.4</v>
          </cell>
          <cell r="BC143">
            <v>11.799999999999999</v>
          </cell>
          <cell r="BD143">
            <v>6.2</v>
          </cell>
          <cell r="BE143">
            <v>2.9000000000000004</v>
          </cell>
          <cell r="BF143">
            <v>3.2</v>
          </cell>
          <cell r="BG143">
            <v>2.1999999999999997</v>
          </cell>
          <cell r="BH143">
            <v>3.8</v>
          </cell>
          <cell r="BI143">
            <v>10.7</v>
          </cell>
          <cell r="BJ143">
            <v>15.6</v>
          </cell>
          <cell r="BK143">
            <v>35.099999999999994</v>
          </cell>
          <cell r="BL143">
            <v>32.6</v>
          </cell>
          <cell r="BM143">
            <v>0</v>
          </cell>
          <cell r="BN143">
            <v>0</v>
          </cell>
          <cell r="BO143" t="str">
            <v>nd</v>
          </cell>
          <cell r="BP143">
            <v>0</v>
          </cell>
          <cell r="BQ143">
            <v>18</v>
          </cell>
          <cell r="BR143">
            <v>81.2</v>
          </cell>
          <cell r="BS143">
            <v>0</v>
          </cell>
          <cell r="BT143">
            <v>0</v>
          </cell>
          <cell r="BU143" t="str">
            <v>nd</v>
          </cell>
          <cell r="BV143">
            <v>6.2</v>
          </cell>
          <cell r="BW143">
            <v>67</v>
          </cell>
          <cell r="BX143">
            <v>25.7</v>
          </cell>
          <cell r="BY143" t="str">
            <v>nd</v>
          </cell>
          <cell r="BZ143">
            <v>1.7000000000000002</v>
          </cell>
          <cell r="CA143">
            <v>30.2</v>
          </cell>
          <cell r="CB143">
            <v>37.200000000000003</v>
          </cell>
          <cell r="CC143">
            <v>26</v>
          </cell>
          <cell r="CD143">
            <v>3.8</v>
          </cell>
          <cell r="CE143">
            <v>0</v>
          </cell>
          <cell r="CF143">
            <v>0</v>
          </cell>
          <cell r="CG143">
            <v>0</v>
          </cell>
          <cell r="CH143" t="str">
            <v>nd</v>
          </cell>
          <cell r="CI143" t="str">
            <v>nd</v>
          </cell>
          <cell r="CJ143">
            <v>97.1</v>
          </cell>
          <cell r="CK143">
            <v>75.900000000000006</v>
          </cell>
          <cell r="CL143">
            <v>22.6</v>
          </cell>
          <cell r="CM143">
            <v>77.400000000000006</v>
          </cell>
          <cell r="CN143">
            <v>44.7</v>
          </cell>
          <cell r="CO143">
            <v>7.8</v>
          </cell>
          <cell r="CP143">
            <v>19.8</v>
          </cell>
          <cell r="CQ143">
            <v>53.7</v>
          </cell>
          <cell r="CR143">
            <v>12.4</v>
          </cell>
          <cell r="CS143">
            <v>26.1</v>
          </cell>
          <cell r="CT143">
            <v>27.700000000000003</v>
          </cell>
          <cell r="CU143">
            <v>5.0999999999999996</v>
          </cell>
          <cell r="CV143">
            <v>41.099999999999994</v>
          </cell>
          <cell r="CW143">
            <v>33.300000000000004</v>
          </cell>
          <cell r="CX143">
            <v>3.5999999999999996</v>
          </cell>
          <cell r="CY143">
            <v>19</v>
          </cell>
          <cell r="CZ143">
            <v>8</v>
          </cell>
          <cell r="DA143">
            <v>7.1</v>
          </cell>
          <cell r="DB143">
            <v>28.999999999999996</v>
          </cell>
          <cell r="DC143">
            <v>26</v>
          </cell>
          <cell r="DD143">
            <v>22.6</v>
          </cell>
          <cell r="DE143">
            <v>9.5</v>
          </cell>
          <cell r="DF143">
            <v>38.800000000000004</v>
          </cell>
          <cell r="DG143">
            <v>9.3000000000000007</v>
          </cell>
          <cell r="DH143">
            <v>0</v>
          </cell>
          <cell r="DI143">
            <v>5.4</v>
          </cell>
          <cell r="DJ143">
            <v>27.700000000000003</v>
          </cell>
          <cell r="DK143">
            <v>10</v>
          </cell>
          <cell r="DL143">
            <v>0</v>
          </cell>
          <cell r="DM143">
            <v>0</v>
          </cell>
          <cell r="DN143">
            <v>0</v>
          </cell>
          <cell r="DO143">
            <v>0</v>
          </cell>
          <cell r="DP143">
            <v>0</v>
          </cell>
          <cell r="DQ143">
            <v>0</v>
          </cell>
          <cell r="DR143" t="str">
            <v>nd</v>
          </cell>
          <cell r="DS143">
            <v>0</v>
          </cell>
          <cell r="DT143" t="str">
            <v>nd</v>
          </cell>
          <cell r="DU143">
            <v>0</v>
          </cell>
          <cell r="DV143">
            <v>0</v>
          </cell>
          <cell r="DW143">
            <v>7.8</v>
          </cell>
          <cell r="DX143">
            <v>7.7</v>
          </cell>
          <cell r="DY143">
            <v>0.89999999999999991</v>
          </cell>
          <cell r="DZ143">
            <v>0</v>
          </cell>
          <cell r="EA143" t="str">
            <v>nd</v>
          </cell>
          <cell r="EB143" t="str">
            <v>nd</v>
          </cell>
          <cell r="EC143">
            <v>43.1</v>
          </cell>
          <cell r="ED143">
            <v>13.5</v>
          </cell>
          <cell r="EE143">
            <v>10.9</v>
          </cell>
          <cell r="EF143">
            <v>3.5000000000000004</v>
          </cell>
          <cell r="EG143">
            <v>1.7999999999999998</v>
          </cell>
          <cell r="EH143">
            <v>1.9</v>
          </cell>
          <cell r="EI143">
            <v>2.4</v>
          </cell>
          <cell r="EJ143" t="str">
            <v>nd</v>
          </cell>
          <cell r="EK143">
            <v>0</v>
          </cell>
          <cell r="EL143" t="str">
            <v>nd</v>
          </cell>
          <cell r="EM143" t="str">
            <v>nd</v>
          </cell>
          <cell r="EN143" t="str">
            <v>nd</v>
          </cell>
          <cell r="EO143">
            <v>0</v>
          </cell>
          <cell r="EP143">
            <v>0</v>
          </cell>
          <cell r="EQ143">
            <v>0</v>
          </cell>
          <cell r="ER143">
            <v>0</v>
          </cell>
          <cell r="ES143">
            <v>0</v>
          </cell>
          <cell r="ET143">
            <v>0</v>
          </cell>
          <cell r="EU143" t="str">
            <v>nd</v>
          </cell>
          <cell r="EV143">
            <v>0</v>
          </cell>
          <cell r="EW143">
            <v>0</v>
          </cell>
          <cell r="EX143">
            <v>0</v>
          </cell>
          <cell r="EY143" t="str">
            <v>nd</v>
          </cell>
          <cell r="EZ143" t="str">
            <v>nd</v>
          </cell>
          <cell r="FA143" t="str">
            <v>nd</v>
          </cell>
          <cell r="FB143" t="str">
            <v>nd</v>
          </cell>
          <cell r="FC143">
            <v>1.4000000000000001</v>
          </cell>
          <cell r="FD143">
            <v>12.4</v>
          </cell>
          <cell r="FE143">
            <v>3.5999999999999996</v>
          </cell>
          <cell r="FF143">
            <v>1.6</v>
          </cell>
          <cell r="FG143">
            <v>3.1</v>
          </cell>
          <cell r="FH143">
            <v>9.6</v>
          </cell>
          <cell r="FI143">
            <v>14.000000000000002</v>
          </cell>
          <cell r="FJ143">
            <v>20</v>
          </cell>
          <cell r="FK143">
            <v>25.7</v>
          </cell>
          <cell r="FL143">
            <v>0</v>
          </cell>
          <cell r="FM143" t="str">
            <v>nd</v>
          </cell>
          <cell r="FN143">
            <v>0</v>
          </cell>
          <cell r="FO143" t="str">
            <v>nd</v>
          </cell>
          <cell r="FP143">
            <v>3.2</v>
          </cell>
          <cell r="FQ143">
            <v>1.5</v>
          </cell>
          <cell r="FR143">
            <v>0</v>
          </cell>
          <cell r="FS143">
            <v>0</v>
          </cell>
          <cell r="FT143">
            <v>0</v>
          </cell>
          <cell r="FU143">
            <v>0</v>
          </cell>
          <cell r="FV143">
            <v>0</v>
          </cell>
          <cell r="FW143">
            <v>0</v>
          </cell>
          <cell r="FX143">
            <v>0</v>
          </cell>
          <cell r="FY143" t="str">
            <v>nd</v>
          </cell>
          <cell r="FZ143">
            <v>0</v>
          </cell>
          <cell r="GA143">
            <v>0</v>
          </cell>
          <cell r="GB143" t="str">
            <v>nd</v>
          </cell>
          <cell r="GC143">
            <v>0</v>
          </cell>
          <cell r="GD143">
            <v>0</v>
          </cell>
          <cell r="GE143">
            <v>0</v>
          </cell>
          <cell r="GF143">
            <v>0</v>
          </cell>
          <cell r="GG143" t="str">
            <v>nd</v>
          </cell>
          <cell r="GH143">
            <v>18.7</v>
          </cell>
          <cell r="GI143">
            <v>0</v>
          </cell>
          <cell r="GJ143">
            <v>0</v>
          </cell>
          <cell r="GK143">
            <v>0</v>
          </cell>
          <cell r="GL143">
            <v>0</v>
          </cell>
          <cell r="GM143">
            <v>15.1</v>
          </cell>
          <cell r="GN143">
            <v>58.599999999999994</v>
          </cell>
          <cell r="GO143">
            <v>0</v>
          </cell>
          <cell r="GP143">
            <v>0</v>
          </cell>
          <cell r="GQ143">
            <v>0</v>
          </cell>
          <cell r="GR143">
            <v>0</v>
          </cell>
          <cell r="GS143" t="str">
            <v>nd</v>
          </cell>
          <cell r="GT143">
            <v>4.8</v>
          </cell>
          <cell r="GU143">
            <v>0</v>
          </cell>
          <cell r="GV143">
            <v>0</v>
          </cell>
          <cell r="GW143">
            <v>0</v>
          </cell>
          <cell r="GX143">
            <v>0</v>
          </cell>
          <cell r="GY143">
            <v>0</v>
          </cell>
          <cell r="GZ143">
            <v>0</v>
          </cell>
          <cell r="HA143">
            <v>0</v>
          </cell>
          <cell r="HB143">
            <v>0</v>
          </cell>
          <cell r="HC143">
            <v>0</v>
          </cell>
          <cell r="HD143" t="str">
            <v>nd</v>
          </cell>
          <cell r="HE143" t="str">
            <v>nd</v>
          </cell>
          <cell r="HF143">
            <v>0</v>
          </cell>
          <cell r="HG143">
            <v>0</v>
          </cell>
          <cell r="HH143">
            <v>0</v>
          </cell>
          <cell r="HI143">
            <v>2</v>
          </cell>
          <cell r="HJ143">
            <v>6.3</v>
          </cell>
          <cell r="HK143">
            <v>10.8</v>
          </cell>
          <cell r="HL143">
            <v>0</v>
          </cell>
          <cell r="HM143">
            <v>0</v>
          </cell>
          <cell r="HN143" t="str">
            <v>nd</v>
          </cell>
          <cell r="HO143">
            <v>3.8</v>
          </cell>
          <cell r="HP143">
            <v>55.600000000000009</v>
          </cell>
          <cell r="HQ143">
            <v>13.5</v>
          </cell>
          <cell r="HR143">
            <v>0</v>
          </cell>
          <cell r="HS143">
            <v>0</v>
          </cell>
          <cell r="HT143">
            <v>0</v>
          </cell>
          <cell r="HU143" t="str">
            <v>nd</v>
          </cell>
          <cell r="HV143">
            <v>5.2</v>
          </cell>
          <cell r="HW143">
            <v>0</v>
          </cell>
          <cell r="HX143">
            <v>0</v>
          </cell>
          <cell r="HY143">
            <v>0</v>
          </cell>
          <cell r="HZ143">
            <v>0</v>
          </cell>
          <cell r="IA143">
            <v>0</v>
          </cell>
          <cell r="IB143">
            <v>0</v>
          </cell>
          <cell r="IC143">
            <v>0</v>
          </cell>
          <cell r="ID143">
            <v>0</v>
          </cell>
          <cell r="IE143">
            <v>0</v>
          </cell>
          <cell r="IF143" t="str">
            <v>nd</v>
          </cell>
          <cell r="IG143" t="str">
            <v>nd</v>
          </cell>
          <cell r="IH143">
            <v>0</v>
          </cell>
          <cell r="II143">
            <v>0</v>
          </cell>
          <cell r="IJ143">
            <v>0</v>
          </cell>
          <cell r="IK143">
            <v>2.9000000000000004</v>
          </cell>
          <cell r="IL143">
            <v>4.3</v>
          </cell>
          <cell r="IM143">
            <v>10.8</v>
          </cell>
          <cell r="IN143" t="str">
            <v>nd</v>
          </cell>
          <cell r="IO143" t="str">
            <v>nd</v>
          </cell>
          <cell r="IP143">
            <v>1.4000000000000001</v>
          </cell>
          <cell r="IQ143">
            <v>26.1</v>
          </cell>
          <cell r="IR143">
            <v>30.3</v>
          </cell>
          <cell r="IS143">
            <v>12.9</v>
          </cell>
          <cell r="IT143">
            <v>3.1</v>
          </cell>
          <cell r="IU143">
            <v>0</v>
          </cell>
          <cell r="IV143" t="str">
            <v>nd</v>
          </cell>
          <cell r="IW143">
            <v>1.5</v>
          </cell>
          <cell r="IX143">
            <v>2.4</v>
          </cell>
          <cell r="IY143" t="str">
            <v>nd</v>
          </cell>
          <cell r="IZ143">
            <v>0</v>
          </cell>
          <cell r="JA143">
            <v>0</v>
          </cell>
          <cell r="JB143">
            <v>0</v>
          </cell>
          <cell r="JC143">
            <v>0</v>
          </cell>
          <cell r="JD143">
            <v>0</v>
          </cell>
          <cell r="JE143">
            <v>0</v>
          </cell>
          <cell r="JF143">
            <v>0</v>
          </cell>
          <cell r="JG143">
            <v>0</v>
          </cell>
          <cell r="JH143">
            <v>0</v>
          </cell>
          <cell r="JI143">
            <v>0</v>
          </cell>
          <cell r="JJ143">
            <v>0</v>
          </cell>
          <cell r="JK143" t="str">
            <v>nd</v>
          </cell>
          <cell r="JL143">
            <v>0</v>
          </cell>
          <cell r="JM143">
            <v>0</v>
          </cell>
          <cell r="JN143">
            <v>0</v>
          </cell>
          <cell r="JO143">
            <v>0</v>
          </cell>
          <cell r="JP143" t="str">
            <v>nd</v>
          </cell>
          <cell r="JQ143">
            <v>17.399999999999999</v>
          </cell>
          <cell r="JR143">
            <v>0</v>
          </cell>
          <cell r="JS143">
            <v>0</v>
          </cell>
          <cell r="JT143">
            <v>0</v>
          </cell>
          <cell r="JU143" t="str">
            <v>nd</v>
          </cell>
          <cell r="JV143" t="str">
            <v>nd</v>
          </cell>
          <cell r="JW143">
            <v>73</v>
          </cell>
          <cell r="JX143">
            <v>0</v>
          </cell>
          <cell r="JY143">
            <v>0</v>
          </cell>
          <cell r="JZ143">
            <v>0</v>
          </cell>
          <cell r="KA143">
            <v>0</v>
          </cell>
          <cell r="KB143">
            <v>0</v>
          </cell>
          <cell r="KC143">
            <v>5.4</v>
          </cell>
          <cell r="KD143">
            <v>60.6</v>
          </cell>
          <cell r="KE143">
            <v>12</v>
          </cell>
          <cell r="KF143">
            <v>1.3</v>
          </cell>
          <cell r="KG143">
            <v>4.7</v>
          </cell>
          <cell r="KH143">
            <v>21.3</v>
          </cell>
          <cell r="KI143">
            <v>0.2</v>
          </cell>
          <cell r="KJ143">
            <v>59.3</v>
          </cell>
          <cell r="KK143">
            <v>12.3</v>
          </cell>
          <cell r="KL143">
            <v>1.2</v>
          </cell>
          <cell r="KM143">
            <v>4.9000000000000004</v>
          </cell>
          <cell r="KN143">
            <v>22.1</v>
          </cell>
          <cell r="KO143">
            <v>0.2</v>
          </cell>
        </row>
        <row r="144">
          <cell r="A144" t="str">
            <v>EnsMA</v>
          </cell>
          <cell r="B144" t="str">
            <v>144</v>
          </cell>
          <cell r="C144" t="str">
            <v>NAF 38</v>
          </cell>
          <cell r="D144" t="str">
            <v>MA</v>
          </cell>
          <cell r="E144" t="str">
            <v/>
          </cell>
          <cell r="F144">
            <v>0.3</v>
          </cell>
          <cell r="G144">
            <v>6.8000000000000007</v>
          </cell>
          <cell r="H144">
            <v>33.6</v>
          </cell>
          <cell r="I144">
            <v>51.4</v>
          </cell>
          <cell r="J144">
            <v>7.8</v>
          </cell>
          <cell r="K144">
            <v>78.2</v>
          </cell>
          <cell r="L144">
            <v>7.9</v>
          </cell>
          <cell r="M144">
            <v>8.9</v>
          </cell>
          <cell r="N144">
            <v>5.0999999999999996</v>
          </cell>
          <cell r="O144">
            <v>26.200000000000003</v>
          </cell>
          <cell r="P144">
            <v>31.4</v>
          </cell>
          <cell r="Q144">
            <v>6.8000000000000007</v>
          </cell>
          <cell r="R144">
            <v>4.2</v>
          </cell>
          <cell r="S144">
            <v>6.6000000000000005</v>
          </cell>
          <cell r="T144">
            <v>35</v>
          </cell>
          <cell r="U144">
            <v>4.5</v>
          </cell>
          <cell r="V144">
            <v>32.9</v>
          </cell>
          <cell r="W144">
            <v>12.6</v>
          </cell>
          <cell r="X144">
            <v>83.899999999999991</v>
          </cell>
          <cell r="Y144">
            <v>3.4000000000000004</v>
          </cell>
          <cell r="Z144">
            <v>14.299999999999999</v>
          </cell>
          <cell r="AA144">
            <v>33.300000000000004</v>
          </cell>
          <cell r="AB144">
            <v>44.4</v>
          </cell>
          <cell r="AC144">
            <v>50.8</v>
          </cell>
          <cell r="AD144">
            <v>31.7</v>
          </cell>
          <cell r="AE144">
            <v>23.799999999999997</v>
          </cell>
          <cell r="AF144">
            <v>17.100000000000001</v>
          </cell>
          <cell r="AG144">
            <v>10.5</v>
          </cell>
          <cell r="AH144">
            <v>0</v>
          </cell>
          <cell r="AI144">
            <v>48.6</v>
          </cell>
          <cell r="AJ144">
            <v>56.000000000000007</v>
          </cell>
          <cell r="AK144">
            <v>4</v>
          </cell>
          <cell r="AL144">
            <v>40</v>
          </cell>
          <cell r="AM144">
            <v>33.900000000000006</v>
          </cell>
          <cell r="AN144">
            <v>66.100000000000009</v>
          </cell>
          <cell r="AO144">
            <v>34.599999999999994</v>
          </cell>
          <cell r="AP144">
            <v>65.400000000000006</v>
          </cell>
          <cell r="AQ144">
            <v>63.3</v>
          </cell>
          <cell r="AR144">
            <v>5.4</v>
          </cell>
          <cell r="AS144">
            <v>1.7999999999999998</v>
          </cell>
          <cell r="AT144">
            <v>18.8</v>
          </cell>
          <cell r="AU144">
            <v>10.7</v>
          </cell>
          <cell r="AV144">
            <v>15.4</v>
          </cell>
          <cell r="AW144">
            <v>2.7</v>
          </cell>
          <cell r="AX144">
            <v>13.600000000000001</v>
          </cell>
          <cell r="AY144">
            <v>48.8</v>
          </cell>
          <cell r="AZ144">
            <v>19.5</v>
          </cell>
          <cell r="BA144">
            <v>43.9</v>
          </cell>
          <cell r="BB144">
            <v>17.100000000000001</v>
          </cell>
          <cell r="BC144">
            <v>14.099999999999998</v>
          </cell>
          <cell r="BD144">
            <v>9</v>
          </cell>
          <cell r="BE144">
            <v>10.4</v>
          </cell>
          <cell r="BF144">
            <v>5.4</v>
          </cell>
          <cell r="BG144">
            <v>9.7000000000000011</v>
          </cell>
          <cell r="BH144">
            <v>9.4</v>
          </cell>
          <cell r="BI144">
            <v>12.8</v>
          </cell>
          <cell r="BJ144">
            <v>18.899999999999999</v>
          </cell>
          <cell r="BK144">
            <v>27.700000000000003</v>
          </cell>
          <cell r="BL144">
            <v>21.7</v>
          </cell>
          <cell r="BM144">
            <v>0.6</v>
          </cell>
          <cell r="BN144">
            <v>0.89999999999999991</v>
          </cell>
          <cell r="BO144">
            <v>1.5</v>
          </cell>
          <cell r="BP144">
            <v>9.1999999999999993</v>
          </cell>
          <cell r="BQ144">
            <v>16.2</v>
          </cell>
          <cell r="BR144">
            <v>71.5</v>
          </cell>
          <cell r="BS144" t="str">
            <v>nd</v>
          </cell>
          <cell r="BT144">
            <v>0</v>
          </cell>
          <cell r="BU144">
            <v>0</v>
          </cell>
          <cell r="BV144">
            <v>3.5999999999999996</v>
          </cell>
          <cell r="BW144">
            <v>61.1</v>
          </cell>
          <cell r="BX144">
            <v>35.199999999999996</v>
          </cell>
          <cell r="BY144">
            <v>0.3</v>
          </cell>
          <cell r="BZ144">
            <v>2.4</v>
          </cell>
          <cell r="CA144">
            <v>18.600000000000001</v>
          </cell>
          <cell r="CB144">
            <v>46.300000000000004</v>
          </cell>
          <cell r="CC144">
            <v>24.6</v>
          </cell>
          <cell r="CD144">
            <v>7.7</v>
          </cell>
          <cell r="CE144" t="str">
            <v>nd</v>
          </cell>
          <cell r="CF144">
            <v>0</v>
          </cell>
          <cell r="CG144" t="str">
            <v>nd</v>
          </cell>
          <cell r="CH144">
            <v>0.2</v>
          </cell>
          <cell r="CI144">
            <v>2</v>
          </cell>
          <cell r="CJ144">
            <v>97.6</v>
          </cell>
          <cell r="CK144">
            <v>74.8</v>
          </cell>
          <cell r="CL144">
            <v>42.4</v>
          </cell>
          <cell r="CM144">
            <v>72.599999999999994</v>
          </cell>
          <cell r="CN144">
            <v>37.4</v>
          </cell>
          <cell r="CO144">
            <v>4.3999999999999995</v>
          </cell>
          <cell r="CP144">
            <v>20.200000000000003</v>
          </cell>
          <cell r="CQ144">
            <v>63.2</v>
          </cell>
          <cell r="CR144">
            <v>8.7999999999999989</v>
          </cell>
          <cell r="CS144">
            <v>32.6</v>
          </cell>
          <cell r="CT144">
            <v>21.6</v>
          </cell>
          <cell r="CU144">
            <v>7.8</v>
          </cell>
          <cell r="CV144">
            <v>38</v>
          </cell>
          <cell r="CW144">
            <v>20.9</v>
          </cell>
          <cell r="CX144">
            <v>5.4</v>
          </cell>
          <cell r="CY144">
            <v>11.200000000000001</v>
          </cell>
          <cell r="CZ144">
            <v>12.6</v>
          </cell>
          <cell r="DA144">
            <v>17.899999999999999</v>
          </cell>
          <cell r="DB144">
            <v>31.900000000000002</v>
          </cell>
          <cell r="DC144">
            <v>20.5</v>
          </cell>
          <cell r="DD144">
            <v>43.3</v>
          </cell>
          <cell r="DE144">
            <v>6.6000000000000005</v>
          </cell>
          <cell r="DF144">
            <v>22.7</v>
          </cell>
          <cell r="DG144">
            <v>17.299999999999997</v>
          </cell>
          <cell r="DH144">
            <v>2.7</v>
          </cell>
          <cell r="DI144">
            <v>3.3000000000000003</v>
          </cell>
          <cell r="DJ144">
            <v>20</v>
          </cell>
          <cell r="DK144">
            <v>21.9</v>
          </cell>
          <cell r="DL144" t="str">
            <v>nd</v>
          </cell>
          <cell r="DM144">
            <v>0</v>
          </cell>
          <cell r="DN144">
            <v>0</v>
          </cell>
          <cell r="DO144">
            <v>0</v>
          </cell>
          <cell r="DP144" t="str">
            <v>nd</v>
          </cell>
          <cell r="DQ144">
            <v>1.5</v>
          </cell>
          <cell r="DR144">
            <v>1</v>
          </cell>
          <cell r="DS144">
            <v>2.2999999999999998</v>
          </cell>
          <cell r="DT144">
            <v>0.8</v>
          </cell>
          <cell r="DU144">
            <v>1.2</v>
          </cell>
          <cell r="DV144">
            <v>0.3</v>
          </cell>
          <cell r="DW144">
            <v>8.5</v>
          </cell>
          <cell r="DX144">
            <v>7.6</v>
          </cell>
          <cell r="DY144">
            <v>6.8000000000000007</v>
          </cell>
          <cell r="DZ144">
            <v>4</v>
          </cell>
          <cell r="EA144">
            <v>4.5999999999999996</v>
          </cell>
          <cell r="EB144">
            <v>1.0999999999999999</v>
          </cell>
          <cell r="EC144">
            <v>28.4</v>
          </cell>
          <cell r="ED144">
            <v>7.6</v>
          </cell>
          <cell r="EE144">
            <v>4.5</v>
          </cell>
          <cell r="EF144">
            <v>4</v>
          </cell>
          <cell r="EG144">
            <v>4.5999999999999996</v>
          </cell>
          <cell r="EH144">
            <v>3.6999999999999997</v>
          </cell>
          <cell r="EI144">
            <v>5.5</v>
          </cell>
          <cell r="EJ144">
            <v>1</v>
          </cell>
          <cell r="EK144">
            <v>0.5</v>
          </cell>
          <cell r="EL144">
            <v>0.2</v>
          </cell>
          <cell r="EM144" t="str">
            <v>nd</v>
          </cell>
          <cell r="EN144">
            <v>0.2</v>
          </cell>
          <cell r="EO144">
            <v>0</v>
          </cell>
          <cell r="EP144">
            <v>0</v>
          </cell>
          <cell r="EQ144">
            <v>0</v>
          </cell>
          <cell r="ER144" t="str">
            <v>nd</v>
          </cell>
          <cell r="ES144" t="str">
            <v>nd</v>
          </cell>
          <cell r="ET144">
            <v>0.3</v>
          </cell>
          <cell r="EU144">
            <v>1.0999999999999999</v>
          </cell>
          <cell r="EV144">
            <v>2.1</v>
          </cell>
          <cell r="EW144">
            <v>1.0999999999999999</v>
          </cell>
          <cell r="EX144">
            <v>1.3</v>
          </cell>
          <cell r="EY144">
            <v>0.70000000000000007</v>
          </cell>
          <cell r="EZ144">
            <v>3.3000000000000003</v>
          </cell>
          <cell r="FA144">
            <v>3.4000000000000004</v>
          </cell>
          <cell r="FB144">
            <v>6</v>
          </cell>
          <cell r="FC144">
            <v>8</v>
          </cell>
          <cell r="FD144">
            <v>8.6</v>
          </cell>
          <cell r="FE144">
            <v>3.5000000000000004</v>
          </cell>
          <cell r="FF144">
            <v>5.6000000000000005</v>
          </cell>
          <cell r="FG144">
            <v>4.5999999999999996</v>
          </cell>
          <cell r="FH144">
            <v>4.1000000000000005</v>
          </cell>
          <cell r="FI144">
            <v>9</v>
          </cell>
          <cell r="FJ144">
            <v>15.1</v>
          </cell>
          <cell r="FK144">
            <v>14.099999999999998</v>
          </cell>
          <cell r="FL144">
            <v>0.6</v>
          </cell>
          <cell r="FM144">
            <v>0.2</v>
          </cell>
          <cell r="FN144">
            <v>0.6</v>
          </cell>
          <cell r="FO144">
            <v>0.6</v>
          </cell>
          <cell r="FP144">
            <v>2.6</v>
          </cell>
          <cell r="FQ144">
            <v>3.2</v>
          </cell>
          <cell r="FR144" t="str">
            <v>nd</v>
          </cell>
          <cell r="FS144">
            <v>0</v>
          </cell>
          <cell r="FT144">
            <v>0</v>
          </cell>
          <cell r="FU144">
            <v>0</v>
          </cell>
          <cell r="FV144" t="str">
            <v>nd</v>
          </cell>
          <cell r="FW144" t="str">
            <v>nd</v>
          </cell>
          <cell r="FX144">
            <v>0.1</v>
          </cell>
          <cell r="FY144">
            <v>0.3</v>
          </cell>
          <cell r="FZ144">
            <v>0.8</v>
          </cell>
          <cell r="GA144">
            <v>3.3000000000000003</v>
          </cell>
          <cell r="GB144">
            <v>2.4</v>
          </cell>
          <cell r="GC144" t="str">
            <v>nd</v>
          </cell>
          <cell r="GD144">
            <v>0.3</v>
          </cell>
          <cell r="GE144">
            <v>1</v>
          </cell>
          <cell r="GF144">
            <v>7.7</v>
          </cell>
          <cell r="GG144">
            <v>5.3</v>
          </cell>
          <cell r="GH144">
            <v>18.099999999999998</v>
          </cell>
          <cell r="GI144" t="str">
            <v>nd</v>
          </cell>
          <cell r="GJ144" t="str">
            <v>nd</v>
          </cell>
          <cell r="GK144">
            <v>0.3</v>
          </cell>
          <cell r="GL144">
            <v>0.6</v>
          </cell>
          <cell r="GM144">
            <v>5.8000000000000007</v>
          </cell>
          <cell r="GN144">
            <v>45.2</v>
          </cell>
          <cell r="GO144">
            <v>0</v>
          </cell>
          <cell r="GP144" t="str">
            <v>nd</v>
          </cell>
          <cell r="GQ144">
            <v>0</v>
          </cell>
          <cell r="GR144">
            <v>0.1</v>
          </cell>
          <cell r="GS144">
            <v>1.7999999999999998</v>
          </cell>
          <cell r="GT144">
            <v>5.8000000000000007</v>
          </cell>
          <cell r="GU144">
            <v>0</v>
          </cell>
          <cell r="GV144" t="str">
            <v>nd</v>
          </cell>
          <cell r="GW144">
            <v>0</v>
          </cell>
          <cell r="GX144">
            <v>0</v>
          </cell>
          <cell r="GY144" t="str">
            <v>nd</v>
          </cell>
          <cell r="GZ144">
            <v>0</v>
          </cell>
          <cell r="HA144">
            <v>0</v>
          </cell>
          <cell r="HB144">
            <v>0</v>
          </cell>
          <cell r="HC144" t="str">
            <v>nd</v>
          </cell>
          <cell r="HD144">
            <v>5</v>
          </cell>
          <cell r="HE144">
            <v>1.7000000000000002</v>
          </cell>
          <cell r="HF144">
            <v>0</v>
          </cell>
          <cell r="HG144">
            <v>0</v>
          </cell>
          <cell r="HH144">
            <v>0</v>
          </cell>
          <cell r="HI144">
            <v>1.5</v>
          </cell>
          <cell r="HJ144">
            <v>21.8</v>
          </cell>
          <cell r="HK144">
            <v>8</v>
          </cell>
          <cell r="HL144" t="str">
            <v>nd</v>
          </cell>
          <cell r="HM144">
            <v>0</v>
          </cell>
          <cell r="HN144">
            <v>0</v>
          </cell>
          <cell r="HO144">
            <v>1.5</v>
          </cell>
          <cell r="HP144">
            <v>29.4</v>
          </cell>
          <cell r="HQ144">
            <v>23.200000000000003</v>
          </cell>
          <cell r="HR144">
            <v>0</v>
          </cell>
          <cell r="HS144">
            <v>0</v>
          </cell>
          <cell r="HT144">
            <v>0</v>
          </cell>
          <cell r="HU144">
            <v>0.3</v>
          </cell>
          <cell r="HV144">
            <v>4.9000000000000004</v>
          </cell>
          <cell r="HW144">
            <v>2.1999999999999997</v>
          </cell>
          <cell r="HX144">
            <v>0</v>
          </cell>
          <cell r="HY144">
            <v>0</v>
          </cell>
          <cell r="HZ144">
            <v>0</v>
          </cell>
          <cell r="IA144" t="str">
            <v>nd</v>
          </cell>
          <cell r="IB144" t="str">
            <v>nd</v>
          </cell>
          <cell r="IC144">
            <v>0</v>
          </cell>
          <cell r="ID144" t="str">
            <v>nd</v>
          </cell>
          <cell r="IE144">
            <v>1</v>
          </cell>
          <cell r="IF144">
            <v>4.5999999999999996</v>
          </cell>
          <cell r="IG144">
            <v>1</v>
          </cell>
          <cell r="IH144">
            <v>0.3</v>
          </cell>
          <cell r="II144">
            <v>0</v>
          </cell>
          <cell r="IJ144">
            <v>0.70000000000000007</v>
          </cell>
          <cell r="IK144">
            <v>6.1</v>
          </cell>
          <cell r="IL144">
            <v>17.2</v>
          </cell>
          <cell r="IM144">
            <v>7.6</v>
          </cell>
          <cell r="IN144">
            <v>0.6</v>
          </cell>
          <cell r="IO144">
            <v>0.4</v>
          </cell>
          <cell r="IP144">
            <v>1.3</v>
          </cell>
          <cell r="IQ144">
            <v>9.5</v>
          </cell>
          <cell r="IR144">
            <v>21.6</v>
          </cell>
          <cell r="IS144">
            <v>14.2</v>
          </cell>
          <cell r="IT144">
            <v>6.4</v>
          </cell>
          <cell r="IU144">
            <v>0</v>
          </cell>
          <cell r="IV144" t="str">
            <v>nd</v>
          </cell>
          <cell r="IW144">
            <v>2</v>
          </cell>
          <cell r="IX144">
            <v>2.7</v>
          </cell>
          <cell r="IY144">
            <v>1.7999999999999998</v>
          </cell>
          <cell r="IZ144">
            <v>0.3</v>
          </cell>
          <cell r="JA144">
            <v>0</v>
          </cell>
          <cell r="JB144">
            <v>0</v>
          </cell>
          <cell r="JC144">
            <v>0</v>
          </cell>
          <cell r="JD144">
            <v>0</v>
          </cell>
          <cell r="JE144" t="str">
            <v>nd</v>
          </cell>
          <cell r="JF144">
            <v>0</v>
          </cell>
          <cell r="JG144">
            <v>0</v>
          </cell>
          <cell r="JH144" t="str">
            <v>nd</v>
          </cell>
          <cell r="JI144">
            <v>0</v>
          </cell>
          <cell r="JJ144">
            <v>0</v>
          </cell>
          <cell r="JK144">
            <v>7.0000000000000009</v>
          </cell>
          <cell r="JL144">
            <v>0</v>
          </cell>
          <cell r="JM144">
            <v>0</v>
          </cell>
          <cell r="JN144">
            <v>0</v>
          </cell>
          <cell r="JO144">
            <v>0</v>
          </cell>
          <cell r="JP144">
            <v>1.4000000000000001</v>
          </cell>
          <cell r="JQ144">
            <v>30.8</v>
          </cell>
          <cell r="JR144" t="str">
            <v>nd</v>
          </cell>
          <cell r="JS144">
            <v>0</v>
          </cell>
          <cell r="JT144">
            <v>0</v>
          </cell>
          <cell r="JU144">
            <v>0.2</v>
          </cell>
          <cell r="JV144" t="str">
            <v>nd</v>
          </cell>
          <cell r="JW144">
            <v>53</v>
          </cell>
          <cell r="JX144">
            <v>0</v>
          </cell>
          <cell r="JY144">
            <v>0</v>
          </cell>
          <cell r="JZ144">
            <v>0</v>
          </cell>
          <cell r="KA144">
            <v>0</v>
          </cell>
          <cell r="KB144" t="str">
            <v>nd</v>
          </cell>
          <cell r="KC144">
            <v>6.7</v>
          </cell>
          <cell r="KD144">
            <v>52.2</v>
          </cell>
          <cell r="KE144">
            <v>22</v>
          </cell>
          <cell r="KF144">
            <v>3.8</v>
          </cell>
          <cell r="KG144">
            <v>3.4000000000000004</v>
          </cell>
          <cell r="KH144">
            <v>18.399999999999999</v>
          </cell>
          <cell r="KI144">
            <v>0.2</v>
          </cell>
          <cell r="KJ144">
            <v>50.2</v>
          </cell>
          <cell r="KK144">
            <v>21.6</v>
          </cell>
          <cell r="KL144">
            <v>4.2</v>
          </cell>
          <cell r="KM144">
            <v>3.5000000000000004</v>
          </cell>
          <cell r="KN144">
            <v>20.3</v>
          </cell>
          <cell r="KO144">
            <v>0.2</v>
          </cell>
        </row>
        <row r="145">
          <cell r="A145" t="str">
            <v>EnsMB</v>
          </cell>
          <cell r="B145" t="str">
            <v>145</v>
          </cell>
          <cell r="C145" t="str">
            <v>NAF 38</v>
          </cell>
          <cell r="D145" t="str">
            <v>MB</v>
          </cell>
          <cell r="E145" t="str">
            <v/>
          </cell>
          <cell r="F145">
            <v>0</v>
          </cell>
          <cell r="G145">
            <v>3.1</v>
          </cell>
          <cell r="H145">
            <v>22</v>
          </cell>
          <cell r="I145">
            <v>42.8</v>
          </cell>
          <cell r="J145">
            <v>32.1</v>
          </cell>
          <cell r="K145">
            <v>56.599999999999994</v>
          </cell>
          <cell r="L145">
            <v>19.100000000000001</v>
          </cell>
          <cell r="M145" t="str">
            <v>nd</v>
          </cell>
          <cell r="N145">
            <v>12</v>
          </cell>
          <cell r="O145">
            <v>54.7</v>
          </cell>
          <cell r="P145">
            <v>33</v>
          </cell>
          <cell r="Q145">
            <v>5.8999999999999995</v>
          </cell>
          <cell r="R145">
            <v>11.4</v>
          </cell>
          <cell r="S145">
            <v>32.5</v>
          </cell>
          <cell r="T145">
            <v>13.200000000000001</v>
          </cell>
          <cell r="U145">
            <v>2.5</v>
          </cell>
          <cell r="V145">
            <v>12</v>
          </cell>
          <cell r="W145">
            <v>12</v>
          </cell>
          <cell r="X145">
            <v>85.8</v>
          </cell>
          <cell r="Y145">
            <v>2.1999999999999997</v>
          </cell>
          <cell r="Z145" t="str">
            <v>nd</v>
          </cell>
          <cell r="AA145">
            <v>50</v>
          </cell>
          <cell r="AB145">
            <v>0</v>
          </cell>
          <cell r="AC145">
            <v>85.8</v>
          </cell>
          <cell r="AD145">
            <v>20</v>
          </cell>
          <cell r="AE145" t="str">
            <v>nd</v>
          </cell>
          <cell r="AF145">
            <v>0</v>
          </cell>
          <cell r="AG145" t="str">
            <v>nd</v>
          </cell>
          <cell r="AH145">
            <v>0</v>
          </cell>
          <cell r="AI145">
            <v>64.3</v>
          </cell>
          <cell r="AJ145">
            <v>84.3</v>
          </cell>
          <cell r="AK145">
            <v>2.1999999999999997</v>
          </cell>
          <cell r="AL145">
            <v>13.5</v>
          </cell>
          <cell r="AM145">
            <v>15</v>
          </cell>
          <cell r="AN145">
            <v>85</v>
          </cell>
          <cell r="AO145">
            <v>62</v>
          </cell>
          <cell r="AP145">
            <v>38</v>
          </cell>
          <cell r="AQ145">
            <v>38.4</v>
          </cell>
          <cell r="AR145" t="str">
            <v>nd</v>
          </cell>
          <cell r="AS145" t="str">
            <v>nd</v>
          </cell>
          <cell r="AT145">
            <v>34.4</v>
          </cell>
          <cell r="AU145" t="str">
            <v>nd</v>
          </cell>
          <cell r="AV145">
            <v>22</v>
          </cell>
          <cell r="AW145">
            <v>0</v>
          </cell>
          <cell r="AX145" t="str">
            <v>nd</v>
          </cell>
          <cell r="AY145">
            <v>66</v>
          </cell>
          <cell r="AZ145" t="str">
            <v>nd</v>
          </cell>
          <cell r="BA145">
            <v>23.200000000000003</v>
          </cell>
          <cell r="BB145">
            <v>39.900000000000006</v>
          </cell>
          <cell r="BC145">
            <v>20.9</v>
          </cell>
          <cell r="BD145">
            <v>11.799999999999999</v>
          </cell>
          <cell r="BE145">
            <v>1.7999999999999998</v>
          </cell>
          <cell r="BF145">
            <v>2.5</v>
          </cell>
          <cell r="BG145">
            <v>7.5</v>
          </cell>
          <cell r="BH145">
            <v>6.5</v>
          </cell>
          <cell r="BI145">
            <v>12.8</v>
          </cell>
          <cell r="BJ145">
            <v>48.8</v>
          </cell>
          <cell r="BK145">
            <v>19.2</v>
          </cell>
          <cell r="BL145">
            <v>5.3</v>
          </cell>
          <cell r="BM145">
            <v>0</v>
          </cell>
          <cell r="BN145">
            <v>0</v>
          </cell>
          <cell r="BO145" t="str">
            <v>nd</v>
          </cell>
          <cell r="BP145" t="str">
            <v>nd</v>
          </cell>
          <cell r="BQ145">
            <v>11.799999999999999</v>
          </cell>
          <cell r="BR145">
            <v>86.5</v>
          </cell>
          <cell r="BS145">
            <v>0</v>
          </cell>
          <cell r="BT145">
            <v>0</v>
          </cell>
          <cell r="BU145">
            <v>0</v>
          </cell>
          <cell r="BV145">
            <v>1.9</v>
          </cell>
          <cell r="BW145">
            <v>87.7</v>
          </cell>
          <cell r="BX145">
            <v>10.4</v>
          </cell>
          <cell r="BY145">
            <v>0</v>
          </cell>
          <cell r="BZ145">
            <v>2</v>
          </cell>
          <cell r="CA145">
            <v>34.300000000000004</v>
          </cell>
          <cell r="CB145">
            <v>54.7</v>
          </cell>
          <cell r="CC145">
            <v>7.8</v>
          </cell>
          <cell r="CD145" t="str">
            <v>nd</v>
          </cell>
          <cell r="CE145">
            <v>0</v>
          </cell>
          <cell r="CF145">
            <v>0</v>
          </cell>
          <cell r="CG145">
            <v>0</v>
          </cell>
          <cell r="CH145">
            <v>0</v>
          </cell>
          <cell r="CI145">
            <v>0</v>
          </cell>
          <cell r="CJ145">
            <v>100</v>
          </cell>
          <cell r="CK145">
            <v>89.3</v>
          </cell>
          <cell r="CL145">
            <v>66.2</v>
          </cell>
          <cell r="CM145">
            <v>86</v>
          </cell>
          <cell r="CN145">
            <v>32.9</v>
          </cell>
          <cell r="CO145">
            <v>35.9</v>
          </cell>
          <cell r="CP145">
            <v>56.899999999999991</v>
          </cell>
          <cell r="CQ145">
            <v>90.9</v>
          </cell>
          <cell r="CR145">
            <v>6.8000000000000007</v>
          </cell>
          <cell r="CS145">
            <v>28.7</v>
          </cell>
          <cell r="CT145">
            <v>15.6</v>
          </cell>
          <cell r="CU145">
            <v>33.300000000000004</v>
          </cell>
          <cell r="CV145">
            <v>22.400000000000002</v>
          </cell>
          <cell r="CW145">
            <v>24</v>
          </cell>
          <cell r="CX145">
            <v>35.199999999999996</v>
          </cell>
          <cell r="CY145">
            <v>7.3</v>
          </cell>
          <cell r="CZ145">
            <v>4</v>
          </cell>
          <cell r="DA145">
            <v>7.7</v>
          </cell>
          <cell r="DB145">
            <v>21.7</v>
          </cell>
          <cell r="DC145">
            <v>10.199999999999999</v>
          </cell>
          <cell r="DD145">
            <v>20.5</v>
          </cell>
          <cell r="DE145">
            <v>10.199999999999999</v>
          </cell>
          <cell r="DF145">
            <v>49</v>
          </cell>
          <cell r="DG145">
            <v>39</v>
          </cell>
          <cell r="DH145">
            <v>33.900000000000006</v>
          </cell>
          <cell r="DI145">
            <v>3.4000000000000004</v>
          </cell>
          <cell r="DJ145">
            <v>22.900000000000002</v>
          </cell>
          <cell r="DK145">
            <v>11.4</v>
          </cell>
          <cell r="DL145">
            <v>0</v>
          </cell>
          <cell r="DM145">
            <v>0</v>
          </cell>
          <cell r="DN145">
            <v>0</v>
          </cell>
          <cell r="DO145">
            <v>0</v>
          </cell>
          <cell r="DP145">
            <v>0</v>
          </cell>
          <cell r="DQ145">
            <v>0</v>
          </cell>
          <cell r="DR145" t="str">
            <v>nd</v>
          </cell>
          <cell r="DS145">
            <v>0</v>
          </cell>
          <cell r="DT145" t="str">
            <v>nd</v>
          </cell>
          <cell r="DU145" t="str">
            <v>nd</v>
          </cell>
          <cell r="DV145">
            <v>0</v>
          </cell>
          <cell r="DW145">
            <v>5.0999999999999996</v>
          </cell>
          <cell r="DX145" t="str">
            <v>nd</v>
          </cell>
          <cell r="DY145">
            <v>12.1</v>
          </cell>
          <cell r="DZ145" t="str">
            <v>nd</v>
          </cell>
          <cell r="EA145">
            <v>0</v>
          </cell>
          <cell r="EB145" t="str">
            <v>nd</v>
          </cell>
          <cell r="EC145">
            <v>16.600000000000001</v>
          </cell>
          <cell r="ED145">
            <v>8</v>
          </cell>
          <cell r="EE145">
            <v>8.4</v>
          </cell>
          <cell r="EF145">
            <v>8.5</v>
          </cell>
          <cell r="EG145" t="str">
            <v>nd</v>
          </cell>
          <cell r="EH145" t="str">
            <v>nd</v>
          </cell>
          <cell r="EI145">
            <v>1.5</v>
          </cell>
          <cell r="EJ145" t="str">
            <v>nd</v>
          </cell>
          <cell r="EK145" t="str">
            <v>nd</v>
          </cell>
          <cell r="EL145">
            <v>0</v>
          </cell>
          <cell r="EM145">
            <v>0</v>
          </cell>
          <cell r="EN145">
            <v>0</v>
          </cell>
          <cell r="EO145">
            <v>0</v>
          </cell>
          <cell r="EP145">
            <v>0</v>
          </cell>
          <cell r="EQ145">
            <v>0</v>
          </cell>
          <cell r="ER145">
            <v>0</v>
          </cell>
          <cell r="ES145">
            <v>0</v>
          </cell>
          <cell r="ET145" t="str">
            <v>nd</v>
          </cell>
          <cell r="EU145" t="str">
            <v>nd</v>
          </cell>
          <cell r="EV145">
            <v>0</v>
          </cell>
          <cell r="EW145" t="str">
            <v>nd</v>
          </cell>
          <cell r="EX145" t="str">
            <v>nd</v>
          </cell>
          <cell r="EY145">
            <v>0</v>
          </cell>
          <cell r="EZ145" t="str">
            <v>nd</v>
          </cell>
          <cell r="FA145" t="str">
            <v>nd</v>
          </cell>
          <cell r="FB145">
            <v>2.5</v>
          </cell>
          <cell r="FC145">
            <v>10.299999999999999</v>
          </cell>
          <cell r="FD145">
            <v>6</v>
          </cell>
          <cell r="FE145">
            <v>0</v>
          </cell>
          <cell r="FF145">
            <v>5</v>
          </cell>
          <cell r="FG145">
            <v>4.3999999999999995</v>
          </cell>
          <cell r="FH145">
            <v>9.3000000000000007</v>
          </cell>
          <cell r="FI145">
            <v>8.1</v>
          </cell>
          <cell r="FJ145">
            <v>10.7</v>
          </cell>
          <cell r="FK145">
            <v>5.3</v>
          </cell>
          <cell r="FL145">
            <v>0</v>
          </cell>
          <cell r="FM145">
            <v>0</v>
          </cell>
          <cell r="FN145" t="str">
            <v>nd</v>
          </cell>
          <cell r="FO145" t="str">
            <v>nd</v>
          </cell>
          <cell r="FP145">
            <v>1.9</v>
          </cell>
          <cell r="FQ145">
            <v>0</v>
          </cell>
          <cell r="FR145">
            <v>0</v>
          </cell>
          <cell r="FS145">
            <v>0</v>
          </cell>
          <cell r="FT145">
            <v>0</v>
          </cell>
          <cell r="FU145">
            <v>0</v>
          </cell>
          <cell r="FV145">
            <v>0</v>
          </cell>
          <cell r="FW145">
            <v>0</v>
          </cell>
          <cell r="FX145">
            <v>0</v>
          </cell>
          <cell r="FY145" t="str">
            <v>nd</v>
          </cell>
          <cell r="FZ145">
            <v>0</v>
          </cell>
          <cell r="GA145">
            <v>0</v>
          </cell>
          <cell r="GB145">
            <v>2.1999999999999997</v>
          </cell>
          <cell r="GC145">
            <v>0</v>
          </cell>
          <cell r="GD145">
            <v>0</v>
          </cell>
          <cell r="GE145">
            <v>0</v>
          </cell>
          <cell r="GF145" t="str">
            <v>nd</v>
          </cell>
          <cell r="GG145">
            <v>4.3999999999999995</v>
          </cell>
          <cell r="GH145">
            <v>13.600000000000001</v>
          </cell>
          <cell r="GI145">
            <v>0</v>
          </cell>
          <cell r="GJ145">
            <v>0</v>
          </cell>
          <cell r="GK145">
            <v>0</v>
          </cell>
          <cell r="GL145">
            <v>0</v>
          </cell>
          <cell r="GM145">
            <v>7.3999999999999995</v>
          </cell>
          <cell r="GN145">
            <v>36.700000000000003</v>
          </cell>
          <cell r="GO145">
            <v>0</v>
          </cell>
          <cell r="GP145">
            <v>0</v>
          </cell>
          <cell r="GQ145">
            <v>0</v>
          </cell>
          <cell r="GR145">
            <v>0</v>
          </cell>
          <cell r="GS145">
            <v>0</v>
          </cell>
          <cell r="GT145">
            <v>34.1</v>
          </cell>
          <cell r="GU145">
            <v>0</v>
          </cell>
          <cell r="GV145">
            <v>0</v>
          </cell>
          <cell r="GW145">
            <v>0</v>
          </cell>
          <cell r="GX145">
            <v>0</v>
          </cell>
          <cell r="GY145">
            <v>0</v>
          </cell>
          <cell r="GZ145">
            <v>0</v>
          </cell>
          <cell r="HA145">
            <v>0</v>
          </cell>
          <cell r="HB145">
            <v>0</v>
          </cell>
          <cell r="HC145">
            <v>0</v>
          </cell>
          <cell r="HD145">
            <v>2.7</v>
          </cell>
          <cell r="HE145" t="str">
            <v>nd</v>
          </cell>
          <cell r="HF145">
            <v>0</v>
          </cell>
          <cell r="HG145">
            <v>0</v>
          </cell>
          <cell r="HH145">
            <v>0</v>
          </cell>
          <cell r="HI145">
            <v>0</v>
          </cell>
          <cell r="HJ145">
            <v>21.2</v>
          </cell>
          <cell r="HK145">
            <v>0</v>
          </cell>
          <cell r="HL145">
            <v>0</v>
          </cell>
          <cell r="HM145">
            <v>0</v>
          </cell>
          <cell r="HN145">
            <v>0</v>
          </cell>
          <cell r="HO145">
            <v>1.9</v>
          </cell>
          <cell r="HP145">
            <v>32.700000000000003</v>
          </cell>
          <cell r="HQ145">
            <v>8.7999999999999989</v>
          </cell>
          <cell r="HR145">
            <v>0</v>
          </cell>
          <cell r="HS145">
            <v>0</v>
          </cell>
          <cell r="HT145">
            <v>0</v>
          </cell>
          <cell r="HU145">
            <v>0</v>
          </cell>
          <cell r="HV145">
            <v>31.2</v>
          </cell>
          <cell r="HW145" t="str">
            <v>nd</v>
          </cell>
          <cell r="HX145">
            <v>0</v>
          </cell>
          <cell r="HY145">
            <v>0</v>
          </cell>
          <cell r="HZ145">
            <v>0</v>
          </cell>
          <cell r="IA145">
            <v>0</v>
          </cell>
          <cell r="IB145">
            <v>0</v>
          </cell>
          <cell r="IC145">
            <v>0</v>
          </cell>
          <cell r="ID145">
            <v>0</v>
          </cell>
          <cell r="IE145" t="str">
            <v>nd</v>
          </cell>
          <cell r="IF145" t="str">
            <v>nd</v>
          </cell>
          <cell r="IG145" t="str">
            <v>nd</v>
          </cell>
          <cell r="IH145">
            <v>0</v>
          </cell>
          <cell r="II145">
            <v>0</v>
          </cell>
          <cell r="IJ145" t="str">
            <v>nd</v>
          </cell>
          <cell r="IK145">
            <v>12.5</v>
          </cell>
          <cell r="IL145">
            <v>7.1999999999999993</v>
          </cell>
          <cell r="IM145" t="str">
            <v>nd</v>
          </cell>
          <cell r="IN145">
            <v>0</v>
          </cell>
          <cell r="IO145">
            <v>0</v>
          </cell>
          <cell r="IP145" t="str">
            <v>nd</v>
          </cell>
          <cell r="IQ145">
            <v>20.100000000000001</v>
          </cell>
          <cell r="IR145">
            <v>16.400000000000002</v>
          </cell>
          <cell r="IS145">
            <v>4.1000000000000005</v>
          </cell>
          <cell r="IT145" t="str">
            <v>nd</v>
          </cell>
          <cell r="IU145">
            <v>0</v>
          </cell>
          <cell r="IV145" t="str">
            <v>nd</v>
          </cell>
          <cell r="IW145" t="str">
            <v>nd</v>
          </cell>
          <cell r="IX145" t="str">
            <v>nd</v>
          </cell>
          <cell r="IY145" t="str">
            <v>nd</v>
          </cell>
          <cell r="IZ145">
            <v>0</v>
          </cell>
          <cell r="JA145">
            <v>0</v>
          </cell>
          <cell r="JB145">
            <v>0</v>
          </cell>
          <cell r="JC145">
            <v>0</v>
          </cell>
          <cell r="JD145">
            <v>0</v>
          </cell>
          <cell r="JE145">
            <v>0</v>
          </cell>
          <cell r="JF145">
            <v>0</v>
          </cell>
          <cell r="JG145">
            <v>0</v>
          </cell>
          <cell r="JH145">
            <v>0</v>
          </cell>
          <cell r="JI145">
            <v>0</v>
          </cell>
          <cell r="JJ145">
            <v>0</v>
          </cell>
          <cell r="JK145">
            <v>3.3000000000000003</v>
          </cell>
          <cell r="JL145">
            <v>0</v>
          </cell>
          <cell r="JM145">
            <v>0</v>
          </cell>
          <cell r="JN145">
            <v>0</v>
          </cell>
          <cell r="JO145">
            <v>0</v>
          </cell>
          <cell r="JP145">
            <v>0</v>
          </cell>
          <cell r="JQ145">
            <v>18</v>
          </cell>
          <cell r="JR145">
            <v>0</v>
          </cell>
          <cell r="JS145">
            <v>0</v>
          </cell>
          <cell r="JT145">
            <v>0</v>
          </cell>
          <cell r="JU145">
            <v>0</v>
          </cell>
          <cell r="JV145">
            <v>0</v>
          </cell>
          <cell r="JW145">
            <v>44.800000000000004</v>
          </cell>
          <cell r="JX145">
            <v>0</v>
          </cell>
          <cell r="JY145">
            <v>0</v>
          </cell>
          <cell r="JZ145">
            <v>0</v>
          </cell>
          <cell r="KA145">
            <v>0</v>
          </cell>
          <cell r="KB145">
            <v>0</v>
          </cell>
          <cell r="KC145">
            <v>33.900000000000006</v>
          </cell>
          <cell r="KD145">
            <v>49.6</v>
          </cell>
          <cell r="KE145">
            <v>22.7</v>
          </cell>
          <cell r="KF145">
            <v>1.0999999999999999</v>
          </cell>
          <cell r="KG145">
            <v>4.2</v>
          </cell>
          <cell r="KH145">
            <v>22.400000000000002</v>
          </cell>
          <cell r="KI145">
            <v>0</v>
          </cell>
          <cell r="KJ145">
            <v>46.2</v>
          </cell>
          <cell r="KK145">
            <v>24.9</v>
          </cell>
          <cell r="KL145">
            <v>1</v>
          </cell>
          <cell r="KM145">
            <v>4.2</v>
          </cell>
          <cell r="KN145">
            <v>23.7</v>
          </cell>
          <cell r="KO145">
            <v>0</v>
          </cell>
        </row>
        <row r="146">
          <cell r="A146" t="str">
            <v>EnsMC</v>
          </cell>
          <cell r="B146" t="str">
            <v>146</v>
          </cell>
          <cell r="C146" t="str">
            <v>NAF 38</v>
          </cell>
          <cell r="D146" t="str">
            <v>MC</v>
          </cell>
          <cell r="E146" t="str">
            <v/>
          </cell>
          <cell r="F146" t="str">
            <v>nd</v>
          </cell>
          <cell r="G146">
            <v>6.1</v>
          </cell>
          <cell r="H146">
            <v>41.6</v>
          </cell>
          <cell r="I146">
            <v>46.6</v>
          </cell>
          <cell r="J146">
            <v>5.4</v>
          </cell>
          <cell r="K146">
            <v>93.8</v>
          </cell>
          <cell r="L146">
            <v>3.4000000000000004</v>
          </cell>
          <cell r="M146" t="str">
            <v>nd</v>
          </cell>
          <cell r="N146" t="str">
            <v>nd</v>
          </cell>
          <cell r="O146">
            <v>45.4</v>
          </cell>
          <cell r="P146">
            <v>32.700000000000003</v>
          </cell>
          <cell r="Q146">
            <v>7.3</v>
          </cell>
          <cell r="R146">
            <v>6.6000000000000005</v>
          </cell>
          <cell r="S146">
            <v>2.6</v>
          </cell>
          <cell r="T146">
            <v>46.300000000000004</v>
          </cell>
          <cell r="U146">
            <v>1</v>
          </cell>
          <cell r="V146">
            <v>19.5</v>
          </cell>
          <cell r="W146">
            <v>18.3</v>
          </cell>
          <cell r="X146">
            <v>79.600000000000009</v>
          </cell>
          <cell r="Y146">
            <v>2.1</v>
          </cell>
          <cell r="Z146">
            <v>8.2000000000000011</v>
          </cell>
          <cell r="AA146">
            <v>48.1</v>
          </cell>
          <cell r="AB146">
            <v>19.7</v>
          </cell>
          <cell r="AC146">
            <v>56.8</v>
          </cell>
          <cell r="AD146">
            <v>16.900000000000002</v>
          </cell>
          <cell r="AE146">
            <v>19.2</v>
          </cell>
          <cell r="AF146">
            <v>38.4</v>
          </cell>
          <cell r="AG146">
            <v>13</v>
          </cell>
          <cell r="AH146">
            <v>0</v>
          </cell>
          <cell r="AI146">
            <v>29.4</v>
          </cell>
          <cell r="AJ146">
            <v>36.199999999999996</v>
          </cell>
          <cell r="AK146">
            <v>14.7</v>
          </cell>
          <cell r="AL146">
            <v>49</v>
          </cell>
          <cell r="AM146">
            <v>31.2</v>
          </cell>
          <cell r="AN146">
            <v>68.8</v>
          </cell>
          <cell r="AO146">
            <v>15.8</v>
          </cell>
          <cell r="AP146">
            <v>84.2</v>
          </cell>
          <cell r="AQ146">
            <v>83.7</v>
          </cell>
          <cell r="AR146" t="str">
            <v>nd</v>
          </cell>
          <cell r="AS146">
            <v>0</v>
          </cell>
          <cell r="AT146">
            <v>7.3</v>
          </cell>
          <cell r="AU146">
            <v>6.7</v>
          </cell>
          <cell r="AV146" t="str">
            <v>nd</v>
          </cell>
          <cell r="AW146" t="str">
            <v>nd</v>
          </cell>
          <cell r="AX146" t="str">
            <v>nd</v>
          </cell>
          <cell r="AY146">
            <v>67.400000000000006</v>
          </cell>
          <cell r="AZ146">
            <v>21.099999999999998</v>
          </cell>
          <cell r="BA146">
            <v>25.3</v>
          </cell>
          <cell r="BB146">
            <v>22.3</v>
          </cell>
          <cell r="BC146">
            <v>28.4</v>
          </cell>
          <cell r="BD146">
            <v>8.5</v>
          </cell>
          <cell r="BE146">
            <v>5.0999999999999996</v>
          </cell>
          <cell r="BF146">
            <v>10.4</v>
          </cell>
          <cell r="BG146">
            <v>12.9</v>
          </cell>
          <cell r="BH146">
            <v>6.2</v>
          </cell>
          <cell r="BI146">
            <v>29.299999999999997</v>
          </cell>
          <cell r="BJ146">
            <v>11.5</v>
          </cell>
          <cell r="BK146">
            <v>15.6</v>
          </cell>
          <cell r="BL146">
            <v>24.5</v>
          </cell>
          <cell r="BM146" t="str">
            <v>nd</v>
          </cell>
          <cell r="BN146">
            <v>0</v>
          </cell>
          <cell r="BO146" t="str">
            <v>nd</v>
          </cell>
          <cell r="BP146">
            <v>5.2</v>
          </cell>
          <cell r="BQ146">
            <v>11.1</v>
          </cell>
          <cell r="BR146">
            <v>82</v>
          </cell>
          <cell r="BS146">
            <v>0</v>
          </cell>
          <cell r="BT146">
            <v>0</v>
          </cell>
          <cell r="BU146">
            <v>0</v>
          </cell>
          <cell r="BV146">
            <v>1.3</v>
          </cell>
          <cell r="BW146">
            <v>68.8</v>
          </cell>
          <cell r="BX146">
            <v>29.9</v>
          </cell>
          <cell r="BY146">
            <v>3</v>
          </cell>
          <cell r="BZ146">
            <v>5.7</v>
          </cell>
          <cell r="CA146">
            <v>11.200000000000001</v>
          </cell>
          <cell r="CB146">
            <v>59.599999999999994</v>
          </cell>
          <cell r="CC146">
            <v>15.8</v>
          </cell>
          <cell r="CD146">
            <v>4.7</v>
          </cell>
          <cell r="CE146">
            <v>0</v>
          </cell>
          <cell r="CF146">
            <v>0</v>
          </cell>
          <cell r="CG146">
            <v>0</v>
          </cell>
          <cell r="CH146" t="str">
            <v>nd</v>
          </cell>
          <cell r="CI146">
            <v>0</v>
          </cell>
          <cell r="CJ146">
            <v>99.4</v>
          </cell>
          <cell r="CK146">
            <v>74</v>
          </cell>
          <cell r="CL146">
            <v>68.600000000000009</v>
          </cell>
          <cell r="CM146">
            <v>75.099999999999994</v>
          </cell>
          <cell r="CN146">
            <v>34.799999999999997</v>
          </cell>
          <cell r="CO146">
            <v>3.4000000000000004</v>
          </cell>
          <cell r="CP146">
            <v>24.3</v>
          </cell>
          <cell r="CQ146">
            <v>78.400000000000006</v>
          </cell>
          <cell r="CR146">
            <v>4.8</v>
          </cell>
          <cell r="CS146">
            <v>27.500000000000004</v>
          </cell>
          <cell r="CT146">
            <v>32.5</v>
          </cell>
          <cell r="CU146">
            <v>1.7000000000000002</v>
          </cell>
          <cell r="CV146">
            <v>38.4</v>
          </cell>
          <cell r="CW146">
            <v>12.4</v>
          </cell>
          <cell r="CX146">
            <v>3.8</v>
          </cell>
          <cell r="CY146">
            <v>8.4</v>
          </cell>
          <cell r="CZ146">
            <v>13.5</v>
          </cell>
          <cell r="DA146">
            <v>20.7</v>
          </cell>
          <cell r="DB146">
            <v>41.199999999999996</v>
          </cell>
          <cell r="DC146">
            <v>8.2000000000000011</v>
          </cell>
          <cell r="DD146">
            <v>56.599999999999994</v>
          </cell>
          <cell r="DE146">
            <v>1.9</v>
          </cell>
          <cell r="DF146">
            <v>42.9</v>
          </cell>
          <cell r="DG146">
            <v>21.3</v>
          </cell>
          <cell r="DH146">
            <v>5.0999999999999996</v>
          </cell>
          <cell r="DI146">
            <v>4.9000000000000004</v>
          </cell>
          <cell r="DJ146">
            <v>25</v>
          </cell>
          <cell r="DK146">
            <v>13.100000000000001</v>
          </cell>
          <cell r="DL146">
            <v>0</v>
          </cell>
          <cell r="DM146">
            <v>0</v>
          </cell>
          <cell r="DN146">
            <v>0</v>
          </cell>
          <cell r="DO146">
            <v>0</v>
          </cell>
          <cell r="DP146" t="str">
            <v>nd</v>
          </cell>
          <cell r="DQ146" t="str">
            <v>nd</v>
          </cell>
          <cell r="DR146">
            <v>2.1</v>
          </cell>
          <cell r="DS146">
            <v>0</v>
          </cell>
          <cell r="DT146">
            <v>0</v>
          </cell>
          <cell r="DU146">
            <v>1.4000000000000001</v>
          </cell>
          <cell r="DV146">
            <v>2.1</v>
          </cell>
          <cell r="DW146">
            <v>9.3000000000000007</v>
          </cell>
          <cell r="DX146">
            <v>14.499999999999998</v>
          </cell>
          <cell r="DY146">
            <v>6.3</v>
          </cell>
          <cell r="DZ146">
            <v>6.5</v>
          </cell>
          <cell r="EA146">
            <v>2.1</v>
          </cell>
          <cell r="EB146">
            <v>4.3</v>
          </cell>
          <cell r="EC146">
            <v>12.1</v>
          </cell>
          <cell r="ED146">
            <v>4.5999999999999996</v>
          </cell>
          <cell r="EE146">
            <v>21.4</v>
          </cell>
          <cell r="EF146">
            <v>2</v>
          </cell>
          <cell r="EG146" t="str">
            <v>nd</v>
          </cell>
          <cell r="EH146">
            <v>3.5000000000000004</v>
          </cell>
          <cell r="EI146">
            <v>3.5999999999999996</v>
          </cell>
          <cell r="EJ146" t="str">
            <v>nd</v>
          </cell>
          <cell r="EK146" t="str">
            <v>nd</v>
          </cell>
          <cell r="EL146">
            <v>0</v>
          </cell>
          <cell r="EM146">
            <v>0</v>
          </cell>
          <cell r="EN146" t="str">
            <v>nd</v>
          </cell>
          <cell r="EO146">
            <v>0</v>
          </cell>
          <cell r="EP146">
            <v>0</v>
          </cell>
          <cell r="EQ146">
            <v>0</v>
          </cell>
          <cell r="ER146">
            <v>0</v>
          </cell>
          <cell r="ES146" t="str">
            <v>nd</v>
          </cell>
          <cell r="ET146">
            <v>2.2999999999999998</v>
          </cell>
          <cell r="EU146" t="str">
            <v>nd</v>
          </cell>
          <cell r="EV146" t="str">
            <v>nd</v>
          </cell>
          <cell r="EW146">
            <v>1.7999999999999998</v>
          </cell>
          <cell r="EX146" t="str">
            <v>nd</v>
          </cell>
          <cell r="EY146" t="str">
            <v>nd</v>
          </cell>
          <cell r="EZ146">
            <v>6.5</v>
          </cell>
          <cell r="FA146">
            <v>3.5000000000000004</v>
          </cell>
          <cell r="FB146">
            <v>5.3</v>
          </cell>
          <cell r="FC146">
            <v>6.5</v>
          </cell>
          <cell r="FD146">
            <v>10.8</v>
          </cell>
          <cell r="FE146">
            <v>6.4</v>
          </cell>
          <cell r="FF146">
            <v>3.9</v>
          </cell>
          <cell r="FG146">
            <v>1.5</v>
          </cell>
          <cell r="FH146">
            <v>23.7</v>
          </cell>
          <cell r="FI146">
            <v>3</v>
          </cell>
          <cell r="FJ146">
            <v>2.6</v>
          </cell>
          <cell r="FK146">
            <v>14.499999999999998</v>
          </cell>
          <cell r="FL146" t="str">
            <v>nd</v>
          </cell>
          <cell r="FM146" t="str">
            <v>nd</v>
          </cell>
          <cell r="FN146">
            <v>0</v>
          </cell>
          <cell r="FO146" t="str">
            <v>nd</v>
          </cell>
          <cell r="FP146" t="str">
            <v>nd</v>
          </cell>
          <cell r="FQ146">
            <v>2.9000000000000004</v>
          </cell>
          <cell r="FR146">
            <v>0</v>
          </cell>
          <cell r="FS146">
            <v>0</v>
          </cell>
          <cell r="FT146">
            <v>0</v>
          </cell>
          <cell r="FU146">
            <v>0</v>
          </cell>
          <cell r="FV146" t="str">
            <v>nd</v>
          </cell>
          <cell r="FW146">
            <v>0</v>
          </cell>
          <cell r="FX146">
            <v>0</v>
          </cell>
          <cell r="FY146" t="str">
            <v>nd</v>
          </cell>
          <cell r="FZ146" t="str">
            <v>nd</v>
          </cell>
          <cell r="GA146">
            <v>2.1999999999999997</v>
          </cell>
          <cell r="GB146">
            <v>2.4</v>
          </cell>
          <cell r="GC146" t="str">
            <v>nd</v>
          </cell>
          <cell r="GD146">
            <v>0</v>
          </cell>
          <cell r="GE146" t="str">
            <v>nd</v>
          </cell>
          <cell r="GF146">
            <v>1.7999999999999998</v>
          </cell>
          <cell r="GG146">
            <v>4.9000000000000004</v>
          </cell>
          <cell r="GH146">
            <v>31.3</v>
          </cell>
          <cell r="GI146">
            <v>0</v>
          </cell>
          <cell r="GJ146">
            <v>0</v>
          </cell>
          <cell r="GK146">
            <v>0</v>
          </cell>
          <cell r="GL146">
            <v>2.1999999999999997</v>
          </cell>
          <cell r="GM146">
            <v>2.5</v>
          </cell>
          <cell r="GN146">
            <v>44.2</v>
          </cell>
          <cell r="GO146">
            <v>0</v>
          </cell>
          <cell r="GP146">
            <v>0</v>
          </cell>
          <cell r="GQ146">
            <v>0</v>
          </cell>
          <cell r="GR146" t="str">
            <v>nd</v>
          </cell>
          <cell r="GS146" t="str">
            <v>nd</v>
          </cell>
          <cell r="GT146">
            <v>3.9</v>
          </cell>
          <cell r="GU146">
            <v>0</v>
          </cell>
          <cell r="GV146">
            <v>0</v>
          </cell>
          <cell r="GW146">
            <v>0</v>
          </cell>
          <cell r="GX146">
            <v>0</v>
          </cell>
          <cell r="GY146" t="str">
            <v>nd</v>
          </cell>
          <cell r="GZ146">
            <v>0</v>
          </cell>
          <cell r="HA146">
            <v>0</v>
          </cell>
          <cell r="HB146">
            <v>0</v>
          </cell>
          <cell r="HC146">
            <v>0</v>
          </cell>
          <cell r="HD146">
            <v>3.4000000000000004</v>
          </cell>
          <cell r="HE146">
            <v>2.1999999999999997</v>
          </cell>
          <cell r="HF146">
            <v>0</v>
          </cell>
          <cell r="HG146">
            <v>0</v>
          </cell>
          <cell r="HH146">
            <v>0</v>
          </cell>
          <cell r="HI146">
            <v>1.3</v>
          </cell>
          <cell r="HJ146">
            <v>29.099999999999998</v>
          </cell>
          <cell r="HK146">
            <v>10</v>
          </cell>
          <cell r="HL146">
            <v>0</v>
          </cell>
          <cell r="HM146">
            <v>0</v>
          </cell>
          <cell r="HN146">
            <v>0</v>
          </cell>
          <cell r="HO146">
            <v>0</v>
          </cell>
          <cell r="HP146">
            <v>32.4</v>
          </cell>
          <cell r="HQ146">
            <v>15.4</v>
          </cell>
          <cell r="HR146">
            <v>0</v>
          </cell>
          <cell r="HS146">
            <v>0</v>
          </cell>
          <cell r="HT146">
            <v>0</v>
          </cell>
          <cell r="HU146">
            <v>0</v>
          </cell>
          <cell r="HV146">
            <v>3.9</v>
          </cell>
          <cell r="HW146">
            <v>2</v>
          </cell>
          <cell r="HX146">
            <v>0</v>
          </cell>
          <cell r="HY146">
            <v>0</v>
          </cell>
          <cell r="HZ146">
            <v>0</v>
          </cell>
          <cell r="IA146">
            <v>0</v>
          </cell>
          <cell r="IB146" t="str">
            <v>nd</v>
          </cell>
          <cell r="IC146">
            <v>2.1999999999999997</v>
          </cell>
          <cell r="ID146">
            <v>0</v>
          </cell>
          <cell r="IE146" t="str">
            <v>nd</v>
          </cell>
          <cell r="IF146">
            <v>2.2999999999999998</v>
          </cell>
          <cell r="IG146" t="str">
            <v>nd</v>
          </cell>
          <cell r="IH146">
            <v>0</v>
          </cell>
          <cell r="II146" t="str">
            <v>nd</v>
          </cell>
          <cell r="IJ146">
            <v>2.4</v>
          </cell>
          <cell r="IK146">
            <v>4.8</v>
          </cell>
          <cell r="IL146">
            <v>27.1</v>
          </cell>
          <cell r="IM146">
            <v>5.4</v>
          </cell>
          <cell r="IN146" t="str">
            <v>nd</v>
          </cell>
          <cell r="IO146">
            <v>0</v>
          </cell>
          <cell r="IP146">
            <v>3</v>
          </cell>
          <cell r="IQ146">
            <v>5.8999999999999995</v>
          </cell>
          <cell r="IR146">
            <v>26.6</v>
          </cell>
          <cell r="IS146">
            <v>8.2000000000000011</v>
          </cell>
          <cell r="IT146">
            <v>3</v>
          </cell>
          <cell r="IU146">
            <v>0</v>
          </cell>
          <cell r="IV146" t="str">
            <v>nd</v>
          </cell>
          <cell r="IW146">
            <v>0</v>
          </cell>
          <cell r="IX146">
            <v>3.5000000000000004</v>
          </cell>
          <cell r="IY146" t="str">
            <v>nd</v>
          </cell>
          <cell r="IZ146" t="str">
            <v>nd</v>
          </cell>
          <cell r="JA146">
            <v>0</v>
          </cell>
          <cell r="JB146">
            <v>0</v>
          </cell>
          <cell r="JC146">
            <v>0</v>
          </cell>
          <cell r="JD146">
            <v>0</v>
          </cell>
          <cell r="JE146" t="str">
            <v>nd</v>
          </cell>
          <cell r="JF146">
            <v>0</v>
          </cell>
          <cell r="JG146">
            <v>0</v>
          </cell>
          <cell r="JH146">
            <v>0</v>
          </cell>
          <cell r="JI146">
            <v>0</v>
          </cell>
          <cell r="JJ146">
            <v>0</v>
          </cell>
          <cell r="JK146">
            <v>5.7</v>
          </cell>
          <cell r="JL146">
            <v>0</v>
          </cell>
          <cell r="JM146">
            <v>0</v>
          </cell>
          <cell r="JN146">
            <v>0</v>
          </cell>
          <cell r="JO146" t="str">
            <v>nd</v>
          </cell>
          <cell r="JP146">
            <v>0</v>
          </cell>
          <cell r="JQ146">
            <v>37.6</v>
          </cell>
          <cell r="JR146">
            <v>0</v>
          </cell>
          <cell r="JS146">
            <v>0</v>
          </cell>
          <cell r="JT146">
            <v>0</v>
          </cell>
          <cell r="JU146">
            <v>0</v>
          </cell>
          <cell r="JV146">
            <v>0</v>
          </cell>
          <cell r="JW146">
            <v>50.2</v>
          </cell>
          <cell r="JX146">
            <v>0</v>
          </cell>
          <cell r="JY146">
            <v>0</v>
          </cell>
          <cell r="JZ146">
            <v>0</v>
          </cell>
          <cell r="KA146">
            <v>0</v>
          </cell>
          <cell r="KB146">
            <v>0</v>
          </cell>
          <cell r="KC146">
            <v>5.6000000000000005</v>
          </cell>
          <cell r="KD146">
            <v>45.2</v>
          </cell>
          <cell r="KE146">
            <v>25.7</v>
          </cell>
          <cell r="KF146">
            <v>3.5999999999999996</v>
          </cell>
          <cell r="KG146">
            <v>3.4000000000000004</v>
          </cell>
          <cell r="KH146">
            <v>22</v>
          </cell>
          <cell r="KI146">
            <v>0.1</v>
          </cell>
          <cell r="KJ146">
            <v>42.199999999999996</v>
          </cell>
          <cell r="KK146">
            <v>23.799999999999997</v>
          </cell>
          <cell r="KL146">
            <v>3.8</v>
          </cell>
          <cell r="KM146">
            <v>3.5000000000000004</v>
          </cell>
          <cell r="KN146">
            <v>26.6</v>
          </cell>
          <cell r="KO146">
            <v>0.2</v>
          </cell>
        </row>
        <row r="147">
          <cell r="A147" t="str">
            <v>EnsNZ</v>
          </cell>
          <cell r="B147" t="str">
            <v>147</v>
          </cell>
          <cell r="C147" t="str">
            <v>NAF 38</v>
          </cell>
          <cell r="D147" t="str">
            <v>NZ</v>
          </cell>
          <cell r="E147" t="str">
            <v/>
          </cell>
          <cell r="F147">
            <v>0.70000000000000007</v>
          </cell>
          <cell r="G147">
            <v>10.100000000000001</v>
          </cell>
          <cell r="H147">
            <v>23.200000000000003</v>
          </cell>
          <cell r="I147">
            <v>56.8</v>
          </cell>
          <cell r="J147">
            <v>9.1999999999999993</v>
          </cell>
          <cell r="K147">
            <v>64</v>
          </cell>
          <cell r="L147">
            <v>26.900000000000002</v>
          </cell>
          <cell r="M147">
            <v>0.89999999999999991</v>
          </cell>
          <cell r="N147">
            <v>8.2000000000000011</v>
          </cell>
          <cell r="O147">
            <v>27.400000000000002</v>
          </cell>
          <cell r="P147">
            <v>36.700000000000003</v>
          </cell>
          <cell r="Q147">
            <v>8.9</v>
          </cell>
          <cell r="R147">
            <v>4.3</v>
          </cell>
          <cell r="S147">
            <v>15.9</v>
          </cell>
          <cell r="T147">
            <v>25.3</v>
          </cell>
          <cell r="U147">
            <v>12.2</v>
          </cell>
          <cell r="V147">
            <v>22.7</v>
          </cell>
          <cell r="W147">
            <v>17.7</v>
          </cell>
          <cell r="X147">
            <v>76</v>
          </cell>
          <cell r="Y147">
            <v>6.3</v>
          </cell>
          <cell r="Z147">
            <v>9.8000000000000007</v>
          </cell>
          <cell r="AA147">
            <v>61.5</v>
          </cell>
          <cell r="AB147">
            <v>12.1</v>
          </cell>
          <cell r="AC147">
            <v>43.1</v>
          </cell>
          <cell r="AD147">
            <v>26.400000000000002</v>
          </cell>
          <cell r="AE147">
            <v>12.8</v>
          </cell>
          <cell r="AF147">
            <v>26.3</v>
          </cell>
          <cell r="AG147">
            <v>12.2</v>
          </cell>
          <cell r="AH147">
            <v>0</v>
          </cell>
          <cell r="AI147">
            <v>48.699999999999996</v>
          </cell>
          <cell r="AJ147">
            <v>61.3</v>
          </cell>
          <cell r="AK147">
            <v>5.8999999999999995</v>
          </cell>
          <cell r="AL147">
            <v>32.800000000000004</v>
          </cell>
          <cell r="AM147">
            <v>58.3</v>
          </cell>
          <cell r="AN147">
            <v>41.699999999999996</v>
          </cell>
          <cell r="AO147">
            <v>45.5</v>
          </cell>
          <cell r="AP147">
            <v>54.500000000000007</v>
          </cell>
          <cell r="AQ147">
            <v>32.800000000000004</v>
          </cell>
          <cell r="AR147">
            <v>18.600000000000001</v>
          </cell>
          <cell r="AS147">
            <v>0.3</v>
          </cell>
          <cell r="AT147">
            <v>43</v>
          </cell>
          <cell r="AU147">
            <v>5.3</v>
          </cell>
          <cell r="AV147">
            <v>5.7</v>
          </cell>
          <cell r="AW147">
            <v>1.9</v>
          </cell>
          <cell r="AX147">
            <v>3.4000000000000004</v>
          </cell>
          <cell r="AY147">
            <v>61.6</v>
          </cell>
          <cell r="AZ147">
            <v>27.400000000000002</v>
          </cell>
          <cell r="BA147">
            <v>65.2</v>
          </cell>
          <cell r="BB147">
            <v>16.600000000000001</v>
          </cell>
          <cell r="BC147">
            <v>6.6000000000000005</v>
          </cell>
          <cell r="BD147">
            <v>4.3999999999999995</v>
          </cell>
          <cell r="BE147">
            <v>3.9</v>
          </cell>
          <cell r="BF147">
            <v>3.4000000000000004</v>
          </cell>
          <cell r="BG147">
            <v>2.9000000000000004</v>
          </cell>
          <cell r="BH147">
            <v>2.2999999999999998</v>
          </cell>
          <cell r="BI147">
            <v>8.1</v>
          </cell>
          <cell r="BJ147">
            <v>5.4</v>
          </cell>
          <cell r="BK147">
            <v>33.900000000000006</v>
          </cell>
          <cell r="BL147">
            <v>47.3</v>
          </cell>
          <cell r="BM147">
            <v>1.3</v>
          </cell>
          <cell r="BN147">
            <v>1.4000000000000001</v>
          </cell>
          <cell r="BO147">
            <v>0.89999999999999991</v>
          </cell>
          <cell r="BP147">
            <v>7.0000000000000009</v>
          </cell>
          <cell r="BQ147">
            <v>40.699999999999996</v>
          </cell>
          <cell r="BR147">
            <v>48.6</v>
          </cell>
          <cell r="BS147" t="str">
            <v>nd</v>
          </cell>
          <cell r="BT147">
            <v>0</v>
          </cell>
          <cell r="BU147">
            <v>0.3</v>
          </cell>
          <cell r="BV147">
            <v>13.700000000000001</v>
          </cell>
          <cell r="BW147">
            <v>68.400000000000006</v>
          </cell>
          <cell r="BX147">
            <v>17.5</v>
          </cell>
          <cell r="BY147">
            <v>0.89999999999999991</v>
          </cell>
          <cell r="BZ147">
            <v>2.4</v>
          </cell>
          <cell r="CA147">
            <v>13.4</v>
          </cell>
          <cell r="CB147">
            <v>46.9</v>
          </cell>
          <cell r="CC147">
            <v>30.4</v>
          </cell>
          <cell r="CD147">
            <v>6</v>
          </cell>
          <cell r="CE147">
            <v>0</v>
          </cell>
          <cell r="CF147">
            <v>0</v>
          </cell>
          <cell r="CG147">
            <v>0</v>
          </cell>
          <cell r="CH147">
            <v>0.1</v>
          </cell>
          <cell r="CI147">
            <v>0.4</v>
          </cell>
          <cell r="CJ147">
            <v>99.5</v>
          </cell>
          <cell r="CK147">
            <v>66</v>
          </cell>
          <cell r="CL147">
            <v>37.5</v>
          </cell>
          <cell r="CM147">
            <v>76.099999999999994</v>
          </cell>
          <cell r="CN147">
            <v>27.6</v>
          </cell>
          <cell r="CO147">
            <v>5.7</v>
          </cell>
          <cell r="CP147">
            <v>20.5</v>
          </cell>
          <cell r="CQ147">
            <v>62.9</v>
          </cell>
          <cell r="CR147">
            <v>5.8000000000000007</v>
          </cell>
          <cell r="CS147">
            <v>25.3</v>
          </cell>
          <cell r="CT147">
            <v>31.6</v>
          </cell>
          <cell r="CU147">
            <v>10.4</v>
          </cell>
          <cell r="CV147">
            <v>32.700000000000003</v>
          </cell>
          <cell r="CW147">
            <v>20.5</v>
          </cell>
          <cell r="CX147">
            <v>7.5</v>
          </cell>
          <cell r="CY147">
            <v>13.600000000000001</v>
          </cell>
          <cell r="CZ147">
            <v>8.6999999999999993</v>
          </cell>
          <cell r="DA147">
            <v>15.4</v>
          </cell>
          <cell r="DB147">
            <v>34.300000000000004</v>
          </cell>
          <cell r="DC147">
            <v>22.5</v>
          </cell>
          <cell r="DD147">
            <v>37.200000000000003</v>
          </cell>
          <cell r="DE147">
            <v>15.6</v>
          </cell>
          <cell r="DF147">
            <v>25.8</v>
          </cell>
          <cell r="DG147">
            <v>16.2</v>
          </cell>
          <cell r="DH147">
            <v>6.1</v>
          </cell>
          <cell r="DI147">
            <v>6.9</v>
          </cell>
          <cell r="DJ147">
            <v>18.5</v>
          </cell>
          <cell r="DK147">
            <v>15.299999999999999</v>
          </cell>
          <cell r="DL147" t="str">
            <v>nd</v>
          </cell>
          <cell r="DM147">
            <v>0.2</v>
          </cell>
          <cell r="DN147">
            <v>0</v>
          </cell>
          <cell r="DO147" t="str">
            <v>nd</v>
          </cell>
          <cell r="DP147">
            <v>0.3</v>
          </cell>
          <cell r="DQ147">
            <v>1.7999999999999998</v>
          </cell>
          <cell r="DR147">
            <v>3.3000000000000003</v>
          </cell>
          <cell r="DS147">
            <v>0.4</v>
          </cell>
          <cell r="DT147">
            <v>2.2999999999999998</v>
          </cell>
          <cell r="DU147">
            <v>1.2</v>
          </cell>
          <cell r="DV147">
            <v>0.70000000000000007</v>
          </cell>
          <cell r="DW147">
            <v>12.5</v>
          </cell>
          <cell r="DX147">
            <v>6.1</v>
          </cell>
          <cell r="DY147">
            <v>2.5</v>
          </cell>
          <cell r="DZ147">
            <v>1.0999999999999999</v>
          </cell>
          <cell r="EA147">
            <v>0.70000000000000007</v>
          </cell>
          <cell r="EB147">
            <v>0.3</v>
          </cell>
          <cell r="EC147">
            <v>43.4</v>
          </cell>
          <cell r="ED147">
            <v>6.5</v>
          </cell>
          <cell r="EE147">
            <v>3.2</v>
          </cell>
          <cell r="EF147">
            <v>0.89999999999999991</v>
          </cell>
          <cell r="EG147">
            <v>1.6</v>
          </cell>
          <cell r="EH147">
            <v>1.7999999999999998</v>
          </cell>
          <cell r="EI147">
            <v>7.3999999999999995</v>
          </cell>
          <cell r="EJ147">
            <v>0.70000000000000007</v>
          </cell>
          <cell r="EK147">
            <v>0.5</v>
          </cell>
          <cell r="EL147" t="str">
            <v>nd</v>
          </cell>
          <cell r="EM147">
            <v>0.2</v>
          </cell>
          <cell r="EN147">
            <v>0.2</v>
          </cell>
          <cell r="EO147">
            <v>0</v>
          </cell>
          <cell r="EP147">
            <v>0.3</v>
          </cell>
          <cell r="EQ147">
            <v>0</v>
          </cell>
          <cell r="ER147">
            <v>0</v>
          </cell>
          <cell r="ES147">
            <v>0.3</v>
          </cell>
          <cell r="ET147">
            <v>0.89999999999999991</v>
          </cell>
          <cell r="EU147">
            <v>0.2</v>
          </cell>
          <cell r="EV147">
            <v>1.3</v>
          </cell>
          <cell r="EW147">
            <v>1.5</v>
          </cell>
          <cell r="EX147">
            <v>3.1</v>
          </cell>
          <cell r="EY147">
            <v>3</v>
          </cell>
          <cell r="EZ147">
            <v>0.3</v>
          </cell>
          <cell r="FA147">
            <v>1</v>
          </cell>
          <cell r="FB147">
            <v>2.8000000000000003</v>
          </cell>
          <cell r="FC147">
            <v>1</v>
          </cell>
          <cell r="FD147">
            <v>7.1</v>
          </cell>
          <cell r="FE147">
            <v>11.1</v>
          </cell>
          <cell r="FF147">
            <v>1.5</v>
          </cell>
          <cell r="FG147">
            <v>0.89999999999999991</v>
          </cell>
          <cell r="FH147">
            <v>3.5999999999999996</v>
          </cell>
          <cell r="FI147">
            <v>2.2999999999999998</v>
          </cell>
          <cell r="FJ147">
            <v>21.5</v>
          </cell>
          <cell r="FK147">
            <v>27.400000000000002</v>
          </cell>
          <cell r="FL147">
            <v>0.2</v>
          </cell>
          <cell r="FM147" t="str">
            <v>nd</v>
          </cell>
          <cell r="FN147">
            <v>0.5</v>
          </cell>
          <cell r="FO147">
            <v>0.70000000000000007</v>
          </cell>
          <cell r="FP147">
            <v>1.7000000000000002</v>
          </cell>
          <cell r="FQ147">
            <v>5.6000000000000005</v>
          </cell>
          <cell r="FR147">
            <v>0.2</v>
          </cell>
          <cell r="FS147">
            <v>0</v>
          </cell>
          <cell r="FT147">
            <v>0</v>
          </cell>
          <cell r="FU147" t="str">
            <v>nd</v>
          </cell>
          <cell r="FV147">
            <v>0.4</v>
          </cell>
          <cell r="FW147">
            <v>0.89999999999999991</v>
          </cell>
          <cell r="FX147">
            <v>1.3</v>
          </cell>
          <cell r="FY147">
            <v>0.6</v>
          </cell>
          <cell r="FZ147">
            <v>3</v>
          </cell>
          <cell r="GA147">
            <v>2.1999999999999997</v>
          </cell>
          <cell r="GB147">
            <v>2.4</v>
          </cell>
          <cell r="GC147">
            <v>0.2</v>
          </cell>
          <cell r="GD147" t="str">
            <v>nd</v>
          </cell>
          <cell r="GE147">
            <v>0.3</v>
          </cell>
          <cell r="GF147">
            <v>1.6</v>
          </cell>
          <cell r="GG147">
            <v>13.200000000000001</v>
          </cell>
          <cell r="GH147">
            <v>7.8</v>
          </cell>
          <cell r="GI147" t="str">
            <v>nd</v>
          </cell>
          <cell r="GJ147">
            <v>0</v>
          </cell>
          <cell r="GK147" t="str">
            <v>nd</v>
          </cell>
          <cell r="GL147">
            <v>2.1</v>
          </cell>
          <cell r="GM147">
            <v>20.5</v>
          </cell>
          <cell r="GN147">
            <v>34.200000000000003</v>
          </cell>
          <cell r="GO147">
            <v>0</v>
          </cell>
          <cell r="GP147">
            <v>0</v>
          </cell>
          <cell r="GQ147">
            <v>0</v>
          </cell>
          <cell r="GR147" t="str">
            <v>nd</v>
          </cell>
          <cell r="GS147">
            <v>4.8</v>
          </cell>
          <cell r="GT147">
            <v>3.5999999999999996</v>
          </cell>
          <cell r="GU147">
            <v>0</v>
          </cell>
          <cell r="GV147">
            <v>0.4</v>
          </cell>
          <cell r="GW147">
            <v>0</v>
          </cell>
          <cell r="GX147">
            <v>0</v>
          </cell>
          <cell r="GY147">
            <v>0.4</v>
          </cell>
          <cell r="GZ147">
            <v>0</v>
          </cell>
          <cell r="HA147">
            <v>0</v>
          </cell>
          <cell r="HB147" t="str">
            <v>nd</v>
          </cell>
          <cell r="HC147">
            <v>1.2</v>
          </cell>
          <cell r="HD147">
            <v>7.1999999999999993</v>
          </cell>
          <cell r="HE147">
            <v>1.9</v>
          </cell>
          <cell r="HF147">
            <v>0</v>
          </cell>
          <cell r="HG147">
            <v>0</v>
          </cell>
          <cell r="HH147">
            <v>0</v>
          </cell>
          <cell r="HI147">
            <v>3.2</v>
          </cell>
          <cell r="HJ147">
            <v>17</v>
          </cell>
          <cell r="HK147">
            <v>3.5000000000000004</v>
          </cell>
          <cell r="HL147" t="str">
            <v>nd</v>
          </cell>
          <cell r="HM147">
            <v>0</v>
          </cell>
          <cell r="HN147" t="str">
            <v>nd</v>
          </cell>
          <cell r="HO147">
            <v>8</v>
          </cell>
          <cell r="HP147">
            <v>37.4</v>
          </cell>
          <cell r="HQ147">
            <v>10.199999999999999</v>
          </cell>
          <cell r="HR147">
            <v>0</v>
          </cell>
          <cell r="HS147">
            <v>0</v>
          </cell>
          <cell r="HT147" t="str">
            <v>nd</v>
          </cell>
          <cell r="HU147">
            <v>1.3</v>
          </cell>
          <cell r="HV147">
            <v>6.6000000000000005</v>
          </cell>
          <cell r="HW147">
            <v>1.3</v>
          </cell>
          <cell r="HX147" t="str">
            <v>nd</v>
          </cell>
          <cell r="HY147">
            <v>0</v>
          </cell>
          <cell r="HZ147">
            <v>0.2</v>
          </cell>
          <cell r="IA147">
            <v>0.3</v>
          </cell>
          <cell r="IB147" t="str">
            <v>nd</v>
          </cell>
          <cell r="IC147" t="str">
            <v>nd</v>
          </cell>
          <cell r="ID147">
            <v>0.4</v>
          </cell>
          <cell r="IE147">
            <v>1.6</v>
          </cell>
          <cell r="IF147">
            <v>4.5999999999999996</v>
          </cell>
          <cell r="IG147">
            <v>3.1</v>
          </cell>
          <cell r="IH147">
            <v>0.5</v>
          </cell>
          <cell r="II147">
            <v>0.5</v>
          </cell>
          <cell r="IJ147" t="str">
            <v>nd</v>
          </cell>
          <cell r="IK147">
            <v>4.1000000000000005</v>
          </cell>
          <cell r="IL147">
            <v>11.600000000000001</v>
          </cell>
          <cell r="IM147">
            <v>6.4</v>
          </cell>
          <cell r="IN147">
            <v>1.0999999999999999</v>
          </cell>
          <cell r="IO147">
            <v>0.2</v>
          </cell>
          <cell r="IP147">
            <v>1.6</v>
          </cell>
          <cell r="IQ147">
            <v>6.3</v>
          </cell>
          <cell r="IR147">
            <v>26.700000000000003</v>
          </cell>
          <cell r="IS147">
            <v>17.599999999999998</v>
          </cell>
          <cell r="IT147">
            <v>3.4000000000000004</v>
          </cell>
          <cell r="IU147" t="str">
            <v>nd</v>
          </cell>
          <cell r="IV147" t="str">
            <v>nd</v>
          </cell>
          <cell r="IW147">
            <v>1.3</v>
          </cell>
          <cell r="IX147">
            <v>3.6999999999999997</v>
          </cell>
          <cell r="IY147">
            <v>3.3000000000000003</v>
          </cell>
          <cell r="IZ147">
            <v>0.70000000000000007</v>
          </cell>
          <cell r="JA147">
            <v>0</v>
          </cell>
          <cell r="JB147">
            <v>0</v>
          </cell>
          <cell r="JC147">
            <v>0</v>
          </cell>
          <cell r="JD147">
            <v>0</v>
          </cell>
          <cell r="JE147">
            <v>0.70000000000000007</v>
          </cell>
          <cell r="JF147">
            <v>0</v>
          </cell>
          <cell r="JG147">
            <v>0</v>
          </cell>
          <cell r="JH147">
            <v>0</v>
          </cell>
          <cell r="JI147">
            <v>0</v>
          </cell>
          <cell r="JJ147">
            <v>0</v>
          </cell>
          <cell r="JK147">
            <v>10.100000000000001</v>
          </cell>
          <cell r="JL147">
            <v>0</v>
          </cell>
          <cell r="JM147">
            <v>0</v>
          </cell>
          <cell r="JN147">
            <v>0</v>
          </cell>
          <cell r="JO147" t="str">
            <v>nd</v>
          </cell>
          <cell r="JP147">
            <v>0</v>
          </cell>
          <cell r="JQ147">
            <v>23.400000000000002</v>
          </cell>
          <cell r="JR147">
            <v>0</v>
          </cell>
          <cell r="JS147">
            <v>0</v>
          </cell>
          <cell r="JT147">
            <v>0</v>
          </cell>
          <cell r="JU147" t="str">
            <v>nd</v>
          </cell>
          <cell r="JV147" t="str">
            <v>nd</v>
          </cell>
          <cell r="JW147">
            <v>56.399999999999991</v>
          </cell>
          <cell r="JX147">
            <v>0</v>
          </cell>
          <cell r="JY147">
            <v>0</v>
          </cell>
          <cell r="JZ147">
            <v>0</v>
          </cell>
          <cell r="KA147">
            <v>0</v>
          </cell>
          <cell r="KB147" t="str">
            <v>nd</v>
          </cell>
          <cell r="KC147">
            <v>8.7999999999999989</v>
          </cell>
          <cell r="KD147">
            <v>64.3</v>
          </cell>
          <cell r="KE147">
            <v>8.4</v>
          </cell>
          <cell r="KF147">
            <v>5.3</v>
          </cell>
          <cell r="KG147">
            <v>5.5</v>
          </cell>
          <cell r="KH147">
            <v>16.400000000000002</v>
          </cell>
          <cell r="KI147">
            <v>0.1</v>
          </cell>
          <cell r="KJ147">
            <v>61.8</v>
          </cell>
          <cell r="KK147">
            <v>8.1</v>
          </cell>
          <cell r="KL147">
            <v>5.4</v>
          </cell>
          <cell r="KM147">
            <v>6</v>
          </cell>
          <cell r="KN147">
            <v>18.5</v>
          </cell>
          <cell r="KO147">
            <v>0.1</v>
          </cell>
        </row>
        <row r="148">
          <cell r="A148" t="str">
            <v>EnsOZ</v>
          </cell>
          <cell r="B148" t="str">
            <v>148</v>
          </cell>
          <cell r="C148" t="str">
            <v>NAF 38</v>
          </cell>
          <cell r="D148" t="str">
            <v>OZ</v>
          </cell>
          <cell r="E148" t="str">
            <v/>
          </cell>
          <cell r="F148">
            <v>0</v>
          </cell>
          <cell r="G148">
            <v>0</v>
          </cell>
          <cell r="H148">
            <v>0</v>
          </cell>
          <cell r="I148" t="str">
            <v>nd</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t="str">
            <v>nd</v>
          </cell>
          <cell r="Y148">
            <v>0</v>
          </cell>
          <cell r="Z148">
            <v>0</v>
          </cell>
          <cell r="AA148">
            <v>0</v>
          </cell>
          <cell r="AB148">
            <v>0</v>
          </cell>
          <cell r="AC148">
            <v>0</v>
          </cell>
          <cell r="AD148">
            <v>0</v>
          </cell>
          <cell r="AE148">
            <v>0</v>
          </cell>
          <cell r="AF148">
            <v>0</v>
          </cell>
          <cell r="AG148">
            <v>0</v>
          </cell>
          <cell r="AH148">
            <v>0</v>
          </cell>
          <cell r="AI148">
            <v>0</v>
          </cell>
          <cell r="AJ148" t="str">
            <v>nd</v>
          </cell>
          <cell r="AK148">
            <v>0</v>
          </cell>
          <cell r="AL148">
            <v>0</v>
          </cell>
          <cell r="AM148">
            <v>0</v>
          </cell>
          <cell r="AN148" t="str">
            <v>nd</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t="str">
            <v>nd</v>
          </cell>
          <cell r="BD148">
            <v>0</v>
          </cell>
          <cell r="BE148">
            <v>0</v>
          </cell>
          <cell r="BF148">
            <v>0</v>
          </cell>
          <cell r="BG148">
            <v>0</v>
          </cell>
          <cell r="BH148">
            <v>0</v>
          </cell>
          <cell r="BI148" t="str">
            <v>nd</v>
          </cell>
          <cell r="BJ148">
            <v>0</v>
          </cell>
          <cell r="BK148">
            <v>0</v>
          </cell>
          <cell r="BL148">
            <v>0</v>
          </cell>
          <cell r="BM148">
            <v>0</v>
          </cell>
          <cell r="BN148">
            <v>0</v>
          </cell>
          <cell r="BO148">
            <v>0</v>
          </cell>
          <cell r="BP148">
            <v>0</v>
          </cell>
          <cell r="BQ148">
            <v>0</v>
          </cell>
          <cell r="BR148" t="str">
            <v>nd</v>
          </cell>
          <cell r="BS148">
            <v>0</v>
          </cell>
          <cell r="BT148">
            <v>0</v>
          </cell>
          <cell r="BU148">
            <v>0</v>
          </cell>
          <cell r="BV148" t="str">
            <v>nd</v>
          </cell>
          <cell r="BW148">
            <v>0</v>
          </cell>
          <cell r="BX148">
            <v>0</v>
          </cell>
          <cell r="BY148">
            <v>0</v>
          </cell>
          <cell r="BZ148">
            <v>0</v>
          </cell>
          <cell r="CA148">
            <v>0</v>
          </cell>
          <cell r="CB148" t="str">
            <v>nd</v>
          </cell>
          <cell r="CC148">
            <v>0</v>
          </cell>
          <cell r="CD148">
            <v>0</v>
          </cell>
          <cell r="CE148">
            <v>0</v>
          </cell>
          <cell r="CF148">
            <v>0</v>
          </cell>
          <cell r="CG148">
            <v>0</v>
          </cell>
          <cell r="CH148">
            <v>0</v>
          </cell>
          <cell r="CI148">
            <v>0</v>
          </cell>
          <cell r="CJ148" t="str">
            <v>nd</v>
          </cell>
          <cell r="CK148" t="str">
            <v>nd</v>
          </cell>
          <cell r="CL148">
            <v>0</v>
          </cell>
          <cell r="CM148" t="str">
            <v>nd</v>
          </cell>
          <cell r="CN148">
            <v>0</v>
          </cell>
          <cell r="CO148">
            <v>0</v>
          </cell>
          <cell r="CP148" t="str">
            <v>nd</v>
          </cell>
          <cell r="CQ148" t="str">
            <v>nd</v>
          </cell>
          <cell r="CR148">
            <v>0</v>
          </cell>
          <cell r="CS148">
            <v>0</v>
          </cell>
          <cell r="CT148">
            <v>0</v>
          </cell>
          <cell r="CU148">
            <v>0</v>
          </cell>
          <cell r="CV148" t="str">
            <v>nd</v>
          </cell>
          <cell r="CW148">
            <v>0</v>
          </cell>
          <cell r="CX148">
            <v>0</v>
          </cell>
          <cell r="CY148">
            <v>0</v>
          </cell>
          <cell r="CZ148">
            <v>0</v>
          </cell>
          <cell r="DA148">
            <v>0</v>
          </cell>
          <cell r="DB148" t="str">
            <v>nd</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t="str">
            <v>nd</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t="str">
            <v>nd</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t="str">
            <v>nd</v>
          </cell>
          <cell r="GO148">
            <v>0</v>
          </cell>
          <cell r="GP148">
            <v>0</v>
          </cell>
          <cell r="GQ148">
            <v>0</v>
          </cell>
          <cell r="GR148">
            <v>0</v>
          </cell>
          <cell r="GS148">
            <v>0</v>
          </cell>
          <cell r="GT148">
            <v>0</v>
          </cell>
          <cell r="GU148">
            <v>0</v>
          </cell>
          <cell r="GV148">
            <v>0</v>
          </cell>
          <cell r="GW148">
            <v>0</v>
          </cell>
          <cell r="GX148">
            <v>0</v>
          </cell>
          <cell r="GY148">
            <v>0</v>
          </cell>
          <cell r="GZ148">
            <v>0</v>
          </cell>
          <cell r="HA148">
            <v>0</v>
          </cell>
          <cell r="HB148">
            <v>0</v>
          </cell>
          <cell r="HC148">
            <v>0</v>
          </cell>
          <cell r="HD148">
            <v>0</v>
          </cell>
          <cell r="HE148">
            <v>0</v>
          </cell>
          <cell r="HF148">
            <v>0</v>
          </cell>
          <cell r="HG148">
            <v>0</v>
          </cell>
          <cell r="HH148">
            <v>0</v>
          </cell>
          <cell r="HI148">
            <v>0</v>
          </cell>
          <cell r="HJ148">
            <v>0</v>
          </cell>
          <cell r="HK148">
            <v>0</v>
          </cell>
          <cell r="HL148">
            <v>0</v>
          </cell>
          <cell r="HM148">
            <v>0</v>
          </cell>
          <cell r="HN148">
            <v>0</v>
          </cell>
          <cell r="HO148" t="str">
            <v>nd</v>
          </cell>
          <cell r="HP148">
            <v>0</v>
          </cell>
          <cell r="HQ148">
            <v>0</v>
          </cell>
          <cell r="HR148">
            <v>0</v>
          </cell>
          <cell r="HS148">
            <v>0</v>
          </cell>
          <cell r="HT148">
            <v>0</v>
          </cell>
          <cell r="HU148">
            <v>0</v>
          </cell>
          <cell r="HV148">
            <v>0</v>
          </cell>
          <cell r="HW148">
            <v>0</v>
          </cell>
          <cell r="HX148">
            <v>0</v>
          </cell>
          <cell r="HY148">
            <v>0</v>
          </cell>
          <cell r="HZ148">
            <v>0</v>
          </cell>
          <cell r="IA148">
            <v>0</v>
          </cell>
          <cell r="IB148">
            <v>0</v>
          </cell>
          <cell r="IC148">
            <v>0</v>
          </cell>
          <cell r="ID148">
            <v>0</v>
          </cell>
          <cell r="IE148">
            <v>0</v>
          </cell>
          <cell r="IF148">
            <v>0</v>
          </cell>
          <cell r="IG148">
            <v>0</v>
          </cell>
          <cell r="IH148">
            <v>0</v>
          </cell>
          <cell r="II148">
            <v>0</v>
          </cell>
          <cell r="IJ148">
            <v>0</v>
          </cell>
          <cell r="IK148">
            <v>0</v>
          </cell>
          <cell r="IL148">
            <v>0</v>
          </cell>
          <cell r="IM148">
            <v>0</v>
          </cell>
          <cell r="IN148">
            <v>0</v>
          </cell>
          <cell r="IO148">
            <v>0</v>
          </cell>
          <cell r="IP148">
            <v>0</v>
          </cell>
          <cell r="IQ148">
            <v>0</v>
          </cell>
          <cell r="IR148" t="str">
            <v>nd</v>
          </cell>
          <cell r="IS148">
            <v>0</v>
          </cell>
          <cell r="IT148">
            <v>0</v>
          </cell>
          <cell r="IU148">
            <v>0</v>
          </cell>
          <cell r="IV148">
            <v>0</v>
          </cell>
          <cell r="IW148">
            <v>0</v>
          </cell>
          <cell r="IX148">
            <v>0</v>
          </cell>
          <cell r="IY148">
            <v>0</v>
          </cell>
          <cell r="IZ148">
            <v>0</v>
          </cell>
          <cell r="JA148">
            <v>0</v>
          </cell>
          <cell r="JB148">
            <v>0</v>
          </cell>
          <cell r="JC148">
            <v>0</v>
          </cell>
          <cell r="JD148">
            <v>0</v>
          </cell>
          <cell r="JE148">
            <v>0</v>
          </cell>
          <cell r="JF148">
            <v>0</v>
          </cell>
          <cell r="JG148">
            <v>0</v>
          </cell>
          <cell r="JH148">
            <v>0</v>
          </cell>
          <cell r="JI148">
            <v>0</v>
          </cell>
          <cell r="JJ148">
            <v>0</v>
          </cell>
          <cell r="JK148">
            <v>0</v>
          </cell>
          <cell r="JL148">
            <v>0</v>
          </cell>
          <cell r="JM148">
            <v>0</v>
          </cell>
          <cell r="JN148">
            <v>0</v>
          </cell>
          <cell r="JO148">
            <v>0</v>
          </cell>
          <cell r="JP148">
            <v>0</v>
          </cell>
          <cell r="JQ148">
            <v>0</v>
          </cell>
          <cell r="JR148">
            <v>0</v>
          </cell>
          <cell r="JS148">
            <v>0</v>
          </cell>
          <cell r="JT148">
            <v>0</v>
          </cell>
          <cell r="JU148">
            <v>0</v>
          </cell>
          <cell r="JV148">
            <v>0</v>
          </cell>
          <cell r="JW148" t="str">
            <v>nd</v>
          </cell>
          <cell r="JX148">
            <v>0</v>
          </cell>
          <cell r="JY148">
            <v>0</v>
          </cell>
          <cell r="JZ148">
            <v>0</v>
          </cell>
          <cell r="KA148">
            <v>0</v>
          </cell>
          <cell r="KB148">
            <v>0</v>
          </cell>
          <cell r="KC148">
            <v>0</v>
          </cell>
          <cell r="KD148" t="str">
            <v>nd</v>
          </cell>
          <cell r="KE148" t="str">
            <v>nd</v>
          </cell>
          <cell r="KF148" t="str">
            <v>nd</v>
          </cell>
          <cell r="KG148" t="str">
            <v>nd</v>
          </cell>
          <cell r="KH148" t="str">
            <v>nd</v>
          </cell>
          <cell r="KI148" t="str">
            <v>nd</v>
          </cell>
          <cell r="KJ148" t="str">
            <v>nd</v>
          </cell>
          <cell r="KK148" t="str">
            <v>nd</v>
          </cell>
          <cell r="KL148" t="str">
            <v>nd</v>
          </cell>
          <cell r="KM148" t="str">
            <v>nd</v>
          </cell>
          <cell r="KN148" t="str">
            <v>nd</v>
          </cell>
          <cell r="KO148" t="str">
            <v>nd</v>
          </cell>
        </row>
        <row r="149">
          <cell r="A149" t="str">
            <v>EnsPZ</v>
          </cell>
          <cell r="B149" t="str">
            <v>149</v>
          </cell>
          <cell r="C149" t="str">
            <v>NAF 38</v>
          </cell>
          <cell r="D149" t="str">
            <v>PZ</v>
          </cell>
          <cell r="E149" t="str">
            <v/>
          </cell>
          <cell r="F149">
            <v>1.4000000000000001</v>
          </cell>
          <cell r="G149">
            <v>6.8000000000000007</v>
          </cell>
          <cell r="H149">
            <v>14.899999999999999</v>
          </cell>
          <cell r="I149">
            <v>73.400000000000006</v>
          </cell>
          <cell r="J149">
            <v>3.5999999999999996</v>
          </cell>
          <cell r="K149">
            <v>60.6</v>
          </cell>
          <cell r="L149">
            <v>32.1</v>
          </cell>
          <cell r="M149">
            <v>6</v>
          </cell>
          <cell r="N149" t="str">
            <v>nd</v>
          </cell>
          <cell r="O149">
            <v>20.5</v>
          </cell>
          <cell r="P149">
            <v>40.1</v>
          </cell>
          <cell r="Q149">
            <v>3.1</v>
          </cell>
          <cell r="R149">
            <v>0.89999999999999991</v>
          </cell>
          <cell r="S149">
            <v>4.5</v>
          </cell>
          <cell r="T149">
            <v>15.8</v>
          </cell>
          <cell r="U149">
            <v>10.199999999999999</v>
          </cell>
          <cell r="V149">
            <v>36.5</v>
          </cell>
          <cell r="W149">
            <v>7.8</v>
          </cell>
          <cell r="X149">
            <v>90.3</v>
          </cell>
          <cell r="Y149">
            <v>1.7999999999999998</v>
          </cell>
          <cell r="Z149">
            <v>0</v>
          </cell>
          <cell r="AA149">
            <v>73.7</v>
          </cell>
          <cell r="AB149" t="str">
            <v>nd</v>
          </cell>
          <cell r="AC149">
            <v>53.900000000000006</v>
          </cell>
          <cell r="AD149">
            <v>13.200000000000001</v>
          </cell>
          <cell r="AE149" t="str">
            <v>nd</v>
          </cell>
          <cell r="AF149">
            <v>16.100000000000001</v>
          </cell>
          <cell r="AG149">
            <v>32.1</v>
          </cell>
          <cell r="AH149">
            <v>0</v>
          </cell>
          <cell r="AI149">
            <v>39.300000000000004</v>
          </cell>
          <cell r="AJ149">
            <v>76.3</v>
          </cell>
          <cell r="AK149">
            <v>4.3</v>
          </cell>
          <cell r="AL149">
            <v>19.5</v>
          </cell>
          <cell r="AM149">
            <v>25.1</v>
          </cell>
          <cell r="AN149">
            <v>74.900000000000006</v>
          </cell>
          <cell r="AO149">
            <v>51.4</v>
          </cell>
          <cell r="AP149">
            <v>48.6</v>
          </cell>
          <cell r="AQ149">
            <v>32.9</v>
          </cell>
          <cell r="AR149">
            <v>14.6</v>
          </cell>
          <cell r="AS149" t="str">
            <v>nd</v>
          </cell>
          <cell r="AT149">
            <v>32.9</v>
          </cell>
          <cell r="AU149">
            <v>17.100000000000001</v>
          </cell>
          <cell r="AV149">
            <v>17.5</v>
          </cell>
          <cell r="AW149" t="str">
            <v>nd</v>
          </cell>
          <cell r="AX149" t="str">
            <v>nd</v>
          </cell>
          <cell r="AY149">
            <v>72.099999999999994</v>
          </cell>
          <cell r="AZ149">
            <v>6.8000000000000007</v>
          </cell>
          <cell r="BA149">
            <v>32.300000000000004</v>
          </cell>
          <cell r="BB149">
            <v>5.7</v>
          </cell>
          <cell r="BC149">
            <v>6.3</v>
          </cell>
          <cell r="BD149">
            <v>7.3999999999999995</v>
          </cell>
          <cell r="BE149">
            <v>11.899999999999999</v>
          </cell>
          <cell r="BF149">
            <v>36.4</v>
          </cell>
          <cell r="BG149">
            <v>4.1000000000000005</v>
          </cell>
          <cell r="BH149">
            <v>3.5999999999999996</v>
          </cell>
          <cell r="BI149">
            <v>5</v>
          </cell>
          <cell r="BJ149">
            <v>5.8000000000000007</v>
          </cell>
          <cell r="BK149">
            <v>19.100000000000001</v>
          </cell>
          <cell r="BL149">
            <v>62.5</v>
          </cell>
          <cell r="BM149" t="str">
            <v>nd</v>
          </cell>
          <cell r="BN149" t="str">
            <v>nd</v>
          </cell>
          <cell r="BO149">
            <v>1.0999999999999999</v>
          </cell>
          <cell r="BP149">
            <v>3.4000000000000004</v>
          </cell>
          <cell r="BQ149">
            <v>9.3000000000000007</v>
          </cell>
          <cell r="BR149">
            <v>85.5</v>
          </cell>
          <cell r="BS149">
            <v>0</v>
          </cell>
          <cell r="BT149">
            <v>0</v>
          </cell>
          <cell r="BU149" t="str">
            <v>nd</v>
          </cell>
          <cell r="BV149">
            <v>1.7000000000000002</v>
          </cell>
          <cell r="BW149">
            <v>46.9</v>
          </cell>
          <cell r="BX149">
            <v>51.2</v>
          </cell>
          <cell r="BY149">
            <v>55.900000000000006</v>
          </cell>
          <cell r="BZ149">
            <v>6.5</v>
          </cell>
          <cell r="CA149">
            <v>12.1</v>
          </cell>
          <cell r="CB149">
            <v>12.5</v>
          </cell>
          <cell r="CC149">
            <v>6.5</v>
          </cell>
          <cell r="CD149">
            <v>6.5</v>
          </cell>
          <cell r="CE149">
            <v>0</v>
          </cell>
          <cell r="CF149">
            <v>0</v>
          </cell>
          <cell r="CG149">
            <v>0</v>
          </cell>
          <cell r="CH149" t="str">
            <v>nd</v>
          </cell>
          <cell r="CI149">
            <v>0.8</v>
          </cell>
          <cell r="CJ149">
            <v>98.6</v>
          </cell>
          <cell r="CK149">
            <v>70.599999999999994</v>
          </cell>
          <cell r="CL149">
            <v>36</v>
          </cell>
          <cell r="CM149">
            <v>79.900000000000006</v>
          </cell>
          <cell r="CN149">
            <v>37.200000000000003</v>
          </cell>
          <cell r="CO149">
            <v>1.7999999999999998</v>
          </cell>
          <cell r="CP149">
            <v>21.5</v>
          </cell>
          <cell r="CQ149">
            <v>60.699999999999996</v>
          </cell>
          <cell r="CR149">
            <v>3.5000000000000004</v>
          </cell>
          <cell r="CS149">
            <v>33.200000000000003</v>
          </cell>
          <cell r="CT149">
            <v>18.3</v>
          </cell>
          <cell r="CU149">
            <v>10.299999999999999</v>
          </cell>
          <cell r="CV149">
            <v>38.299999999999997</v>
          </cell>
          <cell r="CW149">
            <v>16.3</v>
          </cell>
          <cell r="CX149">
            <v>13</v>
          </cell>
          <cell r="CY149">
            <v>16.100000000000001</v>
          </cell>
          <cell r="CZ149">
            <v>7.0000000000000009</v>
          </cell>
          <cell r="DA149">
            <v>9.9</v>
          </cell>
          <cell r="DB149">
            <v>37.799999999999997</v>
          </cell>
          <cell r="DC149">
            <v>10.5</v>
          </cell>
          <cell r="DD149">
            <v>21.7</v>
          </cell>
          <cell r="DE149">
            <v>16.600000000000001</v>
          </cell>
          <cell r="DF149">
            <v>62.2</v>
          </cell>
          <cell r="DG149">
            <v>15.299999999999999</v>
          </cell>
          <cell r="DH149">
            <v>6.2</v>
          </cell>
          <cell r="DI149">
            <v>5.6000000000000005</v>
          </cell>
          <cell r="DJ149">
            <v>19</v>
          </cell>
          <cell r="DK149">
            <v>19.400000000000002</v>
          </cell>
          <cell r="DL149">
            <v>0</v>
          </cell>
          <cell r="DM149">
            <v>0</v>
          </cell>
          <cell r="DN149">
            <v>0</v>
          </cell>
          <cell r="DO149">
            <v>0</v>
          </cell>
          <cell r="DP149">
            <v>0.70000000000000007</v>
          </cell>
          <cell r="DQ149">
            <v>1.7000000000000002</v>
          </cell>
          <cell r="DR149" t="str">
            <v>nd</v>
          </cell>
          <cell r="DS149" t="str">
            <v>nd</v>
          </cell>
          <cell r="DT149" t="str">
            <v>nd</v>
          </cell>
          <cell r="DU149">
            <v>1.5</v>
          </cell>
          <cell r="DV149">
            <v>2</v>
          </cell>
          <cell r="DW149">
            <v>5</v>
          </cell>
          <cell r="DX149">
            <v>2.6</v>
          </cell>
          <cell r="DY149">
            <v>1.7999999999999998</v>
          </cell>
          <cell r="DZ149">
            <v>1.5</v>
          </cell>
          <cell r="EA149">
            <v>2.5</v>
          </cell>
          <cell r="EB149">
            <v>1.4000000000000001</v>
          </cell>
          <cell r="EC149">
            <v>23.9</v>
          </cell>
          <cell r="ED149">
            <v>2.2999999999999998</v>
          </cell>
          <cell r="EE149">
            <v>3.5000000000000004</v>
          </cell>
          <cell r="EF149">
            <v>4.9000000000000004</v>
          </cell>
          <cell r="EG149">
            <v>7.5</v>
          </cell>
          <cell r="EH149">
            <v>32</v>
          </cell>
          <cell r="EI149">
            <v>1.7999999999999998</v>
          </cell>
          <cell r="EJ149">
            <v>0</v>
          </cell>
          <cell r="EK149" t="str">
            <v>nd</v>
          </cell>
          <cell r="EL149" t="str">
            <v>nd</v>
          </cell>
          <cell r="EM149" t="str">
            <v>nd</v>
          </cell>
          <cell r="EN149">
            <v>0</v>
          </cell>
          <cell r="EO149">
            <v>0</v>
          </cell>
          <cell r="EP149" t="str">
            <v>nd</v>
          </cell>
          <cell r="EQ149">
            <v>0</v>
          </cell>
          <cell r="ER149">
            <v>0</v>
          </cell>
          <cell r="ES149" t="str">
            <v>nd</v>
          </cell>
          <cell r="ET149">
            <v>1</v>
          </cell>
          <cell r="EU149">
            <v>0.8</v>
          </cell>
          <cell r="EV149">
            <v>1.0999999999999999</v>
          </cell>
          <cell r="EW149" t="str">
            <v>nd</v>
          </cell>
          <cell r="EX149" t="str">
            <v>nd</v>
          </cell>
          <cell r="EY149">
            <v>2.2999999999999998</v>
          </cell>
          <cell r="EZ149">
            <v>0</v>
          </cell>
          <cell r="FA149">
            <v>1.5</v>
          </cell>
          <cell r="FB149">
            <v>1</v>
          </cell>
          <cell r="FC149">
            <v>2.6</v>
          </cell>
          <cell r="FD149">
            <v>4.3</v>
          </cell>
          <cell r="FE149">
            <v>5.0999999999999996</v>
          </cell>
          <cell r="FF149">
            <v>2.7</v>
          </cell>
          <cell r="FG149" t="str">
            <v>nd</v>
          </cell>
          <cell r="FH149">
            <v>2.2999999999999998</v>
          </cell>
          <cell r="FI149">
            <v>2.5</v>
          </cell>
          <cell r="FJ149">
            <v>13.5</v>
          </cell>
          <cell r="FK149">
            <v>53.2</v>
          </cell>
          <cell r="FL149" t="str">
            <v>nd</v>
          </cell>
          <cell r="FM149" t="str">
            <v>nd</v>
          </cell>
          <cell r="FN149" t="str">
            <v>nd</v>
          </cell>
          <cell r="FO149">
            <v>0</v>
          </cell>
          <cell r="FP149" t="str">
            <v>nd</v>
          </cell>
          <cell r="FQ149">
            <v>1.5</v>
          </cell>
          <cell r="FR149" t="str">
            <v>nd</v>
          </cell>
          <cell r="FS149" t="str">
            <v>nd</v>
          </cell>
          <cell r="FT149">
            <v>0</v>
          </cell>
          <cell r="FU149">
            <v>0</v>
          </cell>
          <cell r="FV149" t="str">
            <v>nd</v>
          </cell>
          <cell r="FW149" t="str">
            <v>nd</v>
          </cell>
          <cell r="FX149" t="str">
            <v>nd</v>
          </cell>
          <cell r="FY149">
            <v>0.89999999999999991</v>
          </cell>
          <cell r="FZ149" t="str">
            <v>nd</v>
          </cell>
          <cell r="GA149">
            <v>1.3</v>
          </cell>
          <cell r="GB149">
            <v>3.5000000000000004</v>
          </cell>
          <cell r="GC149">
            <v>0</v>
          </cell>
          <cell r="GD149">
            <v>0</v>
          </cell>
          <cell r="GE149" t="str">
            <v>nd</v>
          </cell>
          <cell r="GF149">
            <v>2.1</v>
          </cell>
          <cell r="GG149">
            <v>3.4000000000000004</v>
          </cell>
          <cell r="GH149">
            <v>9</v>
          </cell>
          <cell r="GI149">
            <v>0</v>
          </cell>
          <cell r="GJ149">
            <v>0</v>
          </cell>
          <cell r="GK149">
            <v>0</v>
          </cell>
          <cell r="GL149">
            <v>0.8</v>
          </cell>
          <cell r="GM149">
            <v>3.5999999999999996</v>
          </cell>
          <cell r="GN149">
            <v>69.8</v>
          </cell>
          <cell r="GO149">
            <v>0</v>
          </cell>
          <cell r="GP149">
            <v>0</v>
          </cell>
          <cell r="GQ149">
            <v>0</v>
          </cell>
          <cell r="GR149">
            <v>0</v>
          </cell>
          <cell r="GS149" t="str">
            <v>nd</v>
          </cell>
          <cell r="GT149">
            <v>2.7</v>
          </cell>
          <cell r="GU149">
            <v>0</v>
          </cell>
          <cell r="GV149" t="str">
            <v>nd</v>
          </cell>
          <cell r="GW149">
            <v>0</v>
          </cell>
          <cell r="GX149">
            <v>0</v>
          </cell>
          <cell r="GY149" t="str">
            <v>nd</v>
          </cell>
          <cell r="GZ149">
            <v>0</v>
          </cell>
          <cell r="HA149">
            <v>0</v>
          </cell>
          <cell r="HB149">
            <v>0</v>
          </cell>
          <cell r="HC149" t="str">
            <v>nd</v>
          </cell>
          <cell r="HD149">
            <v>3.8</v>
          </cell>
          <cell r="HE149">
            <v>2.8000000000000003</v>
          </cell>
          <cell r="HF149">
            <v>0</v>
          </cell>
          <cell r="HG149">
            <v>0</v>
          </cell>
          <cell r="HH149" t="str">
            <v>nd</v>
          </cell>
          <cell r="HI149">
            <v>0.70000000000000007</v>
          </cell>
          <cell r="HJ149">
            <v>9</v>
          </cell>
          <cell r="HK149">
            <v>4.3999999999999995</v>
          </cell>
          <cell r="HL149">
            <v>0</v>
          </cell>
          <cell r="HM149">
            <v>0</v>
          </cell>
          <cell r="HN149">
            <v>0</v>
          </cell>
          <cell r="HO149">
            <v>1</v>
          </cell>
          <cell r="HP149">
            <v>32.6</v>
          </cell>
          <cell r="HQ149">
            <v>41</v>
          </cell>
          <cell r="HR149">
            <v>0</v>
          </cell>
          <cell r="HS149">
            <v>0</v>
          </cell>
          <cell r="HT149">
            <v>0</v>
          </cell>
          <cell r="HU149">
            <v>0</v>
          </cell>
          <cell r="HV149">
            <v>0.70000000000000007</v>
          </cell>
          <cell r="HW149">
            <v>2.6</v>
          </cell>
          <cell r="HX149" t="str">
            <v>nd</v>
          </cell>
          <cell r="HY149">
            <v>0</v>
          </cell>
          <cell r="HZ149">
            <v>0</v>
          </cell>
          <cell r="IA149" t="str">
            <v>nd</v>
          </cell>
          <cell r="IB149" t="str">
            <v>nd</v>
          </cell>
          <cell r="IC149">
            <v>1.3</v>
          </cell>
          <cell r="ID149" t="str">
            <v>nd</v>
          </cell>
          <cell r="IE149">
            <v>2.2999999999999998</v>
          </cell>
          <cell r="IF149">
            <v>1.3</v>
          </cell>
          <cell r="IG149">
            <v>0.6</v>
          </cell>
          <cell r="IH149" t="str">
            <v>nd</v>
          </cell>
          <cell r="II149">
            <v>1.7999999999999998</v>
          </cell>
          <cell r="IJ149">
            <v>2.1999999999999997</v>
          </cell>
          <cell r="IK149">
            <v>3.2</v>
          </cell>
          <cell r="IL149">
            <v>4.3</v>
          </cell>
          <cell r="IM149">
            <v>2.1999999999999997</v>
          </cell>
          <cell r="IN149">
            <v>0.6</v>
          </cell>
          <cell r="IO149">
            <v>51.2</v>
          </cell>
          <cell r="IP149">
            <v>3.5000000000000004</v>
          </cell>
          <cell r="IQ149">
            <v>6</v>
          </cell>
          <cell r="IR149">
            <v>5.4</v>
          </cell>
          <cell r="IS149">
            <v>3.3000000000000003</v>
          </cell>
          <cell r="IT149">
            <v>4.9000000000000004</v>
          </cell>
          <cell r="IU149" t="str">
            <v>nd</v>
          </cell>
          <cell r="IV149" t="str">
            <v>nd</v>
          </cell>
          <cell r="IW149" t="str">
            <v>nd</v>
          </cell>
          <cell r="IX149">
            <v>1.0999999999999999</v>
          </cell>
          <cell r="IY149" t="str">
            <v>nd</v>
          </cell>
          <cell r="IZ149" t="str">
            <v>nd</v>
          </cell>
          <cell r="JA149">
            <v>0</v>
          </cell>
          <cell r="JB149">
            <v>0</v>
          </cell>
          <cell r="JC149">
            <v>0</v>
          </cell>
          <cell r="JD149">
            <v>0</v>
          </cell>
          <cell r="JE149">
            <v>1.0999999999999999</v>
          </cell>
          <cell r="JF149">
            <v>0</v>
          </cell>
          <cell r="JG149">
            <v>0</v>
          </cell>
          <cell r="JH149">
            <v>0</v>
          </cell>
          <cell r="JI149" t="str">
            <v>nd</v>
          </cell>
          <cell r="JJ149">
            <v>0</v>
          </cell>
          <cell r="JK149">
            <v>6.1</v>
          </cell>
          <cell r="JL149">
            <v>0</v>
          </cell>
          <cell r="JM149">
            <v>0</v>
          </cell>
          <cell r="JN149">
            <v>0</v>
          </cell>
          <cell r="JO149">
            <v>0</v>
          </cell>
          <cell r="JP149" t="str">
            <v>nd</v>
          </cell>
          <cell r="JQ149">
            <v>13.8</v>
          </cell>
          <cell r="JR149">
            <v>0</v>
          </cell>
          <cell r="JS149">
            <v>0</v>
          </cell>
          <cell r="JT149">
            <v>0</v>
          </cell>
          <cell r="JU149">
            <v>0</v>
          </cell>
          <cell r="JV149" t="str">
            <v>nd</v>
          </cell>
          <cell r="JW149">
            <v>74.400000000000006</v>
          </cell>
          <cell r="JX149">
            <v>0</v>
          </cell>
          <cell r="JY149">
            <v>0</v>
          </cell>
          <cell r="JZ149">
            <v>0</v>
          </cell>
          <cell r="KA149">
            <v>0</v>
          </cell>
          <cell r="KB149">
            <v>0</v>
          </cell>
          <cell r="KC149">
            <v>3.2</v>
          </cell>
          <cell r="KD149">
            <v>28.299999999999997</v>
          </cell>
          <cell r="KE149">
            <v>8</v>
          </cell>
          <cell r="KF149">
            <v>2.1999999999999997</v>
          </cell>
          <cell r="KG149">
            <v>2.2999999999999998</v>
          </cell>
          <cell r="KH149">
            <v>59</v>
          </cell>
          <cell r="KI149">
            <v>0.1</v>
          </cell>
          <cell r="KJ149">
            <v>28.1</v>
          </cell>
          <cell r="KK149">
            <v>8.1</v>
          </cell>
          <cell r="KL149">
            <v>2.2999999999999998</v>
          </cell>
          <cell r="KM149">
            <v>2.4</v>
          </cell>
          <cell r="KN149">
            <v>58.9</v>
          </cell>
          <cell r="KO149">
            <v>0.2</v>
          </cell>
        </row>
        <row r="150">
          <cell r="A150" t="str">
            <v>EnsQA</v>
          </cell>
          <cell r="B150" t="str">
            <v>150</v>
          </cell>
          <cell r="C150" t="str">
            <v>NAF 38</v>
          </cell>
          <cell r="D150" t="str">
            <v>QA</v>
          </cell>
          <cell r="E150" t="str">
            <v/>
          </cell>
          <cell r="F150">
            <v>0</v>
          </cell>
          <cell r="G150">
            <v>2.9000000000000004</v>
          </cell>
          <cell r="H150">
            <v>26.200000000000003</v>
          </cell>
          <cell r="I150">
            <v>50</v>
          </cell>
          <cell r="J150">
            <v>20.9</v>
          </cell>
          <cell r="K150">
            <v>55.300000000000004</v>
          </cell>
          <cell r="L150">
            <v>22.7</v>
          </cell>
          <cell r="M150">
            <v>13.900000000000002</v>
          </cell>
          <cell r="N150">
            <v>8.1</v>
          </cell>
          <cell r="O150">
            <v>19</v>
          </cell>
          <cell r="P150">
            <v>35.099999999999994</v>
          </cell>
          <cell r="Q150">
            <v>18.399999999999999</v>
          </cell>
          <cell r="R150">
            <v>3.6999999999999997</v>
          </cell>
          <cell r="S150">
            <v>38</v>
          </cell>
          <cell r="T150">
            <v>10.4</v>
          </cell>
          <cell r="U150">
            <v>3.2</v>
          </cell>
          <cell r="V150">
            <v>21.3</v>
          </cell>
          <cell r="W150">
            <v>10</v>
          </cell>
          <cell r="X150">
            <v>78.100000000000009</v>
          </cell>
          <cell r="Y150">
            <v>11.899999999999999</v>
          </cell>
          <cell r="Z150" t="str">
            <v>nd</v>
          </cell>
          <cell r="AA150">
            <v>60.199999999999996</v>
          </cell>
          <cell r="AB150" t="str">
            <v>nd</v>
          </cell>
          <cell r="AC150">
            <v>30.599999999999998</v>
          </cell>
          <cell r="AD150">
            <v>34.699999999999996</v>
          </cell>
          <cell r="AE150">
            <v>8.1</v>
          </cell>
          <cell r="AF150">
            <v>9.7000000000000011</v>
          </cell>
          <cell r="AG150">
            <v>38.700000000000003</v>
          </cell>
          <cell r="AH150">
            <v>0</v>
          </cell>
          <cell r="AI150">
            <v>43.5</v>
          </cell>
          <cell r="AJ150">
            <v>74.400000000000006</v>
          </cell>
          <cell r="AK150">
            <v>2</v>
          </cell>
          <cell r="AL150">
            <v>23.5</v>
          </cell>
          <cell r="AM150">
            <v>26.8</v>
          </cell>
          <cell r="AN150">
            <v>73.2</v>
          </cell>
          <cell r="AO150">
            <v>93.5</v>
          </cell>
          <cell r="AP150">
            <v>6.5</v>
          </cell>
          <cell r="AQ150">
            <v>9.4</v>
          </cell>
          <cell r="AR150">
            <v>1.9</v>
          </cell>
          <cell r="AS150">
            <v>0</v>
          </cell>
          <cell r="AT150">
            <v>86.8</v>
          </cell>
          <cell r="AU150" t="str">
            <v>nd</v>
          </cell>
          <cell r="AV150">
            <v>0</v>
          </cell>
          <cell r="AW150">
            <v>1.5</v>
          </cell>
          <cell r="AX150">
            <v>0</v>
          </cell>
          <cell r="AY150">
            <v>95.399999999999991</v>
          </cell>
          <cell r="AZ150" t="str">
            <v>nd</v>
          </cell>
          <cell r="BA150">
            <v>77</v>
          </cell>
          <cell r="BB150">
            <v>14.099999999999998</v>
          </cell>
          <cell r="BC150">
            <v>1.7999999999999998</v>
          </cell>
          <cell r="BD150" t="str">
            <v>nd</v>
          </cell>
          <cell r="BE150">
            <v>0</v>
          </cell>
          <cell r="BF150">
            <v>6.3</v>
          </cell>
          <cell r="BG150">
            <v>0</v>
          </cell>
          <cell r="BH150" t="str">
            <v>nd</v>
          </cell>
          <cell r="BI150" t="str">
            <v>nd</v>
          </cell>
          <cell r="BJ150">
            <v>5.7</v>
          </cell>
          <cell r="BK150">
            <v>31.3</v>
          </cell>
          <cell r="BL150">
            <v>62.5</v>
          </cell>
          <cell r="BM150">
            <v>0</v>
          </cell>
          <cell r="BN150">
            <v>0</v>
          </cell>
          <cell r="BO150">
            <v>0</v>
          </cell>
          <cell r="BP150" t="str">
            <v>nd</v>
          </cell>
          <cell r="BQ150">
            <v>26.1</v>
          </cell>
          <cell r="BR150">
            <v>73.400000000000006</v>
          </cell>
          <cell r="BS150">
            <v>0</v>
          </cell>
          <cell r="BT150">
            <v>0</v>
          </cell>
          <cell r="BU150" t="str">
            <v>nd</v>
          </cell>
          <cell r="BV150">
            <v>20.5</v>
          </cell>
          <cell r="BW150">
            <v>69.099999999999994</v>
          </cell>
          <cell r="BX150">
            <v>9.8000000000000007</v>
          </cell>
          <cell r="BY150" t="str">
            <v>nd</v>
          </cell>
          <cell r="BZ150">
            <v>3.3000000000000003</v>
          </cell>
          <cell r="CA150">
            <v>20.200000000000003</v>
          </cell>
          <cell r="CB150">
            <v>55.7</v>
          </cell>
          <cell r="CC150">
            <v>18.600000000000001</v>
          </cell>
          <cell r="CD150">
            <v>2</v>
          </cell>
          <cell r="CE150">
            <v>0</v>
          </cell>
          <cell r="CF150">
            <v>0</v>
          </cell>
          <cell r="CG150" t="str">
            <v>nd</v>
          </cell>
          <cell r="CH150">
            <v>1</v>
          </cell>
          <cell r="CI150" t="str">
            <v>nd</v>
          </cell>
          <cell r="CJ150">
            <v>98.6</v>
          </cell>
          <cell r="CK150">
            <v>74.099999999999994</v>
          </cell>
          <cell r="CL150">
            <v>38.5</v>
          </cell>
          <cell r="CM150">
            <v>98.2</v>
          </cell>
          <cell r="CN150">
            <v>49.8</v>
          </cell>
          <cell r="CO150">
            <v>4.5</v>
          </cell>
          <cell r="CP150">
            <v>10.5</v>
          </cell>
          <cell r="CQ150">
            <v>72</v>
          </cell>
          <cell r="CR150">
            <v>7.3999999999999995</v>
          </cell>
          <cell r="CS150">
            <v>24</v>
          </cell>
          <cell r="CT150">
            <v>28.199999999999996</v>
          </cell>
          <cell r="CU150">
            <v>13.600000000000001</v>
          </cell>
          <cell r="CV150">
            <v>34.300000000000004</v>
          </cell>
          <cell r="CW150">
            <v>31.6</v>
          </cell>
          <cell r="CX150">
            <v>11.700000000000001</v>
          </cell>
          <cell r="CY150">
            <v>18.5</v>
          </cell>
          <cell r="CZ150">
            <v>10.6</v>
          </cell>
          <cell r="DA150">
            <v>5.6000000000000005</v>
          </cell>
          <cell r="DB150">
            <v>22</v>
          </cell>
          <cell r="DC150">
            <v>21.099999999999998</v>
          </cell>
          <cell r="DD150">
            <v>15.1</v>
          </cell>
          <cell r="DE150">
            <v>28.499999999999996</v>
          </cell>
          <cell r="DF150">
            <v>32.300000000000004</v>
          </cell>
          <cell r="DG150">
            <v>7.7</v>
          </cell>
          <cell r="DH150">
            <v>2.7</v>
          </cell>
          <cell r="DI150">
            <v>14.7</v>
          </cell>
          <cell r="DJ150">
            <v>18.099999999999998</v>
          </cell>
          <cell r="DK150">
            <v>24.099999999999998</v>
          </cell>
          <cell r="DL150">
            <v>0</v>
          </cell>
          <cell r="DM150">
            <v>0</v>
          </cell>
          <cell r="DN150">
            <v>0</v>
          </cell>
          <cell r="DO150">
            <v>0</v>
          </cell>
          <cell r="DP150">
            <v>0</v>
          </cell>
          <cell r="DQ150">
            <v>1.7000000000000002</v>
          </cell>
          <cell r="DR150">
            <v>0.89999999999999991</v>
          </cell>
          <cell r="DS150" t="str">
            <v>nd</v>
          </cell>
          <cell r="DT150">
            <v>0</v>
          </cell>
          <cell r="DU150">
            <v>0</v>
          </cell>
          <cell r="DV150">
            <v>0</v>
          </cell>
          <cell r="DW150">
            <v>21.5</v>
          </cell>
          <cell r="DX150">
            <v>3.8</v>
          </cell>
          <cell r="DY150" t="str">
            <v>nd</v>
          </cell>
          <cell r="DZ150">
            <v>0</v>
          </cell>
          <cell r="EA150">
            <v>0</v>
          </cell>
          <cell r="EB150">
            <v>1.2</v>
          </cell>
          <cell r="EC150">
            <v>36.700000000000003</v>
          </cell>
          <cell r="ED150">
            <v>7.5</v>
          </cell>
          <cell r="EE150">
            <v>1.2</v>
          </cell>
          <cell r="EF150" t="str">
            <v>nd</v>
          </cell>
          <cell r="EG150">
            <v>0</v>
          </cell>
          <cell r="EH150">
            <v>3.5999999999999996</v>
          </cell>
          <cell r="EI150">
            <v>17.2</v>
          </cell>
          <cell r="EJ150">
            <v>1.9</v>
          </cell>
          <cell r="EK150">
            <v>0</v>
          </cell>
          <cell r="EL150">
            <v>0</v>
          </cell>
          <cell r="EM150">
            <v>0</v>
          </cell>
          <cell r="EN150">
            <v>1.4000000000000001</v>
          </cell>
          <cell r="EO150">
            <v>0</v>
          </cell>
          <cell r="EP150">
            <v>0</v>
          </cell>
          <cell r="EQ150">
            <v>0</v>
          </cell>
          <cell r="ER150">
            <v>0</v>
          </cell>
          <cell r="ES150">
            <v>0</v>
          </cell>
          <cell r="ET150">
            <v>0</v>
          </cell>
          <cell r="EU150">
            <v>0</v>
          </cell>
          <cell r="EV150">
            <v>0</v>
          </cell>
          <cell r="EW150" t="str">
            <v>nd</v>
          </cell>
          <cell r="EX150" t="str">
            <v>nd</v>
          </cell>
          <cell r="EY150">
            <v>1.9</v>
          </cell>
          <cell r="EZ150">
            <v>0</v>
          </cell>
          <cell r="FA150">
            <v>0</v>
          </cell>
          <cell r="FB150" t="str">
            <v>nd</v>
          </cell>
          <cell r="FC150">
            <v>1.5</v>
          </cell>
          <cell r="FD150">
            <v>9.8000000000000007</v>
          </cell>
          <cell r="FE150">
            <v>14.6</v>
          </cell>
          <cell r="FF150">
            <v>0</v>
          </cell>
          <cell r="FG150" t="str">
            <v>nd</v>
          </cell>
          <cell r="FH150">
            <v>0</v>
          </cell>
          <cell r="FI150">
            <v>3.3000000000000003</v>
          </cell>
          <cell r="FJ150">
            <v>15.5</v>
          </cell>
          <cell r="FK150">
            <v>31.1</v>
          </cell>
          <cell r="FL150">
            <v>0</v>
          </cell>
          <cell r="FM150">
            <v>0</v>
          </cell>
          <cell r="FN150">
            <v>0</v>
          </cell>
          <cell r="FO150">
            <v>0.4</v>
          </cell>
          <cell r="FP150">
            <v>5.4</v>
          </cell>
          <cell r="FQ150">
            <v>14.899999999999999</v>
          </cell>
          <cell r="FR150">
            <v>0</v>
          </cell>
          <cell r="FS150">
            <v>0</v>
          </cell>
          <cell r="FT150">
            <v>0</v>
          </cell>
          <cell r="FU150">
            <v>0</v>
          </cell>
          <cell r="FV150">
            <v>0</v>
          </cell>
          <cell r="FW150">
            <v>0</v>
          </cell>
          <cell r="FX150">
            <v>0</v>
          </cell>
          <cell r="FY150">
            <v>0</v>
          </cell>
          <cell r="FZ150">
            <v>0</v>
          </cell>
          <cell r="GA150">
            <v>1.2</v>
          </cell>
          <cell r="GB150">
            <v>1.7000000000000002</v>
          </cell>
          <cell r="GC150">
            <v>0</v>
          </cell>
          <cell r="GD150">
            <v>0</v>
          </cell>
          <cell r="GE150">
            <v>0</v>
          </cell>
          <cell r="GF150">
            <v>0</v>
          </cell>
          <cell r="GG150">
            <v>8.6</v>
          </cell>
          <cell r="GH150">
            <v>17.8</v>
          </cell>
          <cell r="GI150">
            <v>0</v>
          </cell>
          <cell r="GJ150">
            <v>0</v>
          </cell>
          <cell r="GK150">
            <v>0</v>
          </cell>
          <cell r="GL150" t="str">
            <v>nd</v>
          </cell>
          <cell r="GM150">
            <v>12.2</v>
          </cell>
          <cell r="GN150">
            <v>36.799999999999997</v>
          </cell>
          <cell r="GO150">
            <v>0</v>
          </cell>
          <cell r="GP150">
            <v>0</v>
          </cell>
          <cell r="GQ150">
            <v>0</v>
          </cell>
          <cell r="GR150">
            <v>0</v>
          </cell>
          <cell r="GS150">
            <v>4.1000000000000005</v>
          </cell>
          <cell r="GT150">
            <v>17</v>
          </cell>
          <cell r="GU150">
            <v>0</v>
          </cell>
          <cell r="GV150">
            <v>0</v>
          </cell>
          <cell r="GW150">
            <v>0</v>
          </cell>
          <cell r="GX150">
            <v>0</v>
          </cell>
          <cell r="GY150">
            <v>0</v>
          </cell>
          <cell r="GZ150">
            <v>0</v>
          </cell>
          <cell r="HA150">
            <v>0</v>
          </cell>
          <cell r="HB150">
            <v>0</v>
          </cell>
          <cell r="HC150" t="str">
            <v>nd</v>
          </cell>
          <cell r="HD150">
            <v>2.1</v>
          </cell>
          <cell r="HE150" t="str">
            <v>nd</v>
          </cell>
          <cell r="HF150">
            <v>0</v>
          </cell>
          <cell r="HG150">
            <v>0</v>
          </cell>
          <cell r="HH150" t="str">
            <v>nd</v>
          </cell>
          <cell r="HI150">
            <v>7.1999999999999993</v>
          </cell>
          <cell r="HJ150">
            <v>17.299999999999997</v>
          </cell>
          <cell r="HK150">
            <v>0.89999999999999991</v>
          </cell>
          <cell r="HL150">
            <v>0</v>
          </cell>
          <cell r="HM150">
            <v>0</v>
          </cell>
          <cell r="HN150">
            <v>0</v>
          </cell>
          <cell r="HO150">
            <v>8.6</v>
          </cell>
          <cell r="HP150">
            <v>35.099999999999994</v>
          </cell>
          <cell r="HQ150">
            <v>6.8000000000000007</v>
          </cell>
          <cell r="HR150">
            <v>0</v>
          </cell>
          <cell r="HS150">
            <v>0</v>
          </cell>
          <cell r="HT150">
            <v>0</v>
          </cell>
          <cell r="HU150">
            <v>4.1000000000000005</v>
          </cell>
          <cell r="HV150">
            <v>14.6</v>
          </cell>
          <cell r="HW150">
            <v>1.7999999999999998</v>
          </cell>
          <cell r="HX150">
            <v>0</v>
          </cell>
          <cell r="HY150">
            <v>0</v>
          </cell>
          <cell r="HZ150">
            <v>0</v>
          </cell>
          <cell r="IA150">
            <v>0</v>
          </cell>
          <cell r="IB150">
            <v>0</v>
          </cell>
          <cell r="IC150">
            <v>0</v>
          </cell>
          <cell r="ID150" t="str">
            <v>nd</v>
          </cell>
          <cell r="IE150">
            <v>0.8</v>
          </cell>
          <cell r="IF150">
            <v>1.7000000000000002</v>
          </cell>
          <cell r="IG150">
            <v>0</v>
          </cell>
          <cell r="IH150" t="str">
            <v>nd</v>
          </cell>
          <cell r="II150">
            <v>0</v>
          </cell>
          <cell r="IJ150">
            <v>1.2</v>
          </cell>
          <cell r="IK150">
            <v>7.1</v>
          </cell>
          <cell r="IL150">
            <v>12.6</v>
          </cell>
          <cell r="IM150">
            <v>5.7</v>
          </cell>
          <cell r="IN150" t="str">
            <v>nd</v>
          </cell>
          <cell r="IO150" t="str">
            <v>nd</v>
          </cell>
          <cell r="IP150">
            <v>1.7999999999999998</v>
          </cell>
          <cell r="IQ150">
            <v>8</v>
          </cell>
          <cell r="IR150">
            <v>29.5</v>
          </cell>
          <cell r="IS150">
            <v>9</v>
          </cell>
          <cell r="IT150">
            <v>1.3</v>
          </cell>
          <cell r="IU150">
            <v>0</v>
          </cell>
          <cell r="IV150" t="str">
            <v>nd</v>
          </cell>
          <cell r="IW150">
            <v>4.3</v>
          </cell>
          <cell r="IX150">
            <v>11.899999999999999</v>
          </cell>
          <cell r="IY150">
            <v>4</v>
          </cell>
          <cell r="IZ150" t="str">
            <v>nd</v>
          </cell>
          <cell r="JA150">
            <v>0</v>
          </cell>
          <cell r="JB150">
            <v>0</v>
          </cell>
          <cell r="JC150">
            <v>0</v>
          </cell>
          <cell r="JD150">
            <v>0</v>
          </cell>
          <cell r="JE150">
            <v>0</v>
          </cell>
          <cell r="JF150">
            <v>0</v>
          </cell>
          <cell r="JG150">
            <v>0</v>
          </cell>
          <cell r="JH150">
            <v>0</v>
          </cell>
          <cell r="JI150">
            <v>0</v>
          </cell>
          <cell r="JJ150">
            <v>0</v>
          </cell>
          <cell r="JK150">
            <v>2.6</v>
          </cell>
          <cell r="JL150">
            <v>0</v>
          </cell>
          <cell r="JM150">
            <v>0</v>
          </cell>
          <cell r="JN150" t="str">
            <v>nd</v>
          </cell>
          <cell r="JO150">
            <v>0</v>
          </cell>
          <cell r="JP150">
            <v>0</v>
          </cell>
          <cell r="JQ150">
            <v>25.6</v>
          </cell>
          <cell r="JR150">
            <v>0</v>
          </cell>
          <cell r="JS150">
            <v>0</v>
          </cell>
          <cell r="JT150">
            <v>0</v>
          </cell>
          <cell r="JU150">
            <v>0.8</v>
          </cell>
          <cell r="JV150" t="str">
            <v>nd</v>
          </cell>
          <cell r="JW150">
            <v>49.5</v>
          </cell>
          <cell r="JX150">
            <v>0</v>
          </cell>
          <cell r="JY150">
            <v>0</v>
          </cell>
          <cell r="JZ150">
            <v>0</v>
          </cell>
          <cell r="KA150" t="str">
            <v>nd</v>
          </cell>
          <cell r="KB150">
            <v>0</v>
          </cell>
          <cell r="KC150">
            <v>20.8</v>
          </cell>
          <cell r="KD150">
            <v>67.400000000000006</v>
          </cell>
          <cell r="KE150">
            <v>2.5</v>
          </cell>
          <cell r="KF150">
            <v>1.6</v>
          </cell>
          <cell r="KG150">
            <v>8.3000000000000007</v>
          </cell>
          <cell r="KH150">
            <v>19.900000000000002</v>
          </cell>
          <cell r="KI150">
            <v>0.3</v>
          </cell>
          <cell r="KJ150">
            <v>64.2</v>
          </cell>
          <cell r="KK150">
            <v>2.7</v>
          </cell>
          <cell r="KL150">
            <v>1.5</v>
          </cell>
          <cell r="KM150">
            <v>9.1999999999999993</v>
          </cell>
          <cell r="KN150">
            <v>22</v>
          </cell>
          <cell r="KO150">
            <v>0.3</v>
          </cell>
        </row>
        <row r="151">
          <cell r="A151" t="str">
            <v>EnsQB</v>
          </cell>
          <cell r="B151" t="str">
            <v>151</v>
          </cell>
          <cell r="C151" t="str">
            <v>NAF 38</v>
          </cell>
          <cell r="D151" t="str">
            <v>QB</v>
          </cell>
          <cell r="E151" t="str">
            <v/>
          </cell>
          <cell r="F151">
            <v>0.4</v>
          </cell>
          <cell r="G151">
            <v>3.4000000000000004</v>
          </cell>
          <cell r="H151">
            <v>20.599999999999998</v>
          </cell>
          <cell r="I151">
            <v>65.3</v>
          </cell>
          <cell r="J151">
            <v>10.4</v>
          </cell>
          <cell r="K151">
            <v>66.2</v>
          </cell>
          <cell r="L151">
            <v>11.700000000000001</v>
          </cell>
          <cell r="M151">
            <v>3.9</v>
          </cell>
          <cell r="N151">
            <v>18.2</v>
          </cell>
          <cell r="O151">
            <v>14.6</v>
          </cell>
          <cell r="P151">
            <v>45.6</v>
          </cell>
          <cell r="Q151">
            <v>8.6999999999999993</v>
          </cell>
          <cell r="R151">
            <v>3</v>
          </cell>
          <cell r="S151">
            <v>32.800000000000004</v>
          </cell>
          <cell r="T151">
            <v>15.7</v>
          </cell>
          <cell r="U151">
            <v>1.4000000000000001</v>
          </cell>
          <cell r="V151">
            <v>20.9</v>
          </cell>
          <cell r="W151">
            <v>6.9</v>
          </cell>
          <cell r="X151">
            <v>84.3</v>
          </cell>
          <cell r="Y151">
            <v>8.7999999999999989</v>
          </cell>
          <cell r="Z151">
            <v>9.4</v>
          </cell>
          <cell r="AA151">
            <v>28.1</v>
          </cell>
          <cell r="AB151">
            <v>14.099999999999998</v>
          </cell>
          <cell r="AC151">
            <v>42.199999999999996</v>
          </cell>
          <cell r="AD151">
            <v>39.1</v>
          </cell>
          <cell r="AE151">
            <v>10.7</v>
          </cell>
          <cell r="AF151">
            <v>14.299999999999999</v>
          </cell>
          <cell r="AG151">
            <v>41.099999999999994</v>
          </cell>
          <cell r="AH151">
            <v>0</v>
          </cell>
          <cell r="AI151">
            <v>33.900000000000006</v>
          </cell>
          <cell r="AJ151">
            <v>70.599999999999994</v>
          </cell>
          <cell r="AK151">
            <v>2.6</v>
          </cell>
          <cell r="AL151">
            <v>26.900000000000002</v>
          </cell>
          <cell r="AM151">
            <v>26.6</v>
          </cell>
          <cell r="AN151">
            <v>73.400000000000006</v>
          </cell>
          <cell r="AO151">
            <v>78.100000000000009</v>
          </cell>
          <cell r="AP151">
            <v>21.9</v>
          </cell>
          <cell r="AQ151">
            <v>24.3</v>
          </cell>
          <cell r="AR151">
            <v>3.4000000000000004</v>
          </cell>
          <cell r="AS151">
            <v>1.0999999999999999</v>
          </cell>
          <cell r="AT151">
            <v>65.8</v>
          </cell>
          <cell r="AU151">
            <v>5.3</v>
          </cell>
          <cell r="AV151">
            <v>2.7</v>
          </cell>
          <cell r="AW151" t="str">
            <v>nd</v>
          </cell>
          <cell r="AX151">
            <v>1.0999999999999999</v>
          </cell>
          <cell r="AY151">
            <v>90.100000000000009</v>
          </cell>
          <cell r="AZ151">
            <v>5.7</v>
          </cell>
          <cell r="BA151">
            <v>75.5</v>
          </cell>
          <cell r="BB151">
            <v>12.6</v>
          </cell>
          <cell r="BC151">
            <v>3</v>
          </cell>
          <cell r="BD151">
            <v>1.7999999999999998</v>
          </cell>
          <cell r="BE151">
            <v>1.9</v>
          </cell>
          <cell r="BF151">
            <v>5.2</v>
          </cell>
          <cell r="BG151">
            <v>1.0999999999999999</v>
          </cell>
          <cell r="BH151">
            <v>0.89999999999999991</v>
          </cell>
          <cell r="BI151">
            <v>1.5</v>
          </cell>
          <cell r="BJ151">
            <v>1.9</v>
          </cell>
          <cell r="BK151">
            <v>22.900000000000002</v>
          </cell>
          <cell r="BL151">
            <v>71.7</v>
          </cell>
          <cell r="BM151">
            <v>0</v>
          </cell>
          <cell r="BN151" t="str">
            <v>nd</v>
          </cell>
          <cell r="BO151">
            <v>0.3</v>
          </cell>
          <cell r="BP151">
            <v>1.0999999999999999</v>
          </cell>
          <cell r="BQ151">
            <v>22.7</v>
          </cell>
          <cell r="BR151">
            <v>75.8</v>
          </cell>
          <cell r="BS151" t="str">
            <v>nd</v>
          </cell>
          <cell r="BT151" t="str">
            <v>nd</v>
          </cell>
          <cell r="BU151">
            <v>1.4000000000000001</v>
          </cell>
          <cell r="BV151">
            <v>20.7</v>
          </cell>
          <cell r="BW151">
            <v>63.800000000000004</v>
          </cell>
          <cell r="BX151">
            <v>13.8</v>
          </cell>
          <cell r="BY151">
            <v>4.1000000000000005</v>
          </cell>
          <cell r="BZ151">
            <v>3.5000000000000004</v>
          </cell>
          <cell r="CA151">
            <v>18.399999999999999</v>
          </cell>
          <cell r="CB151">
            <v>47.8</v>
          </cell>
          <cell r="CC151">
            <v>20.8</v>
          </cell>
          <cell r="CD151">
            <v>5.5</v>
          </cell>
          <cell r="CE151">
            <v>0</v>
          </cell>
          <cell r="CF151">
            <v>0</v>
          </cell>
          <cell r="CG151">
            <v>0.2</v>
          </cell>
          <cell r="CH151">
            <v>0.5</v>
          </cell>
          <cell r="CI151">
            <v>0.8</v>
          </cell>
          <cell r="CJ151">
            <v>98.5</v>
          </cell>
          <cell r="CK151">
            <v>65.7</v>
          </cell>
          <cell r="CL151">
            <v>37.9</v>
          </cell>
          <cell r="CM151">
            <v>90.3</v>
          </cell>
          <cell r="CN151">
            <v>46.7</v>
          </cell>
          <cell r="CO151">
            <v>10.9</v>
          </cell>
          <cell r="CP151">
            <v>17.599999999999998</v>
          </cell>
          <cell r="CQ151">
            <v>76.2</v>
          </cell>
          <cell r="CR151">
            <v>6.2</v>
          </cell>
          <cell r="CS151">
            <v>27.400000000000002</v>
          </cell>
          <cell r="CT151">
            <v>27.900000000000002</v>
          </cell>
          <cell r="CU151">
            <v>11.700000000000001</v>
          </cell>
          <cell r="CV151">
            <v>32.9</v>
          </cell>
          <cell r="CW151">
            <v>34.9</v>
          </cell>
          <cell r="CX151">
            <v>12.6</v>
          </cell>
          <cell r="CY151">
            <v>15</v>
          </cell>
          <cell r="CZ151">
            <v>8.2000000000000011</v>
          </cell>
          <cell r="DA151">
            <v>7.7</v>
          </cell>
          <cell r="DB151">
            <v>21.6</v>
          </cell>
          <cell r="DC151">
            <v>24.9</v>
          </cell>
          <cell r="DD151">
            <v>18.899999999999999</v>
          </cell>
          <cell r="DE151">
            <v>26.1</v>
          </cell>
          <cell r="DF151">
            <v>35.299999999999997</v>
          </cell>
          <cell r="DG151">
            <v>10.6</v>
          </cell>
          <cell r="DH151">
            <v>2.4</v>
          </cell>
          <cell r="DI151">
            <v>6.2</v>
          </cell>
          <cell r="DJ151">
            <v>19.5</v>
          </cell>
          <cell r="DK151">
            <v>15.7</v>
          </cell>
          <cell r="DL151">
            <v>0.3</v>
          </cell>
          <cell r="DM151" t="str">
            <v>nd</v>
          </cell>
          <cell r="DN151">
            <v>0</v>
          </cell>
          <cell r="DO151">
            <v>0</v>
          </cell>
          <cell r="DP151">
            <v>0</v>
          </cell>
          <cell r="DQ151">
            <v>1.7999999999999998</v>
          </cell>
          <cell r="DR151">
            <v>0.5</v>
          </cell>
          <cell r="DS151">
            <v>0.4</v>
          </cell>
          <cell r="DT151">
            <v>0.2</v>
          </cell>
          <cell r="DU151">
            <v>0.4</v>
          </cell>
          <cell r="DV151" t="str">
            <v>nd</v>
          </cell>
          <cell r="DW151">
            <v>13.900000000000002</v>
          </cell>
          <cell r="DX151">
            <v>2.7</v>
          </cell>
          <cell r="DY151">
            <v>0.70000000000000007</v>
          </cell>
          <cell r="DZ151">
            <v>0.3</v>
          </cell>
          <cell r="EA151">
            <v>0.5</v>
          </cell>
          <cell r="EB151">
            <v>0.70000000000000007</v>
          </cell>
          <cell r="EC151">
            <v>50.4</v>
          </cell>
          <cell r="ED151">
            <v>8.5</v>
          </cell>
          <cell r="EE151">
            <v>1.9</v>
          </cell>
          <cell r="EF151">
            <v>1.3</v>
          </cell>
          <cell r="EG151">
            <v>0.89999999999999991</v>
          </cell>
          <cell r="EH151">
            <v>3.8</v>
          </cell>
          <cell r="EI151">
            <v>9</v>
          </cell>
          <cell r="EJ151">
            <v>0.8</v>
          </cell>
          <cell r="EK151" t="str">
            <v>nd</v>
          </cell>
          <cell r="EL151">
            <v>0</v>
          </cell>
          <cell r="EM151" t="str">
            <v>nd</v>
          </cell>
          <cell r="EN151">
            <v>0.6</v>
          </cell>
          <cell r="EO151" t="str">
            <v>nd</v>
          </cell>
          <cell r="EP151">
            <v>0.3</v>
          </cell>
          <cell r="EQ151">
            <v>0</v>
          </cell>
          <cell r="ER151">
            <v>0</v>
          </cell>
          <cell r="ES151" t="str">
            <v>nd</v>
          </cell>
          <cell r="ET151">
            <v>0</v>
          </cell>
          <cell r="EU151" t="str">
            <v>nd</v>
          </cell>
          <cell r="EV151">
            <v>0</v>
          </cell>
          <cell r="EW151" t="str">
            <v>nd</v>
          </cell>
          <cell r="EX151">
            <v>0.89999999999999991</v>
          </cell>
          <cell r="EY151">
            <v>2.1999999999999997</v>
          </cell>
          <cell r="EZ151">
            <v>0.2</v>
          </cell>
          <cell r="FA151" t="str">
            <v>nd</v>
          </cell>
          <cell r="FB151" t="str">
            <v>nd</v>
          </cell>
          <cell r="FC151">
            <v>0.8</v>
          </cell>
          <cell r="FD151">
            <v>6.4</v>
          </cell>
          <cell r="FE151">
            <v>12.6</v>
          </cell>
          <cell r="FF151">
            <v>0.70000000000000007</v>
          </cell>
          <cell r="FG151">
            <v>0.70000000000000007</v>
          </cell>
          <cell r="FH151">
            <v>1.4000000000000001</v>
          </cell>
          <cell r="FI151">
            <v>0.89999999999999991</v>
          </cell>
          <cell r="FJ151">
            <v>13.200000000000001</v>
          </cell>
          <cell r="FK151">
            <v>48.699999999999996</v>
          </cell>
          <cell r="FL151" t="str">
            <v>nd</v>
          </cell>
          <cell r="FM151">
            <v>0</v>
          </cell>
          <cell r="FN151">
            <v>0</v>
          </cell>
          <cell r="FO151" t="str">
            <v>nd</v>
          </cell>
          <cell r="FP151">
            <v>2.1999999999999997</v>
          </cell>
          <cell r="FQ151">
            <v>8.2000000000000011</v>
          </cell>
          <cell r="FR151">
            <v>0</v>
          </cell>
          <cell r="FS151">
            <v>0</v>
          </cell>
          <cell r="FT151">
            <v>0</v>
          </cell>
          <cell r="FU151">
            <v>0</v>
          </cell>
          <cell r="FV151">
            <v>0.4</v>
          </cell>
          <cell r="FW151">
            <v>0</v>
          </cell>
          <cell r="FX151">
            <v>0</v>
          </cell>
          <cell r="FY151" t="str">
            <v>nd</v>
          </cell>
          <cell r="FZ151" t="str">
            <v>nd</v>
          </cell>
          <cell r="GA151">
            <v>0.8</v>
          </cell>
          <cell r="GB151">
            <v>2.2999999999999998</v>
          </cell>
          <cell r="GC151">
            <v>0</v>
          </cell>
          <cell r="GD151" t="str">
            <v>nd</v>
          </cell>
          <cell r="GE151">
            <v>0.2</v>
          </cell>
          <cell r="GF151">
            <v>0.4</v>
          </cell>
          <cell r="GG151">
            <v>6.2</v>
          </cell>
          <cell r="GH151">
            <v>13.5</v>
          </cell>
          <cell r="GI151">
            <v>0</v>
          </cell>
          <cell r="GJ151" t="str">
            <v>nd</v>
          </cell>
          <cell r="GK151">
            <v>0</v>
          </cell>
          <cell r="GL151">
            <v>0.5</v>
          </cell>
          <cell r="GM151">
            <v>14.000000000000002</v>
          </cell>
          <cell r="GN151">
            <v>51.2</v>
          </cell>
          <cell r="GO151">
            <v>0</v>
          </cell>
          <cell r="GP151">
            <v>0</v>
          </cell>
          <cell r="GQ151">
            <v>0</v>
          </cell>
          <cell r="GR151" t="str">
            <v>nd</v>
          </cell>
          <cell r="GS151">
            <v>1.7999999999999998</v>
          </cell>
          <cell r="GT151">
            <v>8.4</v>
          </cell>
          <cell r="GU151">
            <v>0</v>
          </cell>
          <cell r="GV151">
            <v>0.2</v>
          </cell>
          <cell r="GW151">
            <v>0</v>
          </cell>
          <cell r="GX151" t="str">
            <v>nd</v>
          </cell>
          <cell r="GY151">
            <v>0</v>
          </cell>
          <cell r="GZ151">
            <v>0</v>
          </cell>
          <cell r="HA151">
            <v>0</v>
          </cell>
          <cell r="HB151" t="str">
            <v>nd</v>
          </cell>
          <cell r="HC151">
            <v>0.3</v>
          </cell>
          <cell r="HD151">
            <v>2</v>
          </cell>
          <cell r="HE151">
            <v>0.6</v>
          </cell>
          <cell r="HF151" t="str">
            <v>nd</v>
          </cell>
          <cell r="HG151" t="str">
            <v>nd</v>
          </cell>
          <cell r="HH151">
            <v>0.2</v>
          </cell>
          <cell r="HI151">
            <v>3.8</v>
          </cell>
          <cell r="HJ151">
            <v>13.8</v>
          </cell>
          <cell r="HK151">
            <v>2.6</v>
          </cell>
          <cell r="HL151">
            <v>0</v>
          </cell>
          <cell r="HM151">
            <v>0</v>
          </cell>
          <cell r="HN151">
            <v>0.70000000000000007</v>
          </cell>
          <cell r="HO151">
            <v>14.499999999999998</v>
          </cell>
          <cell r="HP151">
            <v>41.099999999999994</v>
          </cell>
          <cell r="HQ151">
            <v>9.1</v>
          </cell>
          <cell r="HR151">
            <v>0</v>
          </cell>
          <cell r="HS151">
            <v>0</v>
          </cell>
          <cell r="HT151" t="str">
            <v>nd</v>
          </cell>
          <cell r="HU151">
            <v>1.9</v>
          </cell>
          <cell r="HV151">
            <v>6.7</v>
          </cell>
          <cell r="HW151">
            <v>1.6</v>
          </cell>
          <cell r="HX151" t="str">
            <v>nd</v>
          </cell>
          <cell r="HY151" t="str">
            <v>nd</v>
          </cell>
          <cell r="HZ151">
            <v>0</v>
          </cell>
          <cell r="IA151" t="str">
            <v>nd</v>
          </cell>
          <cell r="IB151" t="str">
            <v>nd</v>
          </cell>
          <cell r="IC151">
            <v>0.3</v>
          </cell>
          <cell r="ID151" t="str">
            <v>nd</v>
          </cell>
          <cell r="IE151">
            <v>1</v>
          </cell>
          <cell r="IF151">
            <v>0.5</v>
          </cell>
          <cell r="IG151">
            <v>0.89999999999999991</v>
          </cell>
          <cell r="IH151">
            <v>0.3</v>
          </cell>
          <cell r="II151">
            <v>1.4000000000000001</v>
          </cell>
          <cell r="IJ151">
            <v>1.2</v>
          </cell>
          <cell r="IK151">
            <v>3.3000000000000003</v>
          </cell>
          <cell r="IL151">
            <v>6.8000000000000007</v>
          </cell>
          <cell r="IM151">
            <v>5.0999999999999996</v>
          </cell>
          <cell r="IN151">
            <v>1.0999999999999999</v>
          </cell>
          <cell r="IO151">
            <v>2.2999999999999998</v>
          </cell>
          <cell r="IP151">
            <v>1.9</v>
          </cell>
          <cell r="IQ151">
            <v>12</v>
          </cell>
          <cell r="IR151">
            <v>34.4</v>
          </cell>
          <cell r="IS151">
            <v>12.5</v>
          </cell>
          <cell r="IT151">
            <v>3.5999999999999996</v>
          </cell>
          <cell r="IU151" t="str">
            <v>nd</v>
          </cell>
          <cell r="IV151">
            <v>0.2</v>
          </cell>
          <cell r="IW151">
            <v>2.1</v>
          </cell>
          <cell r="IX151">
            <v>5.8000000000000007</v>
          </cell>
          <cell r="IY151">
            <v>2</v>
          </cell>
          <cell r="IZ151">
            <v>0.3</v>
          </cell>
          <cell r="JA151">
            <v>0</v>
          </cell>
          <cell r="JB151">
            <v>0</v>
          </cell>
          <cell r="JC151">
            <v>0</v>
          </cell>
          <cell r="JD151">
            <v>0</v>
          </cell>
          <cell r="JE151">
            <v>0.3</v>
          </cell>
          <cell r="JF151">
            <v>0</v>
          </cell>
          <cell r="JG151">
            <v>0</v>
          </cell>
          <cell r="JH151">
            <v>0</v>
          </cell>
          <cell r="JI151" t="str">
            <v>nd</v>
          </cell>
          <cell r="JJ151">
            <v>0</v>
          </cell>
          <cell r="JK151">
            <v>3.1</v>
          </cell>
          <cell r="JL151">
            <v>0</v>
          </cell>
          <cell r="JM151">
            <v>0</v>
          </cell>
          <cell r="JN151" t="str">
            <v>nd</v>
          </cell>
          <cell r="JO151" t="str">
            <v>nd</v>
          </cell>
          <cell r="JP151">
            <v>0</v>
          </cell>
          <cell r="JQ151">
            <v>20</v>
          </cell>
          <cell r="JR151">
            <v>0</v>
          </cell>
          <cell r="JS151">
            <v>0</v>
          </cell>
          <cell r="JT151" t="str">
            <v>nd</v>
          </cell>
          <cell r="JU151">
            <v>0.3</v>
          </cell>
          <cell r="JV151">
            <v>0.6</v>
          </cell>
          <cell r="JW151">
            <v>64.600000000000009</v>
          </cell>
          <cell r="JX151">
            <v>0</v>
          </cell>
          <cell r="JY151">
            <v>0</v>
          </cell>
          <cell r="JZ151">
            <v>0</v>
          </cell>
          <cell r="KA151">
            <v>0</v>
          </cell>
          <cell r="KB151">
            <v>0.2</v>
          </cell>
          <cell r="KC151">
            <v>10.5</v>
          </cell>
          <cell r="KD151">
            <v>65.400000000000006</v>
          </cell>
          <cell r="KE151">
            <v>3.8</v>
          </cell>
          <cell r="KF151">
            <v>1.6</v>
          </cell>
          <cell r="KG151">
            <v>8</v>
          </cell>
          <cell r="KH151">
            <v>21</v>
          </cell>
          <cell r="KI151">
            <v>0.2</v>
          </cell>
          <cell r="KJ151">
            <v>62.7</v>
          </cell>
          <cell r="KK151">
            <v>3.6999999999999997</v>
          </cell>
          <cell r="KL151">
            <v>1.6</v>
          </cell>
          <cell r="KM151">
            <v>9</v>
          </cell>
          <cell r="KN151">
            <v>22.8</v>
          </cell>
          <cell r="KO151">
            <v>0.2</v>
          </cell>
        </row>
        <row r="152">
          <cell r="A152" t="str">
            <v>EnsRZ</v>
          </cell>
          <cell r="B152" t="str">
            <v>152</v>
          </cell>
          <cell r="C152" t="str">
            <v>NAF 38</v>
          </cell>
          <cell r="D152" t="str">
            <v>RZ</v>
          </cell>
          <cell r="E152" t="str">
            <v/>
          </cell>
          <cell r="F152">
            <v>8.4</v>
          </cell>
          <cell r="G152">
            <v>29.2</v>
          </cell>
          <cell r="H152">
            <v>31.900000000000002</v>
          </cell>
          <cell r="I152">
            <v>22.8</v>
          </cell>
          <cell r="J152">
            <v>7.7</v>
          </cell>
          <cell r="K152">
            <v>61.3</v>
          </cell>
          <cell r="L152">
            <v>37.700000000000003</v>
          </cell>
          <cell r="M152">
            <v>0.70000000000000007</v>
          </cell>
          <cell r="N152" t="str">
            <v>nd</v>
          </cell>
          <cell r="O152">
            <v>40.799999999999997</v>
          </cell>
          <cell r="P152">
            <v>31.3</v>
          </cell>
          <cell r="Q152">
            <v>3</v>
          </cell>
          <cell r="R152">
            <v>3.9</v>
          </cell>
          <cell r="S152">
            <v>7.1999999999999993</v>
          </cell>
          <cell r="T152">
            <v>28.000000000000004</v>
          </cell>
          <cell r="U152">
            <v>21.099999999999998</v>
          </cell>
          <cell r="V152">
            <v>27</v>
          </cell>
          <cell r="W152">
            <v>30</v>
          </cell>
          <cell r="X152">
            <v>66.8</v>
          </cell>
          <cell r="Y152">
            <v>3.2</v>
          </cell>
          <cell r="Z152">
            <v>2</v>
          </cell>
          <cell r="AA152">
            <v>50.5</v>
          </cell>
          <cell r="AB152">
            <v>17.599999999999998</v>
          </cell>
          <cell r="AC152">
            <v>63.7</v>
          </cell>
          <cell r="AD152">
            <v>8.7999999999999989</v>
          </cell>
          <cell r="AE152">
            <v>8.1</v>
          </cell>
          <cell r="AF152">
            <v>38.1</v>
          </cell>
          <cell r="AG152">
            <v>23.3</v>
          </cell>
          <cell r="AH152">
            <v>0</v>
          </cell>
          <cell r="AI152">
            <v>30.4</v>
          </cell>
          <cell r="AJ152">
            <v>54</v>
          </cell>
          <cell r="AK152">
            <v>5.5</v>
          </cell>
          <cell r="AL152">
            <v>40.5</v>
          </cell>
          <cell r="AM152">
            <v>54</v>
          </cell>
          <cell r="AN152">
            <v>46</v>
          </cell>
          <cell r="AO152">
            <v>32</v>
          </cell>
          <cell r="AP152">
            <v>68</v>
          </cell>
          <cell r="AQ152">
            <v>31.3</v>
          </cell>
          <cell r="AR152">
            <v>42</v>
          </cell>
          <cell r="AS152">
            <v>7.1999999999999993</v>
          </cell>
          <cell r="AT152">
            <v>12</v>
          </cell>
          <cell r="AU152">
            <v>7.3999999999999995</v>
          </cell>
          <cell r="AV152">
            <v>8</v>
          </cell>
          <cell r="AW152">
            <v>3.9</v>
          </cell>
          <cell r="AX152">
            <v>5.4</v>
          </cell>
          <cell r="AY152">
            <v>76.5</v>
          </cell>
          <cell r="AZ152">
            <v>6.3</v>
          </cell>
          <cell r="BA152">
            <v>54.1</v>
          </cell>
          <cell r="BB152">
            <v>11.3</v>
          </cell>
          <cell r="BC152">
            <v>12</v>
          </cell>
          <cell r="BD152">
            <v>5.8000000000000007</v>
          </cell>
          <cell r="BE152">
            <v>10.100000000000001</v>
          </cell>
          <cell r="BF152">
            <v>6.7</v>
          </cell>
          <cell r="BG152">
            <v>1.6</v>
          </cell>
          <cell r="BH152">
            <v>3.5000000000000004</v>
          </cell>
          <cell r="BI152">
            <v>6.4</v>
          </cell>
          <cell r="BJ152">
            <v>12.7</v>
          </cell>
          <cell r="BK152">
            <v>22</v>
          </cell>
          <cell r="BL152">
            <v>53.900000000000006</v>
          </cell>
          <cell r="BM152">
            <v>4.5</v>
          </cell>
          <cell r="BN152">
            <v>4.3</v>
          </cell>
          <cell r="BO152">
            <v>6.1</v>
          </cell>
          <cell r="BP152">
            <v>5.8000000000000007</v>
          </cell>
          <cell r="BQ152">
            <v>19.400000000000002</v>
          </cell>
          <cell r="BR152">
            <v>59.9</v>
          </cell>
          <cell r="BS152">
            <v>0</v>
          </cell>
          <cell r="BT152">
            <v>0</v>
          </cell>
          <cell r="BU152">
            <v>0</v>
          </cell>
          <cell r="BV152">
            <v>7.3999999999999995</v>
          </cell>
          <cell r="BW152">
            <v>56.100000000000009</v>
          </cell>
          <cell r="BX152">
            <v>36.5</v>
          </cell>
          <cell r="BY152">
            <v>5.7</v>
          </cell>
          <cell r="BZ152">
            <v>4.2</v>
          </cell>
          <cell r="CA152">
            <v>26.400000000000002</v>
          </cell>
          <cell r="CB152">
            <v>24.6</v>
          </cell>
          <cell r="CC152">
            <v>24.3</v>
          </cell>
          <cell r="CD152">
            <v>14.899999999999999</v>
          </cell>
          <cell r="CE152">
            <v>0</v>
          </cell>
          <cell r="CF152">
            <v>0</v>
          </cell>
          <cell r="CG152">
            <v>0</v>
          </cell>
          <cell r="CH152">
            <v>0</v>
          </cell>
          <cell r="CI152" t="str">
            <v>nd</v>
          </cell>
          <cell r="CJ152">
            <v>99.3</v>
          </cell>
          <cell r="CK152">
            <v>70.8</v>
          </cell>
          <cell r="CL152">
            <v>51.4</v>
          </cell>
          <cell r="CM152">
            <v>81</v>
          </cell>
          <cell r="CN152">
            <v>53.2</v>
          </cell>
          <cell r="CO152">
            <v>3.9</v>
          </cell>
          <cell r="CP152">
            <v>23.400000000000002</v>
          </cell>
          <cell r="CQ152">
            <v>64.099999999999994</v>
          </cell>
          <cell r="CR152">
            <v>4.7</v>
          </cell>
          <cell r="CS152">
            <v>19.3</v>
          </cell>
          <cell r="CT152">
            <v>21.8</v>
          </cell>
          <cell r="CU152">
            <v>18.3</v>
          </cell>
          <cell r="CV152">
            <v>40.6</v>
          </cell>
          <cell r="CW152">
            <v>5.7</v>
          </cell>
          <cell r="CX152">
            <v>4.1000000000000005</v>
          </cell>
          <cell r="CY152">
            <v>17.599999999999998</v>
          </cell>
          <cell r="CZ152">
            <v>9</v>
          </cell>
          <cell r="DA152">
            <v>28.799999999999997</v>
          </cell>
          <cell r="DB152">
            <v>34.799999999999997</v>
          </cell>
          <cell r="DC152">
            <v>10.9</v>
          </cell>
          <cell r="DD152">
            <v>44.5</v>
          </cell>
          <cell r="DE152">
            <v>5.0999999999999996</v>
          </cell>
          <cell r="DF152">
            <v>52.7</v>
          </cell>
          <cell r="DG152">
            <v>6.7</v>
          </cell>
          <cell r="DH152">
            <v>3</v>
          </cell>
          <cell r="DI152">
            <v>3.5999999999999996</v>
          </cell>
          <cell r="DJ152">
            <v>6.3</v>
          </cell>
          <cell r="DK152">
            <v>25.6</v>
          </cell>
          <cell r="DL152" t="str">
            <v>nd</v>
          </cell>
          <cell r="DM152">
            <v>3.2</v>
          </cell>
          <cell r="DN152">
            <v>0</v>
          </cell>
          <cell r="DO152" t="str">
            <v>nd</v>
          </cell>
          <cell r="DP152">
            <v>3</v>
          </cell>
          <cell r="DQ152">
            <v>12.5</v>
          </cell>
          <cell r="DR152">
            <v>4.9000000000000004</v>
          </cell>
          <cell r="DS152">
            <v>4.5999999999999996</v>
          </cell>
          <cell r="DT152">
            <v>3.2</v>
          </cell>
          <cell r="DU152">
            <v>4.2</v>
          </cell>
          <cell r="DV152" t="str">
            <v>nd</v>
          </cell>
          <cell r="DW152">
            <v>19.600000000000001</v>
          </cell>
          <cell r="DX152">
            <v>4.3999999999999995</v>
          </cell>
          <cell r="DY152">
            <v>5.0999999999999996</v>
          </cell>
          <cell r="DZ152">
            <v>1</v>
          </cell>
          <cell r="EA152">
            <v>1.4000000000000001</v>
          </cell>
          <cell r="EB152">
            <v>0.8</v>
          </cell>
          <cell r="EC152">
            <v>15.299999999999999</v>
          </cell>
          <cell r="ED152" t="str">
            <v>nd</v>
          </cell>
          <cell r="EE152">
            <v>2.2999999999999998</v>
          </cell>
          <cell r="EF152">
            <v>0.8</v>
          </cell>
          <cell r="EG152">
            <v>1.0999999999999999</v>
          </cell>
          <cell r="EH152">
            <v>2</v>
          </cell>
          <cell r="EI152">
            <v>6.2</v>
          </cell>
          <cell r="EJ152">
            <v>1.2</v>
          </cell>
          <cell r="EK152">
            <v>0</v>
          </cell>
          <cell r="EL152">
            <v>0</v>
          </cell>
          <cell r="EM152" t="str">
            <v>nd</v>
          </cell>
          <cell r="EN152" t="str">
            <v>nd</v>
          </cell>
          <cell r="EO152" t="str">
            <v>nd</v>
          </cell>
          <cell r="EP152">
            <v>1.9</v>
          </cell>
          <cell r="EQ152">
            <v>0</v>
          </cell>
          <cell r="ER152">
            <v>2.5</v>
          </cell>
          <cell r="ES152">
            <v>3.4000000000000004</v>
          </cell>
          <cell r="ET152" t="str">
            <v>nd</v>
          </cell>
          <cell r="EU152">
            <v>2.1999999999999997</v>
          </cell>
          <cell r="EV152">
            <v>1.6</v>
          </cell>
          <cell r="EW152">
            <v>5</v>
          </cell>
          <cell r="EX152">
            <v>11</v>
          </cell>
          <cell r="EY152">
            <v>7.3999999999999995</v>
          </cell>
          <cell r="EZ152">
            <v>0</v>
          </cell>
          <cell r="FA152" t="str">
            <v>nd</v>
          </cell>
          <cell r="FB152">
            <v>2.9000000000000004</v>
          </cell>
          <cell r="FC152">
            <v>3.3000000000000003</v>
          </cell>
          <cell r="FD152">
            <v>5.7</v>
          </cell>
          <cell r="FE152">
            <v>20.200000000000003</v>
          </cell>
          <cell r="FF152" t="str">
            <v>nd</v>
          </cell>
          <cell r="FG152" t="str">
            <v>nd</v>
          </cell>
          <cell r="FH152">
            <v>1.9</v>
          </cell>
          <cell r="FI152" t="str">
            <v>nd</v>
          </cell>
          <cell r="FJ152">
            <v>2.6</v>
          </cell>
          <cell r="FK152">
            <v>17.5</v>
          </cell>
          <cell r="FL152">
            <v>0</v>
          </cell>
          <cell r="FM152" t="str">
            <v>nd</v>
          </cell>
          <cell r="FN152">
            <v>0</v>
          </cell>
          <cell r="FO152">
            <v>1.7000000000000002</v>
          </cell>
          <cell r="FP152">
            <v>1</v>
          </cell>
          <cell r="FQ152">
            <v>5.3</v>
          </cell>
          <cell r="FR152">
            <v>2.6</v>
          </cell>
          <cell r="FS152" t="str">
            <v>nd</v>
          </cell>
          <cell r="FT152" t="str">
            <v>nd</v>
          </cell>
          <cell r="FU152" t="str">
            <v>nd</v>
          </cell>
          <cell r="FV152">
            <v>2.6</v>
          </cell>
          <cell r="FW152">
            <v>1.5</v>
          </cell>
          <cell r="FX152">
            <v>1.4000000000000001</v>
          </cell>
          <cell r="FY152">
            <v>5</v>
          </cell>
          <cell r="FZ152">
            <v>2.8000000000000003</v>
          </cell>
          <cell r="GA152">
            <v>7.1</v>
          </cell>
          <cell r="GB152">
            <v>10.299999999999999</v>
          </cell>
          <cell r="GC152">
            <v>0</v>
          </cell>
          <cell r="GD152" t="str">
            <v>nd</v>
          </cell>
          <cell r="GE152" t="str">
            <v>nd</v>
          </cell>
          <cell r="GF152">
            <v>2.1999999999999997</v>
          </cell>
          <cell r="GG152">
            <v>7.7</v>
          </cell>
          <cell r="GH152">
            <v>21.099999999999998</v>
          </cell>
          <cell r="GI152" t="str">
            <v>nd</v>
          </cell>
          <cell r="GJ152" t="str">
            <v>nd</v>
          </cell>
          <cell r="GK152">
            <v>0</v>
          </cell>
          <cell r="GL152">
            <v>0</v>
          </cell>
          <cell r="GM152">
            <v>3.5999999999999996</v>
          </cell>
          <cell r="GN152">
            <v>18.2</v>
          </cell>
          <cell r="GO152">
            <v>0</v>
          </cell>
          <cell r="GP152">
            <v>0</v>
          </cell>
          <cell r="GQ152">
            <v>0</v>
          </cell>
          <cell r="GR152" t="str">
            <v>nd</v>
          </cell>
          <cell r="GS152" t="str">
            <v>nd</v>
          </cell>
          <cell r="GT152">
            <v>7.6</v>
          </cell>
          <cell r="GU152">
            <v>0</v>
          </cell>
          <cell r="GV152">
            <v>1.9</v>
          </cell>
          <cell r="GW152">
            <v>0</v>
          </cell>
          <cell r="GX152">
            <v>0</v>
          </cell>
          <cell r="GY152">
            <v>6.8000000000000007</v>
          </cell>
          <cell r="GZ152">
            <v>0</v>
          </cell>
          <cell r="HA152">
            <v>0</v>
          </cell>
          <cell r="HB152">
            <v>0</v>
          </cell>
          <cell r="HC152">
            <v>4.9000000000000004</v>
          </cell>
          <cell r="HD152">
            <v>13.100000000000001</v>
          </cell>
          <cell r="HE152">
            <v>9.3000000000000007</v>
          </cell>
          <cell r="HF152">
            <v>0</v>
          </cell>
          <cell r="HG152">
            <v>0</v>
          </cell>
          <cell r="HH152">
            <v>0</v>
          </cell>
          <cell r="HI152">
            <v>1.9</v>
          </cell>
          <cell r="HJ152">
            <v>23.200000000000003</v>
          </cell>
          <cell r="HK152">
            <v>7.3</v>
          </cell>
          <cell r="HL152">
            <v>0</v>
          </cell>
          <cell r="HM152">
            <v>0</v>
          </cell>
          <cell r="HN152">
            <v>0</v>
          </cell>
          <cell r="HO152" t="str">
            <v>nd</v>
          </cell>
          <cell r="HP152">
            <v>13.200000000000001</v>
          </cell>
          <cell r="HQ152">
            <v>9.6</v>
          </cell>
          <cell r="HR152">
            <v>0</v>
          </cell>
          <cell r="HS152">
            <v>0</v>
          </cell>
          <cell r="HT152">
            <v>0</v>
          </cell>
          <cell r="HU152">
            <v>0</v>
          </cell>
          <cell r="HV152">
            <v>4.8</v>
          </cell>
          <cell r="HW152">
            <v>3.3000000000000003</v>
          </cell>
          <cell r="HX152">
            <v>1.6</v>
          </cell>
          <cell r="HY152">
            <v>2.4</v>
          </cell>
          <cell r="HZ152" t="str">
            <v>nd</v>
          </cell>
          <cell r="IA152" t="str">
            <v>nd</v>
          </cell>
          <cell r="IB152">
            <v>2.4</v>
          </cell>
          <cell r="IC152" t="str">
            <v>nd</v>
          </cell>
          <cell r="ID152">
            <v>1.7999999999999998</v>
          </cell>
          <cell r="IE152">
            <v>7.8</v>
          </cell>
          <cell r="IF152">
            <v>8.4</v>
          </cell>
          <cell r="IG152">
            <v>6.9</v>
          </cell>
          <cell r="IH152">
            <v>4</v>
          </cell>
          <cell r="II152">
            <v>1.5</v>
          </cell>
          <cell r="IJ152" t="str">
            <v>nd</v>
          </cell>
          <cell r="IK152">
            <v>10.7</v>
          </cell>
          <cell r="IL152">
            <v>7.1</v>
          </cell>
          <cell r="IM152">
            <v>7.6</v>
          </cell>
          <cell r="IN152">
            <v>3.3000000000000003</v>
          </cell>
          <cell r="IO152">
            <v>1.3</v>
          </cell>
          <cell r="IP152">
            <v>1.7000000000000002</v>
          </cell>
          <cell r="IQ152">
            <v>5.7</v>
          </cell>
          <cell r="IR152">
            <v>6.6000000000000005</v>
          </cell>
          <cell r="IS152">
            <v>5.0999999999999996</v>
          </cell>
          <cell r="IT152">
            <v>2.9000000000000004</v>
          </cell>
          <cell r="IU152">
            <v>0.8</v>
          </cell>
          <cell r="IV152">
            <v>0</v>
          </cell>
          <cell r="IW152">
            <v>1.6</v>
          </cell>
          <cell r="IX152">
            <v>1.3</v>
          </cell>
          <cell r="IY152">
            <v>2.1</v>
          </cell>
          <cell r="IZ152">
            <v>2.2999999999999998</v>
          </cell>
          <cell r="JA152">
            <v>0</v>
          </cell>
          <cell r="JB152">
            <v>0</v>
          </cell>
          <cell r="JC152">
            <v>0</v>
          </cell>
          <cell r="JD152">
            <v>0</v>
          </cell>
          <cell r="JE152">
            <v>8.2000000000000011</v>
          </cell>
          <cell r="JF152">
            <v>0</v>
          </cell>
          <cell r="JG152">
            <v>0</v>
          </cell>
          <cell r="JH152">
            <v>0</v>
          </cell>
          <cell r="JI152">
            <v>0</v>
          </cell>
          <cell r="JJ152">
            <v>0</v>
          </cell>
          <cell r="JK152">
            <v>26.900000000000002</v>
          </cell>
          <cell r="JL152">
            <v>0</v>
          </cell>
          <cell r="JM152">
            <v>0</v>
          </cell>
          <cell r="JN152">
            <v>0</v>
          </cell>
          <cell r="JO152">
            <v>0</v>
          </cell>
          <cell r="JP152" t="str">
            <v>nd</v>
          </cell>
          <cell r="JQ152">
            <v>31.8</v>
          </cell>
          <cell r="JR152">
            <v>0</v>
          </cell>
          <cell r="JS152">
            <v>0</v>
          </cell>
          <cell r="JT152">
            <v>0</v>
          </cell>
          <cell r="JU152">
            <v>0</v>
          </cell>
          <cell r="JV152">
            <v>0</v>
          </cell>
          <cell r="JW152">
            <v>24.099999999999998</v>
          </cell>
          <cell r="JX152">
            <v>0</v>
          </cell>
          <cell r="JY152">
            <v>0</v>
          </cell>
          <cell r="JZ152">
            <v>0</v>
          </cell>
          <cell r="KA152">
            <v>0</v>
          </cell>
          <cell r="KB152">
            <v>0</v>
          </cell>
          <cell r="KC152">
            <v>8.2000000000000011</v>
          </cell>
          <cell r="KD152">
            <v>56.599999999999994</v>
          </cell>
          <cell r="KE152">
            <v>8.1</v>
          </cell>
          <cell r="KF152">
            <v>10</v>
          </cell>
          <cell r="KG152">
            <v>3.9</v>
          </cell>
          <cell r="KH152">
            <v>21.4</v>
          </cell>
          <cell r="KI152">
            <v>0</v>
          </cell>
          <cell r="KJ152">
            <v>55.600000000000009</v>
          </cell>
          <cell r="KK152">
            <v>8.4</v>
          </cell>
          <cell r="KL152">
            <v>10</v>
          </cell>
          <cell r="KM152">
            <v>4.3</v>
          </cell>
          <cell r="KN152">
            <v>21.6</v>
          </cell>
          <cell r="KO152">
            <v>0</v>
          </cell>
        </row>
        <row r="153">
          <cell r="A153" t="str">
            <v>EnsSZ</v>
          </cell>
          <cell r="B153" t="str">
            <v>153</v>
          </cell>
          <cell r="C153" t="str">
            <v>NAF 38</v>
          </cell>
          <cell r="D153" t="str">
            <v>SZ</v>
          </cell>
          <cell r="E153" t="str">
            <v/>
          </cell>
          <cell r="F153">
            <v>2.6</v>
          </cell>
          <cell r="G153">
            <v>5.8000000000000007</v>
          </cell>
          <cell r="H153">
            <v>24.8</v>
          </cell>
          <cell r="I153">
            <v>55.600000000000009</v>
          </cell>
          <cell r="J153">
            <v>11.200000000000001</v>
          </cell>
          <cell r="K153">
            <v>58.199999999999996</v>
          </cell>
          <cell r="L153">
            <v>28.299999999999997</v>
          </cell>
          <cell r="M153">
            <v>1.6</v>
          </cell>
          <cell r="N153">
            <v>11.799999999999999</v>
          </cell>
          <cell r="O153">
            <v>19</v>
          </cell>
          <cell r="P153">
            <v>39.900000000000006</v>
          </cell>
          <cell r="Q153">
            <v>4.3999999999999995</v>
          </cell>
          <cell r="R153">
            <v>4.5999999999999996</v>
          </cell>
          <cell r="S153">
            <v>17.2</v>
          </cell>
          <cell r="T153">
            <v>22.6</v>
          </cell>
          <cell r="U153">
            <v>6.2</v>
          </cell>
          <cell r="V153">
            <v>31.1</v>
          </cell>
          <cell r="W153">
            <v>12.9</v>
          </cell>
          <cell r="X153">
            <v>80.900000000000006</v>
          </cell>
          <cell r="Y153">
            <v>6.2</v>
          </cell>
          <cell r="Z153" t="str">
            <v>nd</v>
          </cell>
          <cell r="AA153">
            <v>29.5</v>
          </cell>
          <cell r="AB153">
            <v>12.4</v>
          </cell>
          <cell r="AC153">
            <v>50.4</v>
          </cell>
          <cell r="AD153">
            <v>30.2</v>
          </cell>
          <cell r="AE153">
            <v>15.9</v>
          </cell>
          <cell r="AF153">
            <v>19.5</v>
          </cell>
          <cell r="AG153">
            <v>35.4</v>
          </cell>
          <cell r="AH153">
            <v>0</v>
          </cell>
          <cell r="AI153">
            <v>29.2</v>
          </cell>
          <cell r="AJ153">
            <v>74.3</v>
          </cell>
          <cell r="AK153">
            <v>3.9</v>
          </cell>
          <cell r="AL153">
            <v>21.8</v>
          </cell>
          <cell r="AM153">
            <v>31.7</v>
          </cell>
          <cell r="AN153">
            <v>68.300000000000011</v>
          </cell>
          <cell r="AO153">
            <v>57.499999999999993</v>
          </cell>
          <cell r="AP153">
            <v>42.5</v>
          </cell>
          <cell r="AQ153">
            <v>28.4</v>
          </cell>
          <cell r="AR153">
            <v>13.200000000000001</v>
          </cell>
          <cell r="AS153">
            <v>2.5</v>
          </cell>
          <cell r="AT153">
            <v>49.8</v>
          </cell>
          <cell r="AU153">
            <v>6</v>
          </cell>
          <cell r="AV153">
            <v>8.7999999999999989</v>
          </cell>
          <cell r="AW153">
            <v>1.9</v>
          </cell>
          <cell r="AX153" t="str">
            <v>nd</v>
          </cell>
          <cell r="AY153">
            <v>84.2</v>
          </cell>
          <cell r="AZ153">
            <v>4.1000000000000005</v>
          </cell>
          <cell r="BA153">
            <v>65.600000000000009</v>
          </cell>
          <cell r="BB153">
            <v>14.2</v>
          </cell>
          <cell r="BC153">
            <v>4.3</v>
          </cell>
          <cell r="BD153">
            <v>5.6000000000000005</v>
          </cell>
          <cell r="BE153">
            <v>4.1000000000000005</v>
          </cell>
          <cell r="BF153">
            <v>6.2</v>
          </cell>
          <cell r="BG153">
            <v>3.2</v>
          </cell>
          <cell r="BH153">
            <v>4.3</v>
          </cell>
          <cell r="BI153">
            <v>2.9000000000000004</v>
          </cell>
          <cell r="BJ153">
            <v>10.299999999999999</v>
          </cell>
          <cell r="BK153">
            <v>32.4</v>
          </cell>
          <cell r="BL153">
            <v>47</v>
          </cell>
          <cell r="BM153">
            <v>2.4</v>
          </cell>
          <cell r="BN153">
            <v>1.2</v>
          </cell>
          <cell r="BO153">
            <v>1.0999999999999999</v>
          </cell>
          <cell r="BP153">
            <v>2</v>
          </cell>
          <cell r="BQ153">
            <v>21.3</v>
          </cell>
          <cell r="BR153">
            <v>72</v>
          </cell>
          <cell r="BS153" t="str">
            <v>nd</v>
          </cell>
          <cell r="BT153">
            <v>0</v>
          </cell>
          <cell r="BU153" t="str">
            <v>nd</v>
          </cell>
          <cell r="BV153">
            <v>8.3000000000000007</v>
          </cell>
          <cell r="BW153">
            <v>52.300000000000004</v>
          </cell>
          <cell r="BX153">
            <v>36.4</v>
          </cell>
          <cell r="BY153">
            <v>4.9000000000000004</v>
          </cell>
          <cell r="BZ153">
            <v>5.0999999999999996</v>
          </cell>
          <cell r="CA153">
            <v>20.8</v>
          </cell>
          <cell r="CB153">
            <v>32.800000000000004</v>
          </cell>
          <cell r="CC153">
            <v>27.3</v>
          </cell>
          <cell r="CD153">
            <v>9.3000000000000007</v>
          </cell>
          <cell r="CE153">
            <v>0</v>
          </cell>
          <cell r="CF153" t="str">
            <v>nd</v>
          </cell>
          <cell r="CG153">
            <v>0</v>
          </cell>
          <cell r="CH153">
            <v>0</v>
          </cell>
          <cell r="CI153" t="str">
            <v>nd</v>
          </cell>
          <cell r="CJ153">
            <v>99.3</v>
          </cell>
          <cell r="CK153">
            <v>73.5</v>
          </cell>
          <cell r="CL153">
            <v>45.1</v>
          </cell>
          <cell r="CM153">
            <v>82.8</v>
          </cell>
          <cell r="CN153">
            <v>44</v>
          </cell>
          <cell r="CO153">
            <v>9</v>
          </cell>
          <cell r="CP153">
            <v>30</v>
          </cell>
          <cell r="CQ153">
            <v>70</v>
          </cell>
          <cell r="CR153">
            <v>7.1999999999999993</v>
          </cell>
          <cell r="CS153">
            <v>33.700000000000003</v>
          </cell>
          <cell r="CT153">
            <v>27.900000000000002</v>
          </cell>
          <cell r="CU153">
            <v>11.600000000000001</v>
          </cell>
          <cell r="CV153">
            <v>26.8</v>
          </cell>
          <cell r="CW153">
            <v>33.300000000000004</v>
          </cell>
          <cell r="CX153">
            <v>9.3000000000000007</v>
          </cell>
          <cell r="CY153">
            <v>17.8</v>
          </cell>
          <cell r="CZ153">
            <v>7.8</v>
          </cell>
          <cell r="DA153">
            <v>10</v>
          </cell>
          <cell r="DB153">
            <v>21.9</v>
          </cell>
          <cell r="DC153">
            <v>27.900000000000002</v>
          </cell>
          <cell r="DD153">
            <v>25.8</v>
          </cell>
          <cell r="DE153">
            <v>11.600000000000001</v>
          </cell>
          <cell r="DF153">
            <v>30.3</v>
          </cell>
          <cell r="DG153">
            <v>13.100000000000001</v>
          </cell>
          <cell r="DH153">
            <v>0.70000000000000007</v>
          </cell>
          <cell r="DI153">
            <v>4.5</v>
          </cell>
          <cell r="DJ153">
            <v>14.000000000000002</v>
          </cell>
          <cell r="DK153">
            <v>19.3</v>
          </cell>
          <cell r="DL153" t="str">
            <v>nd</v>
          </cell>
          <cell r="DM153" t="str">
            <v>nd</v>
          </cell>
          <cell r="DN153">
            <v>0</v>
          </cell>
          <cell r="DO153">
            <v>0</v>
          </cell>
          <cell r="DP153" t="str">
            <v>nd</v>
          </cell>
          <cell r="DQ153">
            <v>1.7999999999999998</v>
          </cell>
          <cell r="DR153">
            <v>1.4000000000000001</v>
          </cell>
          <cell r="DS153">
            <v>0.89999999999999991</v>
          </cell>
          <cell r="DT153">
            <v>1.4000000000000001</v>
          </cell>
          <cell r="DU153" t="str">
            <v>nd</v>
          </cell>
          <cell r="DV153">
            <v>0</v>
          </cell>
          <cell r="DW153">
            <v>15.6</v>
          </cell>
          <cell r="DX153">
            <v>4</v>
          </cell>
          <cell r="DY153">
            <v>1.3</v>
          </cell>
          <cell r="DZ153">
            <v>1.3</v>
          </cell>
          <cell r="EA153">
            <v>1.3</v>
          </cell>
          <cell r="EB153">
            <v>1.7000000000000002</v>
          </cell>
          <cell r="EC153">
            <v>37</v>
          </cell>
          <cell r="ED153">
            <v>8.2000000000000011</v>
          </cell>
          <cell r="EE153">
            <v>2</v>
          </cell>
          <cell r="EF153">
            <v>2.5</v>
          </cell>
          <cell r="EG153">
            <v>1.9</v>
          </cell>
          <cell r="EH153">
            <v>3.5000000000000004</v>
          </cell>
          <cell r="EI153">
            <v>9.1</v>
          </cell>
          <cell r="EJ153">
            <v>0.70000000000000007</v>
          </cell>
          <cell r="EK153">
            <v>0</v>
          </cell>
          <cell r="EL153" t="str">
            <v>nd</v>
          </cell>
          <cell r="EM153" t="str">
            <v>nd</v>
          </cell>
          <cell r="EN153" t="str">
            <v>nd</v>
          </cell>
          <cell r="EO153">
            <v>0</v>
          </cell>
          <cell r="EP153" t="str">
            <v>nd</v>
          </cell>
          <cell r="EQ153">
            <v>0</v>
          </cell>
          <cell r="ER153">
            <v>0</v>
          </cell>
          <cell r="ES153">
            <v>2.1999999999999997</v>
          </cell>
          <cell r="ET153">
            <v>0</v>
          </cell>
          <cell r="EU153" t="str">
            <v>nd</v>
          </cell>
          <cell r="EV153" t="str">
            <v>nd</v>
          </cell>
          <cell r="EW153">
            <v>1</v>
          </cell>
          <cell r="EX153">
            <v>2.8000000000000003</v>
          </cell>
          <cell r="EY153">
            <v>1</v>
          </cell>
          <cell r="EZ153">
            <v>0</v>
          </cell>
          <cell r="FA153">
            <v>0.89999999999999991</v>
          </cell>
          <cell r="FB153" t="str">
            <v>nd</v>
          </cell>
          <cell r="FC153">
            <v>4</v>
          </cell>
          <cell r="FD153">
            <v>8.3000000000000007</v>
          </cell>
          <cell r="FE153">
            <v>11.700000000000001</v>
          </cell>
          <cell r="FF153">
            <v>3.1</v>
          </cell>
          <cell r="FG153">
            <v>3</v>
          </cell>
          <cell r="FH153">
            <v>2.5</v>
          </cell>
          <cell r="FI153">
            <v>4.7</v>
          </cell>
          <cell r="FJ153">
            <v>14.6</v>
          </cell>
          <cell r="FK153">
            <v>27.700000000000003</v>
          </cell>
          <cell r="FL153" t="str">
            <v>nd</v>
          </cell>
          <cell r="FM153" t="str">
            <v>nd</v>
          </cell>
          <cell r="FN153">
            <v>0</v>
          </cell>
          <cell r="FO153">
            <v>0.6</v>
          </cell>
          <cell r="FP153">
            <v>6.6000000000000005</v>
          </cell>
          <cell r="FQ153">
            <v>4.3</v>
          </cell>
          <cell r="FR153" t="str">
            <v>nd</v>
          </cell>
          <cell r="FS153">
            <v>0</v>
          </cell>
          <cell r="FT153">
            <v>0</v>
          </cell>
          <cell r="FU153">
            <v>0</v>
          </cell>
          <cell r="FV153" t="str">
            <v>nd</v>
          </cell>
          <cell r="FW153" t="str">
            <v>nd</v>
          </cell>
          <cell r="FX153" t="str">
            <v>nd</v>
          </cell>
          <cell r="FY153" t="str">
            <v>nd</v>
          </cell>
          <cell r="FZ153" t="str">
            <v>nd</v>
          </cell>
          <cell r="GA153">
            <v>2.1999999999999997</v>
          </cell>
          <cell r="GB153">
            <v>1.5</v>
          </cell>
          <cell r="GC153">
            <v>0</v>
          </cell>
          <cell r="GD153">
            <v>0</v>
          </cell>
          <cell r="GE153" t="str">
            <v>nd</v>
          </cell>
          <cell r="GF153">
            <v>1.4000000000000001</v>
          </cell>
          <cell r="GG153">
            <v>7.0000000000000009</v>
          </cell>
          <cell r="GH153">
            <v>16.7</v>
          </cell>
          <cell r="GI153" t="str">
            <v>nd</v>
          </cell>
          <cell r="GJ153">
            <v>0</v>
          </cell>
          <cell r="GK153">
            <v>0</v>
          </cell>
          <cell r="GL153">
            <v>0</v>
          </cell>
          <cell r="GM153">
            <v>8.6999999999999993</v>
          </cell>
          <cell r="GN153">
            <v>45</v>
          </cell>
          <cell r="GO153" t="str">
            <v>nd</v>
          </cell>
          <cell r="GP153" t="str">
            <v>nd</v>
          </cell>
          <cell r="GQ153">
            <v>0</v>
          </cell>
          <cell r="GR153">
            <v>0</v>
          </cell>
          <cell r="GS153">
            <v>3.5000000000000004</v>
          </cell>
          <cell r="GT153">
            <v>6.8000000000000007</v>
          </cell>
          <cell r="GU153">
            <v>0</v>
          </cell>
          <cell r="GV153" t="str">
            <v>nd</v>
          </cell>
          <cell r="GW153">
            <v>0</v>
          </cell>
          <cell r="GX153" t="str">
            <v>nd</v>
          </cell>
          <cell r="GY153" t="str">
            <v>nd</v>
          </cell>
          <cell r="GZ153">
            <v>0</v>
          </cell>
          <cell r="HA153">
            <v>0</v>
          </cell>
          <cell r="HB153">
            <v>0</v>
          </cell>
          <cell r="HC153">
            <v>0</v>
          </cell>
          <cell r="HD153">
            <v>3.5999999999999996</v>
          </cell>
          <cell r="HE153">
            <v>1.9</v>
          </cell>
          <cell r="HF153">
            <v>0</v>
          </cell>
          <cell r="HG153">
            <v>0</v>
          </cell>
          <cell r="HH153" t="str">
            <v>nd</v>
          </cell>
          <cell r="HI153">
            <v>2.5</v>
          </cell>
          <cell r="HJ153">
            <v>12.7</v>
          </cell>
          <cell r="HK153">
            <v>9.1</v>
          </cell>
          <cell r="HL153" t="str">
            <v>nd</v>
          </cell>
          <cell r="HM153">
            <v>0</v>
          </cell>
          <cell r="HN153">
            <v>0</v>
          </cell>
          <cell r="HO153">
            <v>3.3000000000000003</v>
          </cell>
          <cell r="HP153">
            <v>30.3</v>
          </cell>
          <cell r="HQ153">
            <v>21.8</v>
          </cell>
          <cell r="HR153">
            <v>0</v>
          </cell>
          <cell r="HS153">
            <v>0</v>
          </cell>
          <cell r="HT153">
            <v>0</v>
          </cell>
          <cell r="HU153" t="str">
            <v>nd</v>
          </cell>
          <cell r="HV153">
            <v>5.2</v>
          </cell>
          <cell r="HW153">
            <v>3.5000000000000004</v>
          </cell>
          <cell r="HX153" t="str">
            <v>nd</v>
          </cell>
          <cell r="HY153" t="str">
            <v>nd</v>
          </cell>
          <cell r="HZ153">
            <v>0</v>
          </cell>
          <cell r="IA153" t="str">
            <v>nd</v>
          </cell>
          <cell r="IB153" t="str">
            <v>nd</v>
          </cell>
          <cell r="IC153" t="str">
            <v>nd</v>
          </cell>
          <cell r="ID153">
            <v>1.4000000000000001</v>
          </cell>
          <cell r="IE153">
            <v>1.3</v>
          </cell>
          <cell r="IF153">
            <v>1.5</v>
          </cell>
          <cell r="IG153">
            <v>0.89999999999999991</v>
          </cell>
          <cell r="IH153">
            <v>0.70000000000000007</v>
          </cell>
          <cell r="II153">
            <v>1.7000000000000002</v>
          </cell>
          <cell r="IJ153">
            <v>0.89999999999999991</v>
          </cell>
          <cell r="IK153">
            <v>7.1999999999999993</v>
          </cell>
          <cell r="IL153">
            <v>8</v>
          </cell>
          <cell r="IM153">
            <v>5.5</v>
          </cell>
          <cell r="IN153">
            <v>1.7000000000000002</v>
          </cell>
          <cell r="IO153">
            <v>2.7</v>
          </cell>
          <cell r="IP153">
            <v>2.4</v>
          </cell>
          <cell r="IQ153">
            <v>10.7</v>
          </cell>
          <cell r="IR153">
            <v>20.7</v>
          </cell>
          <cell r="IS153">
            <v>13.5</v>
          </cell>
          <cell r="IT153">
            <v>5.5</v>
          </cell>
          <cell r="IU153">
            <v>0</v>
          </cell>
          <cell r="IV153" t="str">
            <v>nd</v>
          </cell>
          <cell r="IW153">
            <v>1.7000000000000002</v>
          </cell>
          <cell r="IX153">
            <v>1.7000000000000002</v>
          </cell>
          <cell r="IY153">
            <v>6</v>
          </cell>
          <cell r="IZ153">
            <v>1.3</v>
          </cell>
          <cell r="JA153">
            <v>0</v>
          </cell>
          <cell r="JB153">
            <v>0</v>
          </cell>
          <cell r="JC153">
            <v>0</v>
          </cell>
          <cell r="JD153">
            <v>0</v>
          </cell>
          <cell r="JE153">
            <v>2.6</v>
          </cell>
          <cell r="JF153">
            <v>0</v>
          </cell>
          <cell r="JG153">
            <v>0</v>
          </cell>
          <cell r="JH153">
            <v>0</v>
          </cell>
          <cell r="JI153">
            <v>0</v>
          </cell>
          <cell r="JJ153" t="str">
            <v>nd</v>
          </cell>
          <cell r="JK153">
            <v>4.5999999999999996</v>
          </cell>
          <cell r="JL153">
            <v>0</v>
          </cell>
          <cell r="JM153">
            <v>0</v>
          </cell>
          <cell r="JN153">
            <v>0</v>
          </cell>
          <cell r="JO153">
            <v>0</v>
          </cell>
          <cell r="JP153">
            <v>0</v>
          </cell>
          <cell r="JQ153">
            <v>24.6</v>
          </cell>
          <cell r="JR153">
            <v>0</v>
          </cell>
          <cell r="JS153">
            <v>0</v>
          </cell>
          <cell r="JT153">
            <v>0</v>
          </cell>
          <cell r="JU153">
            <v>0</v>
          </cell>
          <cell r="JV153" t="str">
            <v>nd</v>
          </cell>
          <cell r="JW153">
            <v>55.600000000000009</v>
          </cell>
          <cell r="JX153">
            <v>0</v>
          </cell>
          <cell r="JY153" t="str">
            <v>nd</v>
          </cell>
          <cell r="JZ153">
            <v>0</v>
          </cell>
          <cell r="KA153">
            <v>0</v>
          </cell>
          <cell r="KB153">
            <v>0</v>
          </cell>
          <cell r="KC153">
            <v>11.899999999999999</v>
          </cell>
          <cell r="KD153">
            <v>61.1</v>
          </cell>
          <cell r="KE153">
            <v>8.5</v>
          </cell>
          <cell r="KF153">
            <v>3.6999999999999997</v>
          </cell>
          <cell r="KG153">
            <v>4.3999999999999995</v>
          </cell>
          <cell r="KH153">
            <v>22.2</v>
          </cell>
          <cell r="KI153">
            <v>0.1</v>
          </cell>
          <cell r="KJ153">
            <v>59.9</v>
          </cell>
          <cell r="KK153">
            <v>8.7999999999999989</v>
          </cell>
          <cell r="KL153">
            <v>3.6999999999999997</v>
          </cell>
          <cell r="KM153">
            <v>4.7</v>
          </cell>
          <cell r="KN153">
            <v>22.900000000000002</v>
          </cell>
          <cell r="KO153">
            <v>0.1</v>
          </cell>
        </row>
        <row r="154">
          <cell r="A154" t="str">
            <v>EnsET2</v>
          </cell>
          <cell r="B154" t="str">
            <v>154</v>
          </cell>
          <cell r="C154" t="str">
            <v>NAF 4</v>
          </cell>
          <cell r="D154" t="str">
            <v>ET2</v>
          </cell>
          <cell r="E154" t="str">
            <v/>
          </cell>
          <cell r="F154">
            <v>0.5</v>
          </cell>
          <cell r="G154">
            <v>5.2</v>
          </cell>
          <cell r="H154">
            <v>30.9</v>
          </cell>
          <cell r="I154">
            <v>52.7</v>
          </cell>
          <cell r="J154">
            <v>10.7</v>
          </cell>
          <cell r="K154">
            <v>80.2</v>
          </cell>
          <cell r="L154">
            <v>3.1</v>
          </cell>
          <cell r="M154">
            <v>11.1</v>
          </cell>
          <cell r="N154">
            <v>5.6000000000000005</v>
          </cell>
          <cell r="O154">
            <v>26.200000000000003</v>
          </cell>
          <cell r="P154">
            <v>31.1</v>
          </cell>
          <cell r="Q154">
            <v>19.400000000000002</v>
          </cell>
          <cell r="R154">
            <v>5.8999999999999995</v>
          </cell>
          <cell r="S154">
            <v>10.199999999999999</v>
          </cell>
          <cell r="T154">
            <v>37.799999999999997</v>
          </cell>
          <cell r="U154">
            <v>2</v>
          </cell>
          <cell r="V154">
            <v>17</v>
          </cell>
          <cell r="W154">
            <v>13.4</v>
          </cell>
          <cell r="X154">
            <v>82.899999999999991</v>
          </cell>
          <cell r="Y154">
            <v>3.6999999999999997</v>
          </cell>
          <cell r="Z154">
            <v>6.1</v>
          </cell>
          <cell r="AA154">
            <v>50.8</v>
          </cell>
          <cell r="AB154">
            <v>16.7</v>
          </cell>
          <cell r="AC154">
            <v>58.3</v>
          </cell>
          <cell r="AD154">
            <v>25.8</v>
          </cell>
          <cell r="AE154">
            <v>34.799999999999997</v>
          </cell>
          <cell r="AF154">
            <v>17.399999999999999</v>
          </cell>
          <cell r="AG154">
            <v>6.1</v>
          </cell>
          <cell r="AH154">
            <v>0</v>
          </cell>
          <cell r="AI154">
            <v>41.699999999999996</v>
          </cell>
          <cell r="AJ154">
            <v>62.8</v>
          </cell>
          <cell r="AK154">
            <v>7.8</v>
          </cell>
          <cell r="AL154">
            <v>29.4</v>
          </cell>
          <cell r="AM154">
            <v>47.599999999999994</v>
          </cell>
          <cell r="AN154">
            <v>52.400000000000006</v>
          </cell>
          <cell r="AO154">
            <v>69.3</v>
          </cell>
          <cell r="AP154">
            <v>30.7</v>
          </cell>
          <cell r="AQ154">
            <v>51.6</v>
          </cell>
          <cell r="AR154">
            <v>2.1</v>
          </cell>
          <cell r="AS154">
            <v>4.2</v>
          </cell>
          <cell r="AT154">
            <v>33</v>
          </cell>
          <cell r="AU154">
            <v>9.1</v>
          </cell>
          <cell r="AV154">
            <v>10.9</v>
          </cell>
          <cell r="AW154">
            <v>4</v>
          </cell>
          <cell r="AX154">
            <v>7.8</v>
          </cell>
          <cell r="AY154">
            <v>59.699999999999996</v>
          </cell>
          <cell r="AZ154">
            <v>17.599999999999998</v>
          </cell>
          <cell r="BA154">
            <v>54.900000000000006</v>
          </cell>
          <cell r="BB154">
            <v>21.7</v>
          </cell>
          <cell r="BC154">
            <v>10.5</v>
          </cell>
          <cell r="BD154">
            <v>3.9</v>
          </cell>
          <cell r="BE154">
            <v>5.3</v>
          </cell>
          <cell r="BF154">
            <v>3.8</v>
          </cell>
          <cell r="BG154">
            <v>1.4000000000000001</v>
          </cell>
          <cell r="BH154">
            <v>3.6999999999999997</v>
          </cell>
          <cell r="BI154">
            <v>6.6000000000000005</v>
          </cell>
          <cell r="BJ154">
            <v>15</v>
          </cell>
          <cell r="BK154">
            <v>36.6</v>
          </cell>
          <cell r="BL154">
            <v>36.700000000000003</v>
          </cell>
          <cell r="BM154">
            <v>0.3</v>
          </cell>
          <cell r="BN154">
            <v>0.3</v>
          </cell>
          <cell r="BO154">
            <v>0.89999999999999991</v>
          </cell>
          <cell r="BP154">
            <v>4.1000000000000005</v>
          </cell>
          <cell r="BQ154">
            <v>33.4</v>
          </cell>
          <cell r="BR154">
            <v>61</v>
          </cell>
          <cell r="BS154" t="str">
            <v>nd</v>
          </cell>
          <cell r="BT154" t="str">
            <v>nd</v>
          </cell>
          <cell r="BU154">
            <v>0.4</v>
          </cell>
          <cell r="BV154">
            <v>7.3999999999999995</v>
          </cell>
          <cell r="BW154">
            <v>78.900000000000006</v>
          </cell>
          <cell r="BX154">
            <v>13.200000000000001</v>
          </cell>
          <cell r="BY154">
            <v>4.3999999999999995</v>
          </cell>
          <cell r="BZ154">
            <v>3</v>
          </cell>
          <cell r="CA154">
            <v>16.8</v>
          </cell>
          <cell r="CB154">
            <v>38.800000000000004</v>
          </cell>
          <cell r="CC154">
            <v>28.799999999999997</v>
          </cell>
          <cell r="CD154">
            <v>8.1</v>
          </cell>
          <cell r="CE154">
            <v>0</v>
          </cell>
          <cell r="CF154">
            <v>0</v>
          </cell>
          <cell r="CG154">
            <v>0.1</v>
          </cell>
          <cell r="CH154">
            <v>0.1</v>
          </cell>
          <cell r="CI154">
            <v>0.70000000000000007</v>
          </cell>
          <cell r="CJ154">
            <v>99.1</v>
          </cell>
          <cell r="CK154">
            <v>78.900000000000006</v>
          </cell>
          <cell r="CL154">
            <v>38.6</v>
          </cell>
          <cell r="CM154">
            <v>81.599999999999994</v>
          </cell>
          <cell r="CN154">
            <v>41</v>
          </cell>
          <cell r="CO154">
            <v>7.8</v>
          </cell>
          <cell r="CP154">
            <v>37.299999999999997</v>
          </cell>
          <cell r="CQ154">
            <v>81.699999999999989</v>
          </cell>
          <cell r="CR154">
            <v>11.600000000000001</v>
          </cell>
          <cell r="CS154">
            <v>23.599999999999998</v>
          </cell>
          <cell r="CT154">
            <v>33.700000000000003</v>
          </cell>
          <cell r="CU154">
            <v>11.899999999999999</v>
          </cell>
          <cell r="CV154">
            <v>30.7</v>
          </cell>
          <cell r="CW154">
            <v>24.4</v>
          </cell>
          <cell r="CX154">
            <v>5.8999999999999995</v>
          </cell>
          <cell r="CY154">
            <v>11.4</v>
          </cell>
          <cell r="CZ154">
            <v>10.8</v>
          </cell>
          <cell r="DA154">
            <v>19.3</v>
          </cell>
          <cell r="DB154">
            <v>28.199999999999996</v>
          </cell>
          <cell r="DC154">
            <v>21.2</v>
          </cell>
          <cell r="DD154">
            <v>43.7</v>
          </cell>
          <cell r="DE154">
            <v>6.8000000000000007</v>
          </cell>
          <cell r="DF154">
            <v>23.3</v>
          </cell>
          <cell r="DG154">
            <v>6.9</v>
          </cell>
          <cell r="DH154">
            <v>3.9</v>
          </cell>
          <cell r="DI154">
            <v>15.4</v>
          </cell>
          <cell r="DJ154">
            <v>14.799999999999999</v>
          </cell>
          <cell r="DK154">
            <v>12.6</v>
          </cell>
          <cell r="DL154">
            <v>0.4</v>
          </cell>
          <cell r="DM154">
            <v>0.1</v>
          </cell>
          <cell r="DN154" t="str">
            <v>nd</v>
          </cell>
          <cell r="DO154">
            <v>0</v>
          </cell>
          <cell r="DP154" t="str">
            <v>nd</v>
          </cell>
          <cell r="DQ154">
            <v>1.4000000000000001</v>
          </cell>
          <cell r="DR154">
            <v>2</v>
          </cell>
          <cell r="DS154">
            <v>1</v>
          </cell>
          <cell r="DT154">
            <v>0.5</v>
          </cell>
          <cell r="DU154">
            <v>0.2</v>
          </cell>
          <cell r="DV154">
            <v>0.3</v>
          </cell>
          <cell r="DW154">
            <v>12.1</v>
          </cell>
          <cell r="DX154">
            <v>9</v>
          </cell>
          <cell r="DY154">
            <v>4.9000000000000004</v>
          </cell>
          <cell r="DZ154">
            <v>1.7999999999999998</v>
          </cell>
          <cell r="EA154">
            <v>2.2999999999999998</v>
          </cell>
          <cell r="EB154">
            <v>1</v>
          </cell>
          <cell r="EC154">
            <v>34</v>
          </cell>
          <cell r="ED154">
            <v>8.7999999999999989</v>
          </cell>
          <cell r="EE154">
            <v>3.5000000000000004</v>
          </cell>
          <cell r="EF154">
            <v>1.5</v>
          </cell>
          <cell r="EG154">
            <v>2.5</v>
          </cell>
          <cell r="EH154">
            <v>2</v>
          </cell>
          <cell r="EI154">
            <v>7.0000000000000009</v>
          </cell>
          <cell r="EJ154">
            <v>2</v>
          </cell>
          <cell r="EK154">
            <v>1</v>
          </cell>
          <cell r="EL154" t="str">
            <v>nd</v>
          </cell>
          <cell r="EM154" t="str">
            <v>nd</v>
          </cell>
          <cell r="EN154">
            <v>0.4</v>
          </cell>
          <cell r="EO154">
            <v>0</v>
          </cell>
          <cell r="EP154">
            <v>0.1</v>
          </cell>
          <cell r="EQ154" t="str">
            <v>nd</v>
          </cell>
          <cell r="ER154" t="str">
            <v>nd</v>
          </cell>
          <cell r="ES154">
            <v>0.4</v>
          </cell>
          <cell r="ET154" t="str">
            <v>nd</v>
          </cell>
          <cell r="EU154">
            <v>0.2</v>
          </cell>
          <cell r="EV154">
            <v>0.2</v>
          </cell>
          <cell r="EW154">
            <v>1.6</v>
          </cell>
          <cell r="EX154">
            <v>1.7999999999999998</v>
          </cell>
          <cell r="EY154">
            <v>1.5</v>
          </cell>
          <cell r="EZ154">
            <v>0.6</v>
          </cell>
          <cell r="FA154">
            <v>0.6</v>
          </cell>
          <cell r="FB154">
            <v>3</v>
          </cell>
          <cell r="FC154">
            <v>4.1000000000000005</v>
          </cell>
          <cell r="FD154">
            <v>13.5</v>
          </cell>
          <cell r="FE154">
            <v>9.1999999999999993</v>
          </cell>
          <cell r="FF154">
            <v>0.6</v>
          </cell>
          <cell r="FG154">
            <v>2.9000000000000004</v>
          </cell>
          <cell r="FH154">
            <v>2.9000000000000004</v>
          </cell>
          <cell r="FI154">
            <v>7.5</v>
          </cell>
          <cell r="FJ154">
            <v>18.099999999999998</v>
          </cell>
          <cell r="FK154">
            <v>20.599999999999998</v>
          </cell>
          <cell r="FL154" t="str">
            <v>nd</v>
          </cell>
          <cell r="FM154" t="str">
            <v>nd</v>
          </cell>
          <cell r="FN154">
            <v>0.6</v>
          </cell>
          <cell r="FO154">
            <v>1.7000000000000002</v>
          </cell>
          <cell r="FP154">
            <v>3.1</v>
          </cell>
          <cell r="FQ154">
            <v>5</v>
          </cell>
          <cell r="FR154" t="str">
            <v>nd</v>
          </cell>
          <cell r="FS154" t="str">
            <v>nd</v>
          </cell>
          <cell r="FT154">
            <v>0</v>
          </cell>
          <cell r="FU154">
            <v>0</v>
          </cell>
          <cell r="FV154">
            <v>0.4</v>
          </cell>
          <cell r="FW154">
            <v>0.1</v>
          </cell>
          <cell r="FX154">
            <v>0.1</v>
          </cell>
          <cell r="FY154">
            <v>0.2</v>
          </cell>
          <cell r="FZ154">
            <v>0.89999999999999991</v>
          </cell>
          <cell r="GA154">
            <v>2.8000000000000003</v>
          </cell>
          <cell r="GB154">
            <v>1.2</v>
          </cell>
          <cell r="GC154">
            <v>0.2</v>
          </cell>
          <cell r="GD154">
            <v>0.1</v>
          </cell>
          <cell r="GE154">
            <v>0.5</v>
          </cell>
          <cell r="GF154">
            <v>2.6</v>
          </cell>
          <cell r="GG154">
            <v>13.100000000000001</v>
          </cell>
          <cell r="GH154">
            <v>14.499999999999998</v>
          </cell>
          <cell r="GI154">
            <v>0</v>
          </cell>
          <cell r="GJ154" t="str">
            <v>nd</v>
          </cell>
          <cell r="GK154" t="str">
            <v>nd</v>
          </cell>
          <cell r="GL154">
            <v>0.3</v>
          </cell>
          <cell r="GM154">
            <v>14.499999999999998</v>
          </cell>
          <cell r="GN154">
            <v>37.6</v>
          </cell>
          <cell r="GO154">
            <v>0</v>
          </cell>
          <cell r="GP154">
            <v>0</v>
          </cell>
          <cell r="GQ154" t="str">
            <v>nd</v>
          </cell>
          <cell r="GR154">
            <v>0.3</v>
          </cell>
          <cell r="GS154">
            <v>2.9000000000000004</v>
          </cell>
          <cell r="GT154">
            <v>7.3</v>
          </cell>
          <cell r="GU154">
            <v>0</v>
          </cell>
          <cell r="GV154">
            <v>0.4</v>
          </cell>
          <cell r="GW154">
            <v>0</v>
          </cell>
          <cell r="GX154">
            <v>0</v>
          </cell>
          <cell r="GY154">
            <v>0.1</v>
          </cell>
          <cell r="GZ154">
            <v>0</v>
          </cell>
          <cell r="HA154">
            <v>0</v>
          </cell>
          <cell r="HB154" t="str">
            <v>nd</v>
          </cell>
          <cell r="HC154">
            <v>0.5</v>
          </cell>
          <cell r="HD154">
            <v>4.1000000000000005</v>
          </cell>
          <cell r="HE154">
            <v>0.70000000000000007</v>
          </cell>
          <cell r="HF154" t="str">
            <v>nd</v>
          </cell>
          <cell r="HG154" t="str">
            <v>nd</v>
          </cell>
          <cell r="HH154" t="str">
            <v>nd</v>
          </cell>
          <cell r="HI154">
            <v>2.9000000000000004</v>
          </cell>
          <cell r="HJ154">
            <v>24.8</v>
          </cell>
          <cell r="HK154">
            <v>3.3000000000000003</v>
          </cell>
          <cell r="HL154">
            <v>0</v>
          </cell>
          <cell r="HM154">
            <v>0</v>
          </cell>
          <cell r="HN154" t="str">
            <v>nd</v>
          </cell>
          <cell r="HO154">
            <v>3.5999999999999996</v>
          </cell>
          <cell r="HP154">
            <v>41.4</v>
          </cell>
          <cell r="HQ154">
            <v>7.3</v>
          </cell>
          <cell r="HR154">
            <v>0</v>
          </cell>
          <cell r="HS154">
            <v>0</v>
          </cell>
          <cell r="HT154" t="str">
            <v>nd</v>
          </cell>
          <cell r="HU154">
            <v>0.4</v>
          </cell>
          <cell r="HV154">
            <v>8.2000000000000011</v>
          </cell>
          <cell r="HW154">
            <v>1.7999999999999998</v>
          </cell>
          <cell r="HX154">
            <v>0</v>
          </cell>
          <cell r="HY154" t="str">
            <v>nd</v>
          </cell>
          <cell r="HZ154">
            <v>0.1</v>
          </cell>
          <cell r="IA154">
            <v>0.2</v>
          </cell>
          <cell r="IB154" t="str">
            <v>nd</v>
          </cell>
          <cell r="IC154">
            <v>0.2</v>
          </cell>
          <cell r="ID154">
            <v>0.2</v>
          </cell>
          <cell r="IE154">
            <v>1.0999999999999999</v>
          </cell>
          <cell r="IF154">
            <v>1.6</v>
          </cell>
          <cell r="IG154">
            <v>1.7999999999999998</v>
          </cell>
          <cell r="IH154">
            <v>0.5</v>
          </cell>
          <cell r="II154">
            <v>1.9</v>
          </cell>
          <cell r="IJ154">
            <v>1</v>
          </cell>
          <cell r="IK154">
            <v>4.9000000000000004</v>
          </cell>
          <cell r="IL154">
            <v>12.9</v>
          </cell>
          <cell r="IM154">
            <v>8.1</v>
          </cell>
          <cell r="IN154">
            <v>2.1</v>
          </cell>
          <cell r="IO154">
            <v>2.1</v>
          </cell>
          <cell r="IP154">
            <v>1.6</v>
          </cell>
          <cell r="IQ154">
            <v>8.3000000000000007</v>
          </cell>
          <cell r="IR154">
            <v>21.2</v>
          </cell>
          <cell r="IS154">
            <v>15.2</v>
          </cell>
          <cell r="IT154">
            <v>4.2</v>
          </cell>
          <cell r="IU154" t="str">
            <v>nd</v>
          </cell>
          <cell r="IV154">
            <v>0.2</v>
          </cell>
          <cell r="IW154">
            <v>2.4</v>
          </cell>
          <cell r="IX154">
            <v>3</v>
          </cell>
          <cell r="IY154">
            <v>3.5000000000000004</v>
          </cell>
          <cell r="IZ154">
            <v>1.4000000000000001</v>
          </cell>
          <cell r="JA154">
            <v>0</v>
          </cell>
          <cell r="JB154">
            <v>0</v>
          </cell>
          <cell r="JC154">
            <v>0</v>
          </cell>
          <cell r="JD154">
            <v>0</v>
          </cell>
          <cell r="JE154">
            <v>0.6</v>
          </cell>
          <cell r="JF154">
            <v>0</v>
          </cell>
          <cell r="JG154">
            <v>0</v>
          </cell>
          <cell r="JH154">
            <v>0</v>
          </cell>
          <cell r="JI154">
            <v>0</v>
          </cell>
          <cell r="JJ154">
            <v>0.2</v>
          </cell>
          <cell r="JK154">
            <v>5.3</v>
          </cell>
          <cell r="JL154">
            <v>0</v>
          </cell>
          <cell r="JM154">
            <v>0</v>
          </cell>
          <cell r="JN154">
            <v>0</v>
          </cell>
          <cell r="JO154" t="str">
            <v>nd</v>
          </cell>
          <cell r="JP154">
            <v>0.3</v>
          </cell>
          <cell r="JQ154">
            <v>30.4</v>
          </cell>
          <cell r="JR154">
            <v>0</v>
          </cell>
          <cell r="JS154">
            <v>0</v>
          </cell>
          <cell r="JT154">
            <v>0</v>
          </cell>
          <cell r="JU154" t="str">
            <v>nd</v>
          </cell>
          <cell r="JV154">
            <v>0.2</v>
          </cell>
          <cell r="JW154">
            <v>52.300000000000004</v>
          </cell>
          <cell r="JX154">
            <v>0</v>
          </cell>
          <cell r="JY154">
            <v>0</v>
          </cell>
          <cell r="JZ154" t="str">
            <v>nd</v>
          </cell>
          <cell r="KA154">
            <v>0</v>
          </cell>
          <cell r="KB154" t="str">
            <v>nd</v>
          </cell>
          <cell r="KC154">
            <v>10.5</v>
          </cell>
          <cell r="KD154">
            <v>61.9</v>
          </cell>
          <cell r="KE154">
            <v>9.3000000000000007</v>
          </cell>
          <cell r="KF154">
            <v>3.2</v>
          </cell>
          <cell r="KG154">
            <v>5.5</v>
          </cell>
          <cell r="KH154">
            <v>19.900000000000002</v>
          </cell>
          <cell r="KI154">
            <v>0.1</v>
          </cell>
          <cell r="KJ154">
            <v>59.5</v>
          </cell>
          <cell r="KK154">
            <v>9.8000000000000007</v>
          </cell>
          <cell r="KL154">
            <v>3.4000000000000004</v>
          </cell>
          <cell r="KM154">
            <v>5.8000000000000007</v>
          </cell>
          <cell r="KN154">
            <v>21.4</v>
          </cell>
          <cell r="KO154">
            <v>0.1</v>
          </cell>
        </row>
        <row r="155">
          <cell r="A155" t="str">
            <v>1ET2</v>
          </cell>
          <cell r="B155" t="str">
            <v>155</v>
          </cell>
          <cell r="C155" t="str">
            <v>NAF 4</v>
          </cell>
          <cell r="D155" t="str">
            <v>ET2</v>
          </cell>
          <cell r="E155" t="str">
            <v>1</v>
          </cell>
          <cell r="F155" t="str">
            <v>nd</v>
          </cell>
          <cell r="G155">
            <v>7.1999999999999993</v>
          </cell>
          <cell r="H155">
            <v>28.1</v>
          </cell>
          <cell r="I155">
            <v>47</v>
          </cell>
          <cell r="J155">
            <v>17.100000000000001</v>
          </cell>
          <cell r="K155">
            <v>75.099999999999994</v>
          </cell>
          <cell r="L155">
            <v>10.5</v>
          </cell>
          <cell r="M155">
            <v>9.6</v>
          </cell>
          <cell r="N155">
            <v>4.8</v>
          </cell>
          <cell r="O155">
            <v>19.2</v>
          </cell>
          <cell r="P155">
            <v>23.400000000000002</v>
          </cell>
          <cell r="Q155">
            <v>16.900000000000002</v>
          </cell>
          <cell r="R155">
            <v>7.7</v>
          </cell>
          <cell r="S155">
            <v>13</v>
          </cell>
          <cell r="T155">
            <v>35.9</v>
          </cell>
          <cell r="U155">
            <v>4.5999999999999996</v>
          </cell>
          <cell r="V155">
            <v>22.900000000000002</v>
          </cell>
          <cell r="W155">
            <v>10.100000000000001</v>
          </cell>
          <cell r="X155">
            <v>84.399999999999991</v>
          </cell>
          <cell r="Y155">
            <v>5.5</v>
          </cell>
          <cell r="Z155">
            <v>20.399999999999999</v>
          </cell>
          <cell r="AA155">
            <v>18.399999999999999</v>
          </cell>
          <cell r="AB155">
            <v>23.5</v>
          </cell>
          <cell r="AC155">
            <v>14.299999999999999</v>
          </cell>
          <cell r="AD155">
            <v>43.9</v>
          </cell>
          <cell r="AE155">
            <v>21.099999999999998</v>
          </cell>
          <cell r="AF155">
            <v>27.400000000000002</v>
          </cell>
          <cell r="AG155">
            <v>5.3</v>
          </cell>
          <cell r="AH155">
            <v>0</v>
          </cell>
          <cell r="AI155">
            <v>46.300000000000004</v>
          </cell>
          <cell r="AJ155">
            <v>58.4</v>
          </cell>
          <cell r="AK155">
            <v>5.7</v>
          </cell>
          <cell r="AL155">
            <v>35.9</v>
          </cell>
          <cell r="AM155">
            <v>19.900000000000002</v>
          </cell>
          <cell r="AN155">
            <v>80.100000000000009</v>
          </cell>
          <cell r="AO155">
            <v>17.8</v>
          </cell>
          <cell r="AP155">
            <v>82.199999999999989</v>
          </cell>
          <cell r="AQ155">
            <v>74.400000000000006</v>
          </cell>
          <cell r="AR155">
            <v>3</v>
          </cell>
          <cell r="AS155" t="str">
            <v>nd</v>
          </cell>
          <cell r="AT155">
            <v>15.6</v>
          </cell>
          <cell r="AU155" t="str">
            <v>nd</v>
          </cell>
          <cell r="AV155" t="str">
            <v>nd</v>
          </cell>
          <cell r="AW155" t="str">
            <v>nd</v>
          </cell>
          <cell r="AX155">
            <v>0</v>
          </cell>
          <cell r="AY155">
            <v>97.5</v>
          </cell>
          <cell r="AZ155">
            <v>0</v>
          </cell>
          <cell r="BA155">
            <v>74.7</v>
          </cell>
          <cell r="BB155">
            <v>5.7</v>
          </cell>
          <cell r="BC155">
            <v>3.2</v>
          </cell>
          <cell r="BD155">
            <v>2.1</v>
          </cell>
          <cell r="BE155">
            <v>1.7999999999999998</v>
          </cell>
          <cell r="BF155">
            <v>12.4</v>
          </cell>
          <cell r="BG155" t="str">
            <v>nd</v>
          </cell>
          <cell r="BH155">
            <v>0</v>
          </cell>
          <cell r="BI155" t="str">
            <v>nd</v>
          </cell>
          <cell r="BJ155">
            <v>0.5</v>
          </cell>
          <cell r="BK155">
            <v>9.4</v>
          </cell>
          <cell r="BL155">
            <v>88.3</v>
          </cell>
          <cell r="BM155" t="str">
            <v>nd</v>
          </cell>
          <cell r="BN155">
            <v>0</v>
          </cell>
          <cell r="BO155">
            <v>0.4</v>
          </cell>
          <cell r="BP155">
            <v>5</v>
          </cell>
          <cell r="BQ155">
            <v>7.9</v>
          </cell>
          <cell r="BR155">
            <v>86.3</v>
          </cell>
          <cell r="BS155">
            <v>0</v>
          </cell>
          <cell r="BT155">
            <v>0</v>
          </cell>
          <cell r="BU155">
            <v>0</v>
          </cell>
          <cell r="BV155">
            <v>4.7</v>
          </cell>
          <cell r="BW155">
            <v>40.1</v>
          </cell>
          <cell r="BX155">
            <v>55.2</v>
          </cell>
          <cell r="BY155">
            <v>3.5000000000000004</v>
          </cell>
          <cell r="BZ155">
            <v>2.1999999999999997</v>
          </cell>
          <cell r="CA155">
            <v>7.5</v>
          </cell>
          <cell r="CB155">
            <v>27</v>
          </cell>
          <cell r="CC155">
            <v>32.4</v>
          </cell>
          <cell r="CD155">
            <v>27.3</v>
          </cell>
          <cell r="CE155">
            <v>0</v>
          </cell>
          <cell r="CF155">
            <v>0</v>
          </cell>
          <cell r="CG155">
            <v>0</v>
          </cell>
          <cell r="CH155">
            <v>0</v>
          </cell>
          <cell r="CI155">
            <v>0</v>
          </cell>
          <cell r="CJ155">
            <v>100</v>
          </cell>
          <cell r="CK155">
            <v>53.400000000000006</v>
          </cell>
          <cell r="CL155">
            <v>23.7</v>
          </cell>
          <cell r="CM155">
            <v>68.600000000000009</v>
          </cell>
          <cell r="CN155">
            <v>33.800000000000004</v>
          </cell>
          <cell r="CO155">
            <v>5.0999999999999996</v>
          </cell>
          <cell r="CP155">
            <v>20</v>
          </cell>
          <cell r="CQ155">
            <v>57.499999999999993</v>
          </cell>
          <cell r="CR155">
            <v>2</v>
          </cell>
          <cell r="CS155">
            <v>33.800000000000004</v>
          </cell>
          <cell r="CT155">
            <v>26.8</v>
          </cell>
          <cell r="CU155">
            <v>8.7999999999999989</v>
          </cell>
          <cell r="CV155">
            <v>30.599999999999998</v>
          </cell>
          <cell r="CW155">
            <v>25.900000000000002</v>
          </cell>
          <cell r="CX155">
            <v>6.8000000000000007</v>
          </cell>
          <cell r="CY155">
            <v>15.7</v>
          </cell>
          <cell r="CZ155">
            <v>8.3000000000000007</v>
          </cell>
          <cell r="DA155">
            <v>13.700000000000001</v>
          </cell>
          <cell r="DB155">
            <v>29.599999999999998</v>
          </cell>
          <cell r="DC155">
            <v>32.6</v>
          </cell>
          <cell r="DD155">
            <v>40.300000000000004</v>
          </cell>
          <cell r="DE155">
            <v>6.8000000000000007</v>
          </cell>
          <cell r="DF155">
            <v>11.4</v>
          </cell>
          <cell r="DG155">
            <v>2.8000000000000003</v>
          </cell>
          <cell r="DH155">
            <v>1.5</v>
          </cell>
          <cell r="DI155">
            <v>13.3</v>
          </cell>
          <cell r="DJ155">
            <v>8.6</v>
          </cell>
          <cell r="DK155">
            <v>13.4</v>
          </cell>
          <cell r="DL155" t="str">
            <v>nd</v>
          </cell>
          <cell r="DM155">
            <v>0</v>
          </cell>
          <cell r="DN155">
            <v>0</v>
          </cell>
          <cell r="DO155">
            <v>0</v>
          </cell>
          <cell r="DP155">
            <v>0</v>
          </cell>
          <cell r="DQ155">
            <v>3.2</v>
          </cell>
          <cell r="DR155">
            <v>1.4000000000000001</v>
          </cell>
          <cell r="DS155" t="str">
            <v>nd</v>
          </cell>
          <cell r="DT155" t="str">
            <v>nd</v>
          </cell>
          <cell r="DU155" t="str">
            <v>nd</v>
          </cell>
          <cell r="DV155">
            <v>1.7000000000000002</v>
          </cell>
          <cell r="DW155">
            <v>17.399999999999999</v>
          </cell>
          <cell r="DX155">
            <v>1.7999999999999998</v>
          </cell>
          <cell r="DY155" t="str">
            <v>nd</v>
          </cell>
          <cell r="DZ155">
            <v>1.0999999999999999</v>
          </cell>
          <cell r="EA155" t="str">
            <v>nd</v>
          </cell>
          <cell r="EB155">
            <v>5.0999999999999996</v>
          </cell>
          <cell r="EC155">
            <v>39.4</v>
          </cell>
          <cell r="ED155">
            <v>1.3</v>
          </cell>
          <cell r="EE155">
            <v>1.7999999999999998</v>
          </cell>
          <cell r="EF155" t="str">
            <v>nd</v>
          </cell>
          <cell r="EG155">
            <v>0.70000000000000007</v>
          </cell>
          <cell r="EH155">
            <v>4</v>
          </cell>
          <cell r="EI155">
            <v>14.000000000000002</v>
          </cell>
          <cell r="EJ155">
            <v>1.2</v>
          </cell>
          <cell r="EK155" t="str">
            <v>nd</v>
          </cell>
          <cell r="EL155" t="str">
            <v>nd</v>
          </cell>
          <cell r="EM155">
            <v>0</v>
          </cell>
          <cell r="EN155">
            <v>1.6</v>
          </cell>
          <cell r="EO155">
            <v>0</v>
          </cell>
          <cell r="EP155" t="str">
            <v>nd</v>
          </cell>
          <cell r="EQ155">
            <v>0</v>
          </cell>
          <cell r="ER155">
            <v>0</v>
          </cell>
          <cell r="ES155" t="str">
            <v>nd</v>
          </cell>
          <cell r="ET155">
            <v>0</v>
          </cell>
          <cell r="EU155">
            <v>0</v>
          </cell>
          <cell r="EV155">
            <v>0</v>
          </cell>
          <cell r="EW155" t="str">
            <v>nd</v>
          </cell>
          <cell r="EX155">
            <v>1</v>
          </cell>
          <cell r="EY155">
            <v>6.2</v>
          </cell>
          <cell r="EZ155" t="str">
            <v>nd</v>
          </cell>
          <cell r="FA155">
            <v>0</v>
          </cell>
          <cell r="FB155">
            <v>0</v>
          </cell>
          <cell r="FC155" t="str">
            <v>nd</v>
          </cell>
          <cell r="FD155">
            <v>3.8</v>
          </cell>
          <cell r="FE155">
            <v>20.8</v>
          </cell>
          <cell r="FF155" t="str">
            <v>nd</v>
          </cell>
          <cell r="FG155">
            <v>0</v>
          </cell>
          <cell r="FH155" t="str">
            <v>nd</v>
          </cell>
          <cell r="FI155">
            <v>0</v>
          </cell>
          <cell r="FJ155">
            <v>1.4000000000000001</v>
          </cell>
          <cell r="FK155">
            <v>46.400000000000006</v>
          </cell>
          <cell r="FL155">
            <v>0</v>
          </cell>
          <cell r="FM155">
            <v>0</v>
          </cell>
          <cell r="FN155" t="str">
            <v>nd</v>
          </cell>
          <cell r="FO155" t="str">
            <v>nd</v>
          </cell>
          <cell r="FP155">
            <v>3.3000000000000003</v>
          </cell>
          <cell r="FQ155">
            <v>14.000000000000002</v>
          </cell>
          <cell r="FR155">
            <v>0</v>
          </cell>
          <cell r="FS155">
            <v>0</v>
          </cell>
          <cell r="FT155">
            <v>0</v>
          </cell>
          <cell r="FU155">
            <v>0</v>
          </cell>
          <cell r="FV155" t="str">
            <v>nd</v>
          </cell>
          <cell r="FW155">
            <v>0</v>
          </cell>
          <cell r="FX155">
            <v>0</v>
          </cell>
          <cell r="FY155" t="str">
            <v>nd</v>
          </cell>
          <cell r="FZ155">
            <v>2.4</v>
          </cell>
          <cell r="GA155">
            <v>2.5</v>
          </cell>
          <cell r="GB155">
            <v>1.7999999999999998</v>
          </cell>
          <cell r="GC155" t="str">
            <v>nd</v>
          </cell>
          <cell r="GD155">
            <v>0</v>
          </cell>
          <cell r="GE155" t="str">
            <v>nd</v>
          </cell>
          <cell r="GF155">
            <v>1.7999999999999998</v>
          </cell>
          <cell r="GG155">
            <v>3</v>
          </cell>
          <cell r="GH155">
            <v>19.8</v>
          </cell>
          <cell r="GI155">
            <v>0</v>
          </cell>
          <cell r="GJ155">
            <v>0</v>
          </cell>
          <cell r="GK155">
            <v>0</v>
          </cell>
          <cell r="GL155" t="str">
            <v>nd</v>
          </cell>
          <cell r="GM155">
            <v>1.4000000000000001</v>
          </cell>
          <cell r="GN155">
            <v>46.800000000000004</v>
          </cell>
          <cell r="GO155">
            <v>0</v>
          </cell>
          <cell r="GP155">
            <v>0</v>
          </cell>
          <cell r="GQ155">
            <v>0</v>
          </cell>
          <cell r="GR155">
            <v>0</v>
          </cell>
          <cell r="GS155">
            <v>0.89999999999999991</v>
          </cell>
          <cell r="GT155">
            <v>17</v>
          </cell>
          <cell r="GU155">
            <v>0</v>
          </cell>
          <cell r="GV155" t="str">
            <v>nd</v>
          </cell>
          <cell r="GW155">
            <v>0</v>
          </cell>
          <cell r="GX155">
            <v>0</v>
          </cell>
          <cell r="GY155" t="str">
            <v>nd</v>
          </cell>
          <cell r="GZ155">
            <v>0</v>
          </cell>
          <cell r="HA155">
            <v>0</v>
          </cell>
          <cell r="HB155">
            <v>0</v>
          </cell>
          <cell r="HC155" t="str">
            <v>nd</v>
          </cell>
          <cell r="HD155">
            <v>1.2</v>
          </cell>
          <cell r="HE155">
            <v>5.6000000000000005</v>
          </cell>
          <cell r="HF155">
            <v>0</v>
          </cell>
          <cell r="HG155">
            <v>0</v>
          </cell>
          <cell r="HH155">
            <v>0</v>
          </cell>
          <cell r="HI155">
            <v>2.2999999999999998</v>
          </cell>
          <cell r="HJ155">
            <v>8.6</v>
          </cell>
          <cell r="HK155">
            <v>14.000000000000002</v>
          </cell>
          <cell r="HL155">
            <v>0</v>
          </cell>
          <cell r="HM155">
            <v>0</v>
          </cell>
          <cell r="HN155">
            <v>0</v>
          </cell>
          <cell r="HO155" t="str">
            <v>nd</v>
          </cell>
          <cell r="HP155">
            <v>20.100000000000001</v>
          </cell>
          <cell r="HQ155">
            <v>27.400000000000002</v>
          </cell>
          <cell r="HR155">
            <v>0</v>
          </cell>
          <cell r="HS155">
            <v>0</v>
          </cell>
          <cell r="HT155">
            <v>0</v>
          </cell>
          <cell r="HU155" t="str">
            <v>nd</v>
          </cell>
          <cell r="HV155">
            <v>9.4</v>
          </cell>
          <cell r="HW155">
            <v>8.1</v>
          </cell>
          <cell r="HX155">
            <v>0</v>
          </cell>
          <cell r="HY155">
            <v>0</v>
          </cell>
          <cell r="HZ155">
            <v>0</v>
          </cell>
          <cell r="IA155" t="str">
            <v>nd</v>
          </cell>
          <cell r="IB155" t="str">
            <v>nd</v>
          </cell>
          <cell r="IC155">
            <v>1.3</v>
          </cell>
          <cell r="ID155">
            <v>0.6</v>
          </cell>
          <cell r="IE155" t="str">
            <v>nd</v>
          </cell>
          <cell r="IF155">
            <v>1.2</v>
          </cell>
          <cell r="IG155">
            <v>1.5</v>
          </cell>
          <cell r="IH155">
            <v>2.1999999999999997</v>
          </cell>
          <cell r="II155" t="str">
            <v>nd</v>
          </cell>
          <cell r="IJ155" t="str">
            <v>nd</v>
          </cell>
          <cell r="IK155">
            <v>1.9</v>
          </cell>
          <cell r="IL155">
            <v>5.2</v>
          </cell>
          <cell r="IM155">
            <v>10.6</v>
          </cell>
          <cell r="IN155">
            <v>7.8</v>
          </cell>
          <cell r="IO155" t="str">
            <v>nd</v>
          </cell>
          <cell r="IP155">
            <v>1.3</v>
          </cell>
          <cell r="IQ155">
            <v>3.8</v>
          </cell>
          <cell r="IR155">
            <v>13.600000000000001</v>
          </cell>
          <cell r="IS155">
            <v>15.299999999999999</v>
          </cell>
          <cell r="IT155">
            <v>12.2</v>
          </cell>
          <cell r="IU155">
            <v>0</v>
          </cell>
          <cell r="IV155" t="str">
            <v>nd</v>
          </cell>
          <cell r="IW155" t="str">
            <v>nd</v>
          </cell>
          <cell r="IX155">
            <v>6.4</v>
          </cell>
          <cell r="IY155">
            <v>4.9000000000000004</v>
          </cell>
          <cell r="IZ155">
            <v>5</v>
          </cell>
          <cell r="JA155">
            <v>0</v>
          </cell>
          <cell r="JB155">
            <v>0</v>
          </cell>
          <cell r="JC155">
            <v>0</v>
          </cell>
          <cell r="JD155">
            <v>0</v>
          </cell>
          <cell r="JE155" t="str">
            <v>nd</v>
          </cell>
          <cell r="JF155">
            <v>0</v>
          </cell>
          <cell r="JG155">
            <v>0</v>
          </cell>
          <cell r="JH155">
            <v>0</v>
          </cell>
          <cell r="JI155">
            <v>0</v>
          </cell>
          <cell r="JJ155">
            <v>0</v>
          </cell>
          <cell r="JK155">
            <v>7.3999999999999995</v>
          </cell>
          <cell r="JL155">
            <v>0</v>
          </cell>
          <cell r="JM155">
            <v>0</v>
          </cell>
          <cell r="JN155">
            <v>0</v>
          </cell>
          <cell r="JO155">
            <v>0</v>
          </cell>
          <cell r="JP155">
            <v>0</v>
          </cell>
          <cell r="JQ155">
            <v>25.7</v>
          </cell>
          <cell r="JR155">
            <v>0</v>
          </cell>
          <cell r="JS155">
            <v>0</v>
          </cell>
          <cell r="JT155">
            <v>0</v>
          </cell>
          <cell r="JU155">
            <v>0</v>
          </cell>
          <cell r="JV155">
            <v>0</v>
          </cell>
          <cell r="JW155">
            <v>48.3</v>
          </cell>
          <cell r="JX155">
            <v>0</v>
          </cell>
          <cell r="JY155">
            <v>0</v>
          </cell>
          <cell r="JZ155">
            <v>0</v>
          </cell>
          <cell r="KA155">
            <v>0</v>
          </cell>
          <cell r="KB155">
            <v>0</v>
          </cell>
          <cell r="KC155">
            <v>17.7</v>
          </cell>
          <cell r="KD155">
            <v>74.400000000000006</v>
          </cell>
          <cell r="KE155">
            <v>1.4000000000000001</v>
          </cell>
          <cell r="KF155">
            <v>2.7</v>
          </cell>
          <cell r="KG155">
            <v>4.5999999999999996</v>
          </cell>
          <cell r="KH155">
            <v>16.900000000000002</v>
          </cell>
          <cell r="KI155">
            <v>0</v>
          </cell>
          <cell r="KJ155">
            <v>72.7</v>
          </cell>
          <cell r="KK155">
            <v>1.4000000000000001</v>
          </cell>
          <cell r="KL155">
            <v>3</v>
          </cell>
          <cell r="KM155">
            <v>4.8</v>
          </cell>
          <cell r="KN155">
            <v>18.2</v>
          </cell>
          <cell r="KO155">
            <v>0</v>
          </cell>
        </row>
        <row r="156">
          <cell r="A156" t="str">
            <v>2ET2</v>
          </cell>
          <cell r="B156" t="str">
            <v>156</v>
          </cell>
          <cell r="C156" t="str">
            <v>NAF 4</v>
          </cell>
          <cell r="D156" t="str">
            <v>ET2</v>
          </cell>
          <cell r="E156" t="str">
            <v>2</v>
          </cell>
          <cell r="F156" t="str">
            <v>nd</v>
          </cell>
          <cell r="G156">
            <v>3.2</v>
          </cell>
          <cell r="H156">
            <v>28.499999999999996</v>
          </cell>
          <cell r="I156">
            <v>53.400000000000006</v>
          </cell>
          <cell r="J156">
            <v>14.399999999999999</v>
          </cell>
          <cell r="K156">
            <v>89.3</v>
          </cell>
          <cell r="L156">
            <v>3.5000000000000004</v>
          </cell>
          <cell r="M156">
            <v>7.3</v>
          </cell>
          <cell r="N156">
            <v>0</v>
          </cell>
          <cell r="O156">
            <v>19.600000000000001</v>
          </cell>
          <cell r="P156">
            <v>23.1</v>
          </cell>
          <cell r="Q156">
            <v>18.2</v>
          </cell>
          <cell r="R156">
            <v>6.2</v>
          </cell>
          <cell r="S156">
            <v>13.8</v>
          </cell>
          <cell r="T156">
            <v>37.9</v>
          </cell>
          <cell r="U156">
            <v>1.7000000000000002</v>
          </cell>
          <cell r="V156">
            <v>18.3</v>
          </cell>
          <cell r="W156">
            <v>13.100000000000001</v>
          </cell>
          <cell r="X156">
            <v>82.699999999999989</v>
          </cell>
          <cell r="Y156">
            <v>4.2</v>
          </cell>
          <cell r="Z156">
            <v>7.6</v>
          </cell>
          <cell r="AA156">
            <v>27.500000000000004</v>
          </cell>
          <cell r="AB156">
            <v>16.8</v>
          </cell>
          <cell r="AC156">
            <v>22.900000000000002</v>
          </cell>
          <cell r="AD156">
            <v>63.4</v>
          </cell>
          <cell r="AE156">
            <v>20.399999999999999</v>
          </cell>
          <cell r="AF156">
            <v>25</v>
          </cell>
          <cell r="AG156">
            <v>24.099999999999998</v>
          </cell>
          <cell r="AH156">
            <v>0</v>
          </cell>
          <cell r="AI156">
            <v>30.599999999999998</v>
          </cell>
          <cell r="AJ156">
            <v>62.1</v>
          </cell>
          <cell r="AK156">
            <v>4.8</v>
          </cell>
          <cell r="AL156">
            <v>33</v>
          </cell>
          <cell r="AM156">
            <v>29.2</v>
          </cell>
          <cell r="AN156">
            <v>70.8</v>
          </cell>
          <cell r="AO156">
            <v>29.5</v>
          </cell>
          <cell r="AP156">
            <v>70.5</v>
          </cell>
          <cell r="AQ156">
            <v>77.3</v>
          </cell>
          <cell r="AR156">
            <v>0</v>
          </cell>
          <cell r="AS156" t="str">
            <v>nd</v>
          </cell>
          <cell r="AT156">
            <v>18.2</v>
          </cell>
          <cell r="AU156">
            <v>3.1</v>
          </cell>
          <cell r="AV156">
            <v>12.1</v>
          </cell>
          <cell r="AW156">
            <v>2.4</v>
          </cell>
          <cell r="AX156" t="str">
            <v>nd</v>
          </cell>
          <cell r="AY156">
            <v>78.900000000000006</v>
          </cell>
          <cell r="AZ156">
            <v>3.8</v>
          </cell>
          <cell r="BA156">
            <v>70.5</v>
          </cell>
          <cell r="BB156">
            <v>12.2</v>
          </cell>
          <cell r="BC156">
            <v>4</v>
          </cell>
          <cell r="BD156">
            <v>3.2</v>
          </cell>
          <cell r="BE156">
            <v>3.5999999999999996</v>
          </cell>
          <cell r="BF156">
            <v>6.5</v>
          </cell>
          <cell r="BG156">
            <v>0.8</v>
          </cell>
          <cell r="BH156">
            <v>0.4</v>
          </cell>
          <cell r="BI156" t="str">
            <v>nd</v>
          </cell>
          <cell r="BJ156">
            <v>0.8</v>
          </cell>
          <cell r="BK156">
            <v>22.7</v>
          </cell>
          <cell r="BL156">
            <v>75.2</v>
          </cell>
          <cell r="BM156" t="str">
            <v>nd</v>
          </cell>
          <cell r="BN156" t="str">
            <v>nd</v>
          </cell>
          <cell r="BO156">
            <v>1.0999999999999999</v>
          </cell>
          <cell r="BP156">
            <v>4.2</v>
          </cell>
          <cell r="BQ156">
            <v>13.900000000000002</v>
          </cell>
          <cell r="BR156">
            <v>80.100000000000009</v>
          </cell>
          <cell r="BS156">
            <v>0</v>
          </cell>
          <cell r="BT156">
            <v>0</v>
          </cell>
          <cell r="BU156">
            <v>0</v>
          </cell>
          <cell r="BV156">
            <v>8.5</v>
          </cell>
          <cell r="BW156">
            <v>59.5</v>
          </cell>
          <cell r="BX156">
            <v>32</v>
          </cell>
          <cell r="BY156">
            <v>3.3000000000000003</v>
          </cell>
          <cell r="BZ156">
            <v>2.9000000000000004</v>
          </cell>
          <cell r="CA156">
            <v>11.5</v>
          </cell>
          <cell r="CB156">
            <v>29.2</v>
          </cell>
          <cell r="CC156">
            <v>30.599999999999998</v>
          </cell>
          <cell r="CD156">
            <v>22.6</v>
          </cell>
          <cell r="CE156">
            <v>0</v>
          </cell>
          <cell r="CF156">
            <v>0</v>
          </cell>
          <cell r="CG156">
            <v>0</v>
          </cell>
          <cell r="CH156">
            <v>0</v>
          </cell>
          <cell r="CI156">
            <v>0.8</v>
          </cell>
          <cell r="CJ156">
            <v>99.2</v>
          </cell>
          <cell r="CK156">
            <v>63.5</v>
          </cell>
          <cell r="CL156">
            <v>22</v>
          </cell>
          <cell r="CM156">
            <v>67.400000000000006</v>
          </cell>
          <cell r="CN156">
            <v>30</v>
          </cell>
          <cell r="CO156">
            <v>7.7</v>
          </cell>
          <cell r="CP156">
            <v>27.1</v>
          </cell>
          <cell r="CQ156">
            <v>62.7</v>
          </cell>
          <cell r="CR156">
            <v>6.1</v>
          </cell>
          <cell r="CS156">
            <v>31.3</v>
          </cell>
          <cell r="CT156">
            <v>31.6</v>
          </cell>
          <cell r="CU156">
            <v>10.8</v>
          </cell>
          <cell r="CV156">
            <v>26.3</v>
          </cell>
          <cell r="CW156">
            <v>23.7</v>
          </cell>
          <cell r="CX156">
            <v>5.6000000000000005</v>
          </cell>
          <cell r="CY156">
            <v>10.199999999999999</v>
          </cell>
          <cell r="CZ156">
            <v>10.7</v>
          </cell>
          <cell r="DA156">
            <v>19.7</v>
          </cell>
          <cell r="DB156">
            <v>30.099999999999998</v>
          </cell>
          <cell r="DC156">
            <v>29.799999999999997</v>
          </cell>
          <cell r="DD156">
            <v>44.5</v>
          </cell>
          <cell r="DE156">
            <v>6.7</v>
          </cell>
          <cell r="DF156">
            <v>12.3</v>
          </cell>
          <cell r="DG156">
            <v>2.2999999999999998</v>
          </cell>
          <cell r="DH156" t="str">
            <v>nd</v>
          </cell>
          <cell r="DI156">
            <v>12.8</v>
          </cell>
          <cell r="DJ156">
            <v>7.8</v>
          </cell>
          <cell r="DK156">
            <v>11.799999999999999</v>
          </cell>
          <cell r="DL156">
            <v>0</v>
          </cell>
          <cell r="DM156" t="str">
            <v>nd</v>
          </cell>
          <cell r="DN156">
            <v>0</v>
          </cell>
          <cell r="DO156">
            <v>0</v>
          </cell>
          <cell r="DP156" t="str">
            <v>nd</v>
          </cell>
          <cell r="DQ156">
            <v>1.3</v>
          </cell>
          <cell r="DR156">
            <v>0.8</v>
          </cell>
          <cell r="DS156" t="str">
            <v>nd</v>
          </cell>
          <cell r="DT156" t="str">
            <v>nd</v>
          </cell>
          <cell r="DU156" t="str">
            <v>nd</v>
          </cell>
          <cell r="DV156">
            <v>0</v>
          </cell>
          <cell r="DW156">
            <v>15.7</v>
          </cell>
          <cell r="DX156">
            <v>5.0999999999999996</v>
          </cell>
          <cell r="DY156">
            <v>3</v>
          </cell>
          <cell r="DZ156">
            <v>2.4</v>
          </cell>
          <cell r="EA156">
            <v>0.5</v>
          </cell>
          <cell r="EB156">
            <v>2.5</v>
          </cell>
          <cell r="EC156">
            <v>41.699999999999996</v>
          </cell>
          <cell r="ED156">
            <v>4.7</v>
          </cell>
          <cell r="EE156" t="str">
            <v>nd</v>
          </cell>
          <cell r="EF156">
            <v>0.5</v>
          </cell>
          <cell r="EG156">
            <v>2.2999999999999998</v>
          </cell>
          <cell r="EH156">
            <v>2.9000000000000004</v>
          </cell>
          <cell r="EI156">
            <v>11.799999999999999</v>
          </cell>
          <cell r="EJ156">
            <v>1.6</v>
          </cell>
          <cell r="EK156">
            <v>0</v>
          </cell>
          <cell r="EL156">
            <v>0</v>
          </cell>
          <cell r="EM156">
            <v>0</v>
          </cell>
          <cell r="EN156">
            <v>1</v>
          </cell>
          <cell r="EO156">
            <v>0</v>
          </cell>
          <cell r="EP156">
            <v>0</v>
          </cell>
          <cell r="EQ156">
            <v>0</v>
          </cell>
          <cell r="ER156">
            <v>0</v>
          </cell>
          <cell r="ES156" t="str">
            <v>nd</v>
          </cell>
          <cell r="ET156">
            <v>0</v>
          </cell>
          <cell r="EU156">
            <v>0</v>
          </cell>
          <cell r="EV156">
            <v>0</v>
          </cell>
          <cell r="EW156">
            <v>0</v>
          </cell>
          <cell r="EX156">
            <v>0.6</v>
          </cell>
          <cell r="EY156">
            <v>2.4</v>
          </cell>
          <cell r="EZ156" t="str">
            <v>nd</v>
          </cell>
          <cell r="FA156" t="str">
            <v>nd</v>
          </cell>
          <cell r="FB156">
            <v>0</v>
          </cell>
          <cell r="FC156" t="str">
            <v>nd</v>
          </cell>
          <cell r="FD156">
            <v>7.3</v>
          </cell>
          <cell r="FE156">
            <v>21.099999999999998</v>
          </cell>
          <cell r="FF156">
            <v>0.6</v>
          </cell>
          <cell r="FG156" t="str">
            <v>nd</v>
          </cell>
          <cell r="FH156" t="str">
            <v>nd</v>
          </cell>
          <cell r="FI156">
            <v>0.3</v>
          </cell>
          <cell r="FJ156">
            <v>12.7</v>
          </cell>
          <cell r="FK156">
            <v>38.800000000000004</v>
          </cell>
          <cell r="FL156">
            <v>0</v>
          </cell>
          <cell r="FM156">
            <v>0</v>
          </cell>
          <cell r="FN156">
            <v>0</v>
          </cell>
          <cell r="FO156" t="str">
            <v>nd</v>
          </cell>
          <cell r="FP156">
            <v>2</v>
          </cell>
          <cell r="FQ156">
            <v>12.4</v>
          </cell>
          <cell r="FR156" t="str">
            <v>nd</v>
          </cell>
          <cell r="FS156">
            <v>0</v>
          </cell>
          <cell r="FT156">
            <v>0</v>
          </cell>
          <cell r="FU156">
            <v>0</v>
          </cell>
          <cell r="FV156">
            <v>0</v>
          </cell>
          <cell r="FW156">
            <v>0</v>
          </cell>
          <cell r="FX156">
            <v>0</v>
          </cell>
          <cell r="FY156" t="str">
            <v>nd</v>
          </cell>
          <cell r="FZ156" t="str">
            <v>nd</v>
          </cell>
          <cell r="GA156" t="str">
            <v>nd</v>
          </cell>
          <cell r="GB156">
            <v>1.4000000000000001</v>
          </cell>
          <cell r="GC156" t="str">
            <v>nd</v>
          </cell>
          <cell r="GD156">
            <v>0</v>
          </cell>
          <cell r="GE156" t="str">
            <v>nd</v>
          </cell>
          <cell r="GF156">
            <v>3.2</v>
          </cell>
          <cell r="GG156">
            <v>7.1999999999999993</v>
          </cell>
          <cell r="GH156">
            <v>17.2</v>
          </cell>
          <cell r="GI156">
            <v>0</v>
          </cell>
          <cell r="GJ156">
            <v>0</v>
          </cell>
          <cell r="GK156">
            <v>0</v>
          </cell>
          <cell r="GL156" t="str">
            <v>nd</v>
          </cell>
          <cell r="GM156">
            <v>4.3999999999999995</v>
          </cell>
          <cell r="GN156">
            <v>49.6</v>
          </cell>
          <cell r="GO156">
            <v>0</v>
          </cell>
          <cell r="GP156">
            <v>0</v>
          </cell>
          <cell r="GQ156">
            <v>0</v>
          </cell>
          <cell r="GR156">
            <v>0</v>
          </cell>
          <cell r="GS156">
            <v>1.7999999999999998</v>
          </cell>
          <cell r="GT156">
            <v>11.899999999999999</v>
          </cell>
          <cell r="GU156">
            <v>0</v>
          </cell>
          <cell r="GV156">
            <v>0</v>
          </cell>
          <cell r="GW156">
            <v>0</v>
          </cell>
          <cell r="GX156">
            <v>0</v>
          </cell>
          <cell r="GY156" t="str">
            <v>nd</v>
          </cell>
          <cell r="GZ156">
            <v>0</v>
          </cell>
          <cell r="HA156">
            <v>0</v>
          </cell>
          <cell r="HB156">
            <v>0</v>
          </cell>
          <cell r="HC156">
            <v>1.2</v>
          </cell>
          <cell r="HD156">
            <v>1.4000000000000001</v>
          </cell>
          <cell r="HE156">
            <v>0.70000000000000007</v>
          </cell>
          <cell r="HF156">
            <v>0</v>
          </cell>
          <cell r="HG156">
            <v>0</v>
          </cell>
          <cell r="HH156">
            <v>0</v>
          </cell>
          <cell r="HI156">
            <v>4.1000000000000005</v>
          </cell>
          <cell r="HJ156">
            <v>17.599999999999998</v>
          </cell>
          <cell r="HK156">
            <v>8.5</v>
          </cell>
          <cell r="HL156">
            <v>0</v>
          </cell>
          <cell r="HM156">
            <v>0</v>
          </cell>
          <cell r="HN156">
            <v>0</v>
          </cell>
          <cell r="HO156">
            <v>2.5</v>
          </cell>
          <cell r="HP156">
            <v>34.200000000000003</v>
          </cell>
          <cell r="HQ156">
            <v>15.6</v>
          </cell>
          <cell r="HR156">
            <v>0</v>
          </cell>
          <cell r="HS156">
            <v>0</v>
          </cell>
          <cell r="HT156">
            <v>0</v>
          </cell>
          <cell r="HU156">
            <v>0.70000000000000007</v>
          </cell>
          <cell r="HV156">
            <v>6.4</v>
          </cell>
          <cell r="HW156">
            <v>6.7</v>
          </cell>
          <cell r="HX156">
            <v>0</v>
          </cell>
          <cell r="HY156">
            <v>0</v>
          </cell>
          <cell r="HZ156">
            <v>0</v>
          </cell>
          <cell r="IA156" t="str">
            <v>nd</v>
          </cell>
          <cell r="IB156">
            <v>0</v>
          </cell>
          <cell r="IC156">
            <v>0</v>
          </cell>
          <cell r="ID156" t="str">
            <v>nd</v>
          </cell>
          <cell r="IE156" t="str">
            <v>nd</v>
          </cell>
          <cell r="IF156">
            <v>1.2</v>
          </cell>
          <cell r="IG156">
            <v>1</v>
          </cell>
          <cell r="IH156" t="str">
            <v>nd</v>
          </cell>
          <cell r="II156">
            <v>1.0999999999999999</v>
          </cell>
          <cell r="IJ156">
            <v>0.70000000000000007</v>
          </cell>
          <cell r="IK156">
            <v>3.6999999999999997</v>
          </cell>
          <cell r="IL156">
            <v>7.7</v>
          </cell>
          <cell r="IM156">
            <v>9.6</v>
          </cell>
          <cell r="IN156">
            <v>5.0999999999999996</v>
          </cell>
          <cell r="IO156">
            <v>2.1999999999999997</v>
          </cell>
          <cell r="IP156" t="str">
            <v>nd</v>
          </cell>
          <cell r="IQ156">
            <v>5.0999999999999996</v>
          </cell>
          <cell r="IR156">
            <v>15.9</v>
          </cell>
          <cell r="IS156">
            <v>18.2</v>
          </cell>
          <cell r="IT156">
            <v>12.3</v>
          </cell>
          <cell r="IU156">
            <v>0</v>
          </cell>
          <cell r="IV156">
            <v>0.6</v>
          </cell>
          <cell r="IW156">
            <v>2.4</v>
          </cell>
          <cell r="IX156">
            <v>4.1000000000000005</v>
          </cell>
          <cell r="IY156">
            <v>1.7999999999999998</v>
          </cell>
          <cell r="IZ156">
            <v>4.8</v>
          </cell>
          <cell r="JA156">
            <v>0</v>
          </cell>
          <cell r="JB156">
            <v>0</v>
          </cell>
          <cell r="JC156">
            <v>0</v>
          </cell>
          <cell r="JD156">
            <v>0</v>
          </cell>
          <cell r="JE156" t="str">
            <v>nd</v>
          </cell>
          <cell r="JF156">
            <v>0</v>
          </cell>
          <cell r="JG156">
            <v>0</v>
          </cell>
          <cell r="JH156">
            <v>0</v>
          </cell>
          <cell r="JI156">
            <v>0</v>
          </cell>
          <cell r="JJ156">
            <v>0</v>
          </cell>
          <cell r="JK156">
            <v>3.1</v>
          </cell>
          <cell r="JL156">
            <v>0</v>
          </cell>
          <cell r="JM156">
            <v>0</v>
          </cell>
          <cell r="JN156">
            <v>0</v>
          </cell>
          <cell r="JO156">
            <v>0</v>
          </cell>
          <cell r="JP156" t="str">
            <v>nd</v>
          </cell>
          <cell r="JQ156">
            <v>27.6</v>
          </cell>
          <cell r="JR156">
            <v>0</v>
          </cell>
          <cell r="JS156">
            <v>0</v>
          </cell>
          <cell r="JT156">
            <v>0</v>
          </cell>
          <cell r="JU156">
            <v>0</v>
          </cell>
          <cell r="JV156" t="str">
            <v>nd</v>
          </cell>
          <cell r="JW156">
            <v>53.6</v>
          </cell>
          <cell r="JX156">
            <v>0</v>
          </cell>
          <cell r="JY156">
            <v>0</v>
          </cell>
          <cell r="JZ156">
            <v>0</v>
          </cell>
          <cell r="KA156">
            <v>0</v>
          </cell>
          <cell r="KB156">
            <v>0</v>
          </cell>
          <cell r="KC156">
            <v>14.399999999999999</v>
          </cell>
          <cell r="KD156">
            <v>73.099999999999994</v>
          </cell>
          <cell r="KE156">
            <v>2.4</v>
          </cell>
          <cell r="KF156">
            <v>2.8000000000000003</v>
          </cell>
          <cell r="KG156">
            <v>5.3</v>
          </cell>
          <cell r="KH156">
            <v>16.3</v>
          </cell>
          <cell r="KI156">
            <v>0.1</v>
          </cell>
          <cell r="KJ156">
            <v>71.399999999999991</v>
          </cell>
          <cell r="KK156">
            <v>2.2999999999999998</v>
          </cell>
          <cell r="KL156">
            <v>3</v>
          </cell>
          <cell r="KM156">
            <v>5.8000000000000007</v>
          </cell>
          <cell r="KN156">
            <v>17.399999999999999</v>
          </cell>
          <cell r="KO156">
            <v>0.1</v>
          </cell>
        </row>
        <row r="157">
          <cell r="A157" t="str">
            <v>3ET2</v>
          </cell>
          <cell r="B157" t="str">
            <v>157</v>
          </cell>
          <cell r="C157" t="str">
            <v>NAF 4</v>
          </cell>
          <cell r="D157" t="str">
            <v>ET2</v>
          </cell>
          <cell r="E157" t="str">
            <v>3</v>
          </cell>
          <cell r="F157">
            <v>0</v>
          </cell>
          <cell r="G157">
            <v>9</v>
          </cell>
          <cell r="H157">
            <v>29.599999999999998</v>
          </cell>
          <cell r="I157">
            <v>44.5</v>
          </cell>
          <cell r="J157">
            <v>16.900000000000002</v>
          </cell>
          <cell r="K157">
            <v>78.3</v>
          </cell>
          <cell r="L157">
            <v>9.4</v>
          </cell>
          <cell r="M157">
            <v>11.700000000000001</v>
          </cell>
          <cell r="N157" t="str">
            <v>nd</v>
          </cell>
          <cell r="O157">
            <v>28.1</v>
          </cell>
          <cell r="P157">
            <v>22.1</v>
          </cell>
          <cell r="Q157">
            <v>19</v>
          </cell>
          <cell r="R157">
            <v>5.0999999999999996</v>
          </cell>
          <cell r="S157">
            <v>13.700000000000001</v>
          </cell>
          <cell r="T157">
            <v>39.4</v>
          </cell>
          <cell r="U157">
            <v>4.2</v>
          </cell>
          <cell r="V157">
            <v>16.900000000000002</v>
          </cell>
          <cell r="W157">
            <v>11.700000000000001</v>
          </cell>
          <cell r="X157">
            <v>82.399999999999991</v>
          </cell>
          <cell r="Y157">
            <v>6</v>
          </cell>
          <cell r="Z157">
            <v>22.5</v>
          </cell>
          <cell r="AA157">
            <v>34.200000000000003</v>
          </cell>
          <cell r="AB157">
            <v>15.299999999999999</v>
          </cell>
          <cell r="AC157">
            <v>53.2</v>
          </cell>
          <cell r="AD157">
            <v>20.7</v>
          </cell>
          <cell r="AE157">
            <v>25.5</v>
          </cell>
          <cell r="AF157">
            <v>33.300000000000004</v>
          </cell>
          <cell r="AG157" t="str">
            <v>nd</v>
          </cell>
          <cell r="AH157">
            <v>0</v>
          </cell>
          <cell r="AI157">
            <v>39.200000000000003</v>
          </cell>
          <cell r="AJ157">
            <v>64.400000000000006</v>
          </cell>
          <cell r="AK157">
            <v>9</v>
          </cell>
          <cell r="AL157">
            <v>26.6</v>
          </cell>
          <cell r="AM157">
            <v>37.9</v>
          </cell>
          <cell r="AN157">
            <v>62.1</v>
          </cell>
          <cell r="AO157">
            <v>40.9</v>
          </cell>
          <cell r="AP157">
            <v>59.099999999999994</v>
          </cell>
          <cell r="AQ157">
            <v>59.8</v>
          </cell>
          <cell r="AR157" t="str">
            <v>nd</v>
          </cell>
          <cell r="AS157">
            <v>5.0999999999999996</v>
          </cell>
          <cell r="AT157">
            <v>25.8</v>
          </cell>
          <cell r="AU157">
            <v>8</v>
          </cell>
          <cell r="AV157">
            <v>9.1999999999999993</v>
          </cell>
          <cell r="AW157">
            <v>4.2</v>
          </cell>
          <cell r="AX157" t="str">
            <v>nd</v>
          </cell>
          <cell r="AY157">
            <v>82.1</v>
          </cell>
          <cell r="AZ157">
            <v>3.4000000000000004</v>
          </cell>
          <cell r="BA157">
            <v>72.5</v>
          </cell>
          <cell r="BB157">
            <v>14.7</v>
          </cell>
          <cell r="BC157">
            <v>6.1</v>
          </cell>
          <cell r="BD157">
            <v>3.4000000000000004</v>
          </cell>
          <cell r="BE157">
            <v>0.8</v>
          </cell>
          <cell r="BF157">
            <v>2.5</v>
          </cell>
          <cell r="BG157">
            <v>1.6</v>
          </cell>
          <cell r="BH157">
            <v>0.8</v>
          </cell>
          <cell r="BI157">
            <v>4.2</v>
          </cell>
          <cell r="BJ157">
            <v>4.5</v>
          </cell>
          <cell r="BK157">
            <v>33.800000000000004</v>
          </cell>
          <cell r="BL157">
            <v>55.1</v>
          </cell>
          <cell r="BM157">
            <v>0.5</v>
          </cell>
          <cell r="BN157">
            <v>0.8</v>
          </cell>
          <cell r="BO157" t="str">
            <v>nd</v>
          </cell>
          <cell r="BP157">
            <v>4.7</v>
          </cell>
          <cell r="BQ157">
            <v>21.2</v>
          </cell>
          <cell r="BR157">
            <v>71.899999999999991</v>
          </cell>
          <cell r="BS157">
            <v>0</v>
          </cell>
          <cell r="BT157">
            <v>0</v>
          </cell>
          <cell r="BU157" t="str">
            <v>nd</v>
          </cell>
          <cell r="BV157">
            <v>4.9000000000000004</v>
          </cell>
          <cell r="BW157">
            <v>79.600000000000009</v>
          </cell>
          <cell r="BX157">
            <v>15.2</v>
          </cell>
          <cell r="BY157">
            <v>0.89999999999999991</v>
          </cell>
          <cell r="BZ157">
            <v>1.0999999999999999</v>
          </cell>
          <cell r="CA157">
            <v>15.8</v>
          </cell>
          <cell r="CB157">
            <v>29.9</v>
          </cell>
          <cell r="CC157">
            <v>41.5</v>
          </cell>
          <cell r="CD157">
            <v>10.8</v>
          </cell>
          <cell r="CE157">
            <v>0</v>
          </cell>
          <cell r="CF157">
            <v>0</v>
          </cell>
          <cell r="CG157" t="str">
            <v>nd</v>
          </cell>
          <cell r="CH157">
            <v>0</v>
          </cell>
          <cell r="CI157">
            <v>1.3</v>
          </cell>
          <cell r="CJ157">
            <v>98.2</v>
          </cell>
          <cell r="CK157">
            <v>70.8</v>
          </cell>
          <cell r="CL157">
            <v>26.6</v>
          </cell>
          <cell r="CM157">
            <v>72.399999999999991</v>
          </cell>
          <cell r="CN157">
            <v>42.3</v>
          </cell>
          <cell r="CO157">
            <v>8.9</v>
          </cell>
          <cell r="CP157">
            <v>33.6</v>
          </cell>
          <cell r="CQ157">
            <v>72.399999999999991</v>
          </cell>
          <cell r="CR157">
            <v>5.7</v>
          </cell>
          <cell r="CS157">
            <v>29.9</v>
          </cell>
          <cell r="CT157">
            <v>34.300000000000004</v>
          </cell>
          <cell r="CU157">
            <v>10.299999999999999</v>
          </cell>
          <cell r="CV157">
            <v>25.5</v>
          </cell>
          <cell r="CW157">
            <v>29.099999999999998</v>
          </cell>
          <cell r="CX157">
            <v>2.1</v>
          </cell>
          <cell r="CY157">
            <v>8.3000000000000007</v>
          </cell>
          <cell r="CZ157">
            <v>17.5</v>
          </cell>
          <cell r="DA157">
            <v>19.900000000000002</v>
          </cell>
          <cell r="DB157">
            <v>23.1</v>
          </cell>
          <cell r="DC157">
            <v>25</v>
          </cell>
          <cell r="DD157">
            <v>50.5</v>
          </cell>
          <cell r="DE157">
            <v>6.2</v>
          </cell>
          <cell r="DF157">
            <v>13.700000000000001</v>
          </cell>
          <cell r="DG157">
            <v>3.5999999999999996</v>
          </cell>
          <cell r="DH157">
            <v>1.0999999999999999</v>
          </cell>
          <cell r="DI157">
            <v>15</v>
          </cell>
          <cell r="DJ157">
            <v>12.4</v>
          </cell>
          <cell r="DK157">
            <v>12.7</v>
          </cell>
          <cell r="DL157">
            <v>0</v>
          </cell>
          <cell r="DM157">
            <v>0</v>
          </cell>
          <cell r="DN157">
            <v>0</v>
          </cell>
          <cell r="DO157">
            <v>0</v>
          </cell>
          <cell r="DP157">
            <v>0</v>
          </cell>
          <cell r="DQ157">
            <v>4.5999999999999996</v>
          </cell>
          <cell r="DR157">
            <v>2</v>
          </cell>
          <cell r="DS157">
            <v>1.0999999999999999</v>
          </cell>
          <cell r="DT157" t="str">
            <v>nd</v>
          </cell>
          <cell r="DU157">
            <v>0</v>
          </cell>
          <cell r="DV157" t="str">
            <v>nd</v>
          </cell>
          <cell r="DW157">
            <v>20.8</v>
          </cell>
          <cell r="DX157">
            <v>5.3</v>
          </cell>
          <cell r="DY157">
            <v>1.9</v>
          </cell>
          <cell r="DZ157">
            <v>1.6</v>
          </cell>
          <cell r="EA157" t="str">
            <v>nd</v>
          </cell>
          <cell r="EB157" t="str">
            <v>nd</v>
          </cell>
          <cell r="EC157">
            <v>34.300000000000004</v>
          </cell>
          <cell r="ED157">
            <v>5.7</v>
          </cell>
          <cell r="EE157">
            <v>1.7999999999999998</v>
          </cell>
          <cell r="EF157">
            <v>0.89999999999999991</v>
          </cell>
          <cell r="EG157" t="str">
            <v>nd</v>
          </cell>
          <cell r="EH157">
            <v>0.70000000000000007</v>
          </cell>
          <cell r="EI157">
            <v>12.8</v>
          </cell>
          <cell r="EJ157">
            <v>1.7000000000000002</v>
          </cell>
          <cell r="EK157">
            <v>1.3</v>
          </cell>
          <cell r="EL157">
            <v>0</v>
          </cell>
          <cell r="EM157">
            <v>0</v>
          </cell>
          <cell r="EN157">
            <v>1.3</v>
          </cell>
          <cell r="EO157">
            <v>0</v>
          </cell>
          <cell r="EP157">
            <v>0</v>
          </cell>
          <cell r="EQ157">
            <v>0</v>
          </cell>
          <cell r="ER157">
            <v>0</v>
          </cell>
          <cell r="ES157">
            <v>0</v>
          </cell>
          <cell r="ET157" t="str">
            <v>nd</v>
          </cell>
          <cell r="EU157">
            <v>0</v>
          </cell>
          <cell r="EV157" t="str">
            <v>nd</v>
          </cell>
          <cell r="EW157">
            <v>0.89999999999999991</v>
          </cell>
          <cell r="EX157">
            <v>4.2</v>
          </cell>
          <cell r="EY157">
            <v>3.3000000000000003</v>
          </cell>
          <cell r="EZ157" t="str">
            <v>nd</v>
          </cell>
          <cell r="FA157">
            <v>0</v>
          </cell>
          <cell r="FB157">
            <v>2.1999999999999997</v>
          </cell>
          <cell r="FC157">
            <v>1.9</v>
          </cell>
          <cell r="FD157">
            <v>10.5</v>
          </cell>
          <cell r="FE157">
            <v>15.1</v>
          </cell>
          <cell r="FF157" t="str">
            <v>nd</v>
          </cell>
          <cell r="FG157">
            <v>0.4</v>
          </cell>
          <cell r="FH157">
            <v>1.7000000000000002</v>
          </cell>
          <cell r="FI157">
            <v>1.7000000000000002</v>
          </cell>
          <cell r="FJ157">
            <v>14.099999999999998</v>
          </cell>
          <cell r="FK157">
            <v>26.200000000000003</v>
          </cell>
          <cell r="FL157" t="str">
            <v>nd</v>
          </cell>
          <cell r="FM157" t="str">
            <v>nd</v>
          </cell>
          <cell r="FN157">
            <v>0</v>
          </cell>
          <cell r="FO157" t="str">
            <v>nd</v>
          </cell>
          <cell r="FP157">
            <v>5</v>
          </cell>
          <cell r="FQ157">
            <v>10.6</v>
          </cell>
          <cell r="FR157">
            <v>0</v>
          </cell>
          <cell r="FS157">
            <v>0</v>
          </cell>
          <cell r="FT157">
            <v>0</v>
          </cell>
          <cell r="FU157">
            <v>0</v>
          </cell>
          <cell r="FV157">
            <v>0</v>
          </cell>
          <cell r="FW157" t="str">
            <v>nd</v>
          </cell>
          <cell r="FX157" t="str">
            <v>nd</v>
          </cell>
          <cell r="FY157">
            <v>0</v>
          </cell>
          <cell r="FZ157">
            <v>2.1</v>
          </cell>
          <cell r="GA157">
            <v>3.1</v>
          </cell>
          <cell r="GB157">
            <v>3.3000000000000003</v>
          </cell>
          <cell r="GC157" t="str">
            <v>nd</v>
          </cell>
          <cell r="GD157" t="str">
            <v>nd</v>
          </cell>
          <cell r="GE157" t="str">
            <v>nd</v>
          </cell>
          <cell r="GF157">
            <v>1.7999999999999998</v>
          </cell>
          <cell r="GG157">
            <v>6.9</v>
          </cell>
          <cell r="GH157">
            <v>20.5</v>
          </cell>
          <cell r="GI157">
            <v>0</v>
          </cell>
          <cell r="GJ157">
            <v>0</v>
          </cell>
          <cell r="GK157">
            <v>0</v>
          </cell>
          <cell r="GL157" t="str">
            <v>nd</v>
          </cell>
          <cell r="GM157">
            <v>8.2000000000000011</v>
          </cell>
          <cell r="GN157">
            <v>35.6</v>
          </cell>
          <cell r="GO157">
            <v>0</v>
          </cell>
          <cell r="GP157">
            <v>0</v>
          </cell>
          <cell r="GQ157">
            <v>0</v>
          </cell>
          <cell r="GR157" t="str">
            <v>nd</v>
          </cell>
          <cell r="GS157">
            <v>3</v>
          </cell>
          <cell r="GT157">
            <v>12.6</v>
          </cell>
          <cell r="GU157">
            <v>0</v>
          </cell>
          <cell r="GV157">
            <v>0</v>
          </cell>
          <cell r="GW157">
            <v>0</v>
          </cell>
          <cell r="GX157">
            <v>0</v>
          </cell>
          <cell r="GY157">
            <v>0</v>
          </cell>
          <cell r="GZ157">
            <v>0</v>
          </cell>
          <cell r="HA157">
            <v>0</v>
          </cell>
          <cell r="HB157">
            <v>0</v>
          </cell>
          <cell r="HC157" t="str">
            <v>nd</v>
          </cell>
          <cell r="HD157">
            <v>7.1</v>
          </cell>
          <cell r="HE157">
            <v>1.0999999999999999</v>
          </cell>
          <cell r="HF157">
            <v>0</v>
          </cell>
          <cell r="HG157">
            <v>0</v>
          </cell>
          <cell r="HH157">
            <v>0</v>
          </cell>
          <cell r="HI157">
            <v>2.2999999999999998</v>
          </cell>
          <cell r="HJ157">
            <v>24.2</v>
          </cell>
          <cell r="HK157">
            <v>3.6999999999999997</v>
          </cell>
          <cell r="HL157">
            <v>0</v>
          </cell>
          <cell r="HM157">
            <v>0</v>
          </cell>
          <cell r="HN157">
            <v>0</v>
          </cell>
          <cell r="HO157">
            <v>1.7000000000000002</v>
          </cell>
          <cell r="HP157">
            <v>34.5</v>
          </cell>
          <cell r="HQ157">
            <v>7.3999999999999995</v>
          </cell>
          <cell r="HR157">
            <v>0</v>
          </cell>
          <cell r="HS157">
            <v>0</v>
          </cell>
          <cell r="HT157" t="str">
            <v>nd</v>
          </cell>
          <cell r="HU157" t="str">
            <v>nd</v>
          </cell>
          <cell r="HV157">
            <v>13.8</v>
          </cell>
          <cell r="HW157">
            <v>3</v>
          </cell>
          <cell r="HX157">
            <v>0</v>
          </cell>
          <cell r="HY157">
            <v>0</v>
          </cell>
          <cell r="HZ157">
            <v>0</v>
          </cell>
          <cell r="IA157">
            <v>0</v>
          </cell>
          <cell r="IB157">
            <v>0</v>
          </cell>
          <cell r="IC157" t="str">
            <v>nd</v>
          </cell>
          <cell r="ID157">
            <v>0</v>
          </cell>
          <cell r="IE157">
            <v>2.1999999999999997</v>
          </cell>
          <cell r="IF157">
            <v>2.1</v>
          </cell>
          <cell r="IG157">
            <v>2.4</v>
          </cell>
          <cell r="IH157">
            <v>2.1999999999999997</v>
          </cell>
          <cell r="II157">
            <v>0</v>
          </cell>
          <cell r="IJ157">
            <v>0</v>
          </cell>
          <cell r="IK157">
            <v>4.5999999999999996</v>
          </cell>
          <cell r="IL157">
            <v>8.1</v>
          </cell>
          <cell r="IM157">
            <v>14.499999999999998</v>
          </cell>
          <cell r="IN157">
            <v>3</v>
          </cell>
          <cell r="IO157">
            <v>0.70000000000000007</v>
          </cell>
          <cell r="IP157">
            <v>0.8</v>
          </cell>
          <cell r="IQ157">
            <v>7.5</v>
          </cell>
          <cell r="IR157">
            <v>15.299999999999999</v>
          </cell>
          <cell r="IS157">
            <v>18.099999999999998</v>
          </cell>
          <cell r="IT157">
            <v>2.6</v>
          </cell>
          <cell r="IU157">
            <v>0</v>
          </cell>
          <cell r="IV157" t="str">
            <v>nd</v>
          </cell>
          <cell r="IW157">
            <v>1.5</v>
          </cell>
          <cell r="IX157">
            <v>4.3999999999999995</v>
          </cell>
          <cell r="IY157">
            <v>6.4</v>
          </cell>
          <cell r="IZ157">
            <v>3.1</v>
          </cell>
          <cell r="JA157">
            <v>0</v>
          </cell>
          <cell r="JB157">
            <v>0</v>
          </cell>
          <cell r="JC157">
            <v>0</v>
          </cell>
          <cell r="JD157">
            <v>0</v>
          </cell>
          <cell r="JE157">
            <v>0</v>
          </cell>
          <cell r="JF157">
            <v>0</v>
          </cell>
          <cell r="JG157">
            <v>0</v>
          </cell>
          <cell r="JH157">
            <v>0</v>
          </cell>
          <cell r="JI157">
            <v>0</v>
          </cell>
          <cell r="JJ157" t="str">
            <v>nd</v>
          </cell>
          <cell r="JK157">
            <v>8.9</v>
          </cell>
          <cell r="JL157">
            <v>0</v>
          </cell>
          <cell r="JM157">
            <v>0</v>
          </cell>
          <cell r="JN157">
            <v>0</v>
          </cell>
          <cell r="JO157">
            <v>0</v>
          </cell>
          <cell r="JP157">
            <v>0.89999999999999991</v>
          </cell>
          <cell r="JQ157">
            <v>29.5</v>
          </cell>
          <cell r="JR157">
            <v>0</v>
          </cell>
          <cell r="JS157">
            <v>0</v>
          </cell>
          <cell r="JT157">
            <v>0</v>
          </cell>
          <cell r="JU157">
            <v>0</v>
          </cell>
          <cell r="JV157">
            <v>0</v>
          </cell>
          <cell r="JW157">
            <v>44.1</v>
          </cell>
          <cell r="JX157">
            <v>0</v>
          </cell>
          <cell r="JY157">
            <v>0</v>
          </cell>
          <cell r="JZ157" t="str">
            <v>nd</v>
          </cell>
          <cell r="KA157">
            <v>0</v>
          </cell>
          <cell r="KB157">
            <v>0</v>
          </cell>
          <cell r="KC157">
            <v>15.8</v>
          </cell>
          <cell r="KD157">
            <v>72.099999999999994</v>
          </cell>
          <cell r="KE157">
            <v>4.9000000000000004</v>
          </cell>
          <cell r="KF157">
            <v>3.5000000000000004</v>
          </cell>
          <cell r="KG157">
            <v>5.0999999999999996</v>
          </cell>
          <cell r="KH157">
            <v>14.299999999999999</v>
          </cell>
          <cell r="KI157">
            <v>0.2</v>
          </cell>
          <cell r="KJ157">
            <v>70.599999999999994</v>
          </cell>
          <cell r="KK157">
            <v>4.9000000000000004</v>
          </cell>
          <cell r="KL157">
            <v>3.8</v>
          </cell>
          <cell r="KM157">
            <v>5.2</v>
          </cell>
          <cell r="KN157">
            <v>15.4</v>
          </cell>
          <cell r="KO157">
            <v>0.2</v>
          </cell>
        </row>
        <row r="158">
          <cell r="A158" t="str">
            <v>4ET2</v>
          </cell>
          <cell r="B158" t="str">
            <v>158</v>
          </cell>
          <cell r="C158" t="str">
            <v>NAF 4</v>
          </cell>
          <cell r="D158" t="str">
            <v>ET2</v>
          </cell>
          <cell r="E158" t="str">
            <v>4</v>
          </cell>
          <cell r="F158">
            <v>0.8</v>
          </cell>
          <cell r="G158">
            <v>4.3999999999999995</v>
          </cell>
          <cell r="H158">
            <v>30.2</v>
          </cell>
          <cell r="I158">
            <v>53.300000000000004</v>
          </cell>
          <cell r="J158">
            <v>11.3</v>
          </cell>
          <cell r="K158">
            <v>84.1</v>
          </cell>
          <cell r="L158">
            <v>3.2</v>
          </cell>
          <cell r="M158">
            <v>10.100000000000001</v>
          </cell>
          <cell r="N158">
            <v>2.6</v>
          </cell>
          <cell r="O158">
            <v>26.6</v>
          </cell>
          <cell r="P158">
            <v>26.3</v>
          </cell>
          <cell r="Q158">
            <v>17.8</v>
          </cell>
          <cell r="R158">
            <v>6.6000000000000005</v>
          </cell>
          <cell r="S158">
            <v>13</v>
          </cell>
          <cell r="T158">
            <v>35.5</v>
          </cell>
          <cell r="U158">
            <v>1</v>
          </cell>
          <cell r="V158">
            <v>20.7</v>
          </cell>
          <cell r="W158">
            <v>14.299999999999999</v>
          </cell>
          <cell r="X158">
            <v>81.100000000000009</v>
          </cell>
          <cell r="Y158">
            <v>4.7</v>
          </cell>
          <cell r="Z158">
            <v>9.1999999999999993</v>
          </cell>
          <cell r="AA158">
            <v>58.9</v>
          </cell>
          <cell r="AB158">
            <v>24.8</v>
          </cell>
          <cell r="AC158">
            <v>50.4</v>
          </cell>
          <cell r="AD158">
            <v>18.399999999999999</v>
          </cell>
          <cell r="AE158">
            <v>30.3</v>
          </cell>
          <cell r="AF158">
            <v>27.3</v>
          </cell>
          <cell r="AG158">
            <v>3</v>
          </cell>
          <cell r="AH158">
            <v>0</v>
          </cell>
          <cell r="AI158">
            <v>39.4</v>
          </cell>
          <cell r="AJ158">
            <v>59.9</v>
          </cell>
          <cell r="AK158">
            <v>7.7</v>
          </cell>
          <cell r="AL158">
            <v>32.4</v>
          </cell>
          <cell r="AM158">
            <v>45.9</v>
          </cell>
          <cell r="AN158">
            <v>54.1</v>
          </cell>
          <cell r="AO158">
            <v>58.699999999999996</v>
          </cell>
          <cell r="AP158">
            <v>41.3</v>
          </cell>
          <cell r="AQ158">
            <v>53.6</v>
          </cell>
          <cell r="AR158">
            <v>1.3</v>
          </cell>
          <cell r="AS158" t="str">
            <v>nd</v>
          </cell>
          <cell r="AT158">
            <v>38.1</v>
          </cell>
          <cell r="AU158">
            <v>6.1</v>
          </cell>
          <cell r="AV158">
            <v>9.8000000000000007</v>
          </cell>
          <cell r="AW158">
            <v>6.6000000000000005</v>
          </cell>
          <cell r="AX158">
            <v>4.8</v>
          </cell>
          <cell r="AY158">
            <v>71.3</v>
          </cell>
          <cell r="AZ158">
            <v>7.3999999999999995</v>
          </cell>
          <cell r="BA158">
            <v>62.4</v>
          </cell>
          <cell r="BB158">
            <v>19.900000000000002</v>
          </cell>
          <cell r="BC158">
            <v>6.6000000000000005</v>
          </cell>
          <cell r="BD158">
            <v>3.4000000000000004</v>
          </cell>
          <cell r="BE158">
            <v>3.4000000000000004</v>
          </cell>
          <cell r="BF158">
            <v>4.3</v>
          </cell>
          <cell r="BG158">
            <v>0.3</v>
          </cell>
          <cell r="BH158">
            <v>1.5</v>
          </cell>
          <cell r="BI158">
            <v>4.5</v>
          </cell>
          <cell r="BJ158">
            <v>8.4</v>
          </cell>
          <cell r="BK158">
            <v>42</v>
          </cell>
          <cell r="BL158">
            <v>43.2</v>
          </cell>
          <cell r="BM158">
            <v>0.89999999999999991</v>
          </cell>
          <cell r="BN158">
            <v>0.4</v>
          </cell>
          <cell r="BO158">
            <v>0.5</v>
          </cell>
          <cell r="BP158">
            <v>4.8</v>
          </cell>
          <cell r="BQ158">
            <v>31.5</v>
          </cell>
          <cell r="BR158">
            <v>61.8</v>
          </cell>
          <cell r="BS158" t="str">
            <v>nd</v>
          </cell>
          <cell r="BT158">
            <v>0</v>
          </cell>
          <cell r="BU158" t="str">
            <v>nd</v>
          </cell>
          <cell r="BV158">
            <v>9.1999999999999993</v>
          </cell>
          <cell r="BW158">
            <v>82.1</v>
          </cell>
          <cell r="BX158">
            <v>8.3000000000000007</v>
          </cell>
          <cell r="BY158">
            <v>2</v>
          </cell>
          <cell r="BZ158">
            <v>3.2</v>
          </cell>
          <cell r="CA158">
            <v>13.8</v>
          </cell>
          <cell r="CB158">
            <v>42.3</v>
          </cell>
          <cell r="CC158">
            <v>31.900000000000002</v>
          </cell>
          <cell r="CD158">
            <v>6.7</v>
          </cell>
          <cell r="CE158">
            <v>0</v>
          </cell>
          <cell r="CF158">
            <v>0</v>
          </cell>
          <cell r="CG158">
            <v>0</v>
          </cell>
          <cell r="CH158" t="str">
            <v>nd</v>
          </cell>
          <cell r="CI158">
            <v>1.3</v>
          </cell>
          <cell r="CJ158">
            <v>98.3</v>
          </cell>
          <cell r="CK158">
            <v>79.100000000000009</v>
          </cell>
          <cell r="CL158">
            <v>28.000000000000004</v>
          </cell>
          <cell r="CM158">
            <v>79</v>
          </cell>
          <cell r="CN158">
            <v>39.6</v>
          </cell>
          <cell r="CO158">
            <v>4.8</v>
          </cell>
          <cell r="CP158">
            <v>41.9</v>
          </cell>
          <cell r="CQ158">
            <v>79.2</v>
          </cell>
          <cell r="CR158">
            <v>10.8</v>
          </cell>
          <cell r="CS158">
            <v>24.7</v>
          </cell>
          <cell r="CT158">
            <v>33.5</v>
          </cell>
          <cell r="CU158">
            <v>10.5</v>
          </cell>
          <cell r="CV158">
            <v>31.4</v>
          </cell>
          <cell r="CW158">
            <v>27.200000000000003</v>
          </cell>
          <cell r="CX158">
            <v>4.5999999999999996</v>
          </cell>
          <cell r="CY158">
            <v>6</v>
          </cell>
          <cell r="CZ158">
            <v>10.6</v>
          </cell>
          <cell r="DA158">
            <v>19.2</v>
          </cell>
          <cell r="DB158">
            <v>32.4</v>
          </cell>
          <cell r="DC158">
            <v>20.399999999999999</v>
          </cell>
          <cell r="DD158">
            <v>44.1</v>
          </cell>
          <cell r="DE158">
            <v>9.3000000000000007</v>
          </cell>
          <cell r="DF158">
            <v>17.599999999999998</v>
          </cell>
          <cell r="DG158">
            <v>6.9</v>
          </cell>
          <cell r="DH158">
            <v>1.7000000000000002</v>
          </cell>
          <cell r="DI158">
            <v>17.7</v>
          </cell>
          <cell r="DJ158">
            <v>11.4</v>
          </cell>
          <cell r="DK158">
            <v>15.8</v>
          </cell>
          <cell r="DL158">
            <v>0.6</v>
          </cell>
          <cell r="DM158" t="str">
            <v>nd</v>
          </cell>
          <cell r="DN158" t="str">
            <v>nd</v>
          </cell>
          <cell r="DO158">
            <v>0</v>
          </cell>
          <cell r="DP158">
            <v>0</v>
          </cell>
          <cell r="DQ158">
            <v>1.2</v>
          </cell>
          <cell r="DR158">
            <v>0.8</v>
          </cell>
          <cell r="DS158">
            <v>1.2</v>
          </cell>
          <cell r="DT158">
            <v>0.6</v>
          </cell>
          <cell r="DU158">
            <v>0.6</v>
          </cell>
          <cell r="DV158" t="str">
            <v>nd</v>
          </cell>
          <cell r="DW158">
            <v>14.6</v>
          </cell>
          <cell r="DX158">
            <v>10.100000000000001</v>
          </cell>
          <cell r="DY158">
            <v>3.1</v>
          </cell>
          <cell r="DZ158">
            <v>1.7000000000000002</v>
          </cell>
          <cell r="EA158">
            <v>1</v>
          </cell>
          <cell r="EB158">
            <v>0.3</v>
          </cell>
          <cell r="EC158">
            <v>37.4</v>
          </cell>
          <cell r="ED158">
            <v>7.3</v>
          </cell>
          <cell r="EE158">
            <v>2</v>
          </cell>
          <cell r="EF158">
            <v>0.8</v>
          </cell>
          <cell r="EG158">
            <v>1.6</v>
          </cell>
          <cell r="EH158">
            <v>3.3000000000000003</v>
          </cell>
          <cell r="EI158">
            <v>8.6</v>
          </cell>
          <cell r="EJ158">
            <v>1.7999999999999998</v>
          </cell>
          <cell r="EK158">
            <v>0.2</v>
          </cell>
          <cell r="EL158" t="str">
            <v>nd</v>
          </cell>
          <cell r="EM158" t="str">
            <v>nd</v>
          </cell>
          <cell r="EN158">
            <v>0.5</v>
          </cell>
          <cell r="EO158">
            <v>0</v>
          </cell>
          <cell r="EP158" t="str">
            <v>nd</v>
          </cell>
          <cell r="EQ158" t="str">
            <v>nd</v>
          </cell>
          <cell r="ER158">
            <v>0</v>
          </cell>
          <cell r="ES158" t="str">
            <v>nd</v>
          </cell>
          <cell r="ET158">
            <v>0</v>
          </cell>
          <cell r="EU158" t="str">
            <v>nd</v>
          </cell>
          <cell r="EV158">
            <v>0</v>
          </cell>
          <cell r="EW158">
            <v>0.8</v>
          </cell>
          <cell r="EX158">
            <v>2.2999999999999998</v>
          </cell>
          <cell r="EY158">
            <v>1.4000000000000001</v>
          </cell>
          <cell r="EZ158" t="str">
            <v>nd</v>
          </cell>
          <cell r="FA158">
            <v>0.89999999999999991</v>
          </cell>
          <cell r="FB158">
            <v>1.7999999999999998</v>
          </cell>
          <cell r="FC158">
            <v>4.1000000000000005</v>
          </cell>
          <cell r="FD158">
            <v>12.8</v>
          </cell>
          <cell r="FE158">
            <v>11.3</v>
          </cell>
          <cell r="FF158">
            <v>0.1</v>
          </cell>
          <cell r="FG158">
            <v>0.4</v>
          </cell>
          <cell r="FH158">
            <v>2.1999999999999997</v>
          </cell>
          <cell r="FI158">
            <v>2.7</v>
          </cell>
          <cell r="FJ158">
            <v>21.6</v>
          </cell>
          <cell r="FK158">
            <v>25.4</v>
          </cell>
          <cell r="FL158">
            <v>0</v>
          </cell>
          <cell r="FM158">
            <v>0</v>
          </cell>
          <cell r="FN158">
            <v>0.4</v>
          </cell>
          <cell r="FO158">
            <v>0.8</v>
          </cell>
          <cell r="FP158">
            <v>4.9000000000000004</v>
          </cell>
          <cell r="FQ158">
            <v>5</v>
          </cell>
          <cell r="FR158" t="str">
            <v>nd</v>
          </cell>
          <cell r="FS158">
            <v>0</v>
          </cell>
          <cell r="FT158">
            <v>0</v>
          </cell>
          <cell r="FU158">
            <v>0</v>
          </cell>
          <cell r="FV158">
            <v>0.70000000000000007</v>
          </cell>
          <cell r="FW158">
            <v>0.5</v>
          </cell>
          <cell r="FX158" t="str">
            <v>nd</v>
          </cell>
          <cell r="FY158" t="str">
            <v>nd</v>
          </cell>
          <cell r="FZ158">
            <v>0.89999999999999991</v>
          </cell>
          <cell r="GA158">
            <v>1.2</v>
          </cell>
          <cell r="GB158">
            <v>1.5</v>
          </cell>
          <cell r="GC158" t="str">
            <v>nd</v>
          </cell>
          <cell r="GD158" t="str">
            <v>nd</v>
          </cell>
          <cell r="GE158" t="str">
            <v>nd</v>
          </cell>
          <cell r="GF158">
            <v>2.9000000000000004</v>
          </cell>
          <cell r="GG158">
            <v>12.3</v>
          </cell>
          <cell r="GH158">
            <v>15</v>
          </cell>
          <cell r="GI158">
            <v>0</v>
          </cell>
          <cell r="GJ158">
            <v>0</v>
          </cell>
          <cell r="GK158">
            <v>0</v>
          </cell>
          <cell r="GL158" t="str">
            <v>nd</v>
          </cell>
          <cell r="GM158">
            <v>15.1</v>
          </cell>
          <cell r="GN158">
            <v>37.1</v>
          </cell>
          <cell r="GO158">
            <v>0</v>
          </cell>
          <cell r="GP158">
            <v>0</v>
          </cell>
          <cell r="GQ158">
            <v>0</v>
          </cell>
          <cell r="GR158">
            <v>0.8</v>
          </cell>
          <cell r="GS158">
            <v>2.9000000000000004</v>
          </cell>
          <cell r="GT158">
            <v>7.5</v>
          </cell>
          <cell r="GU158">
            <v>0</v>
          </cell>
          <cell r="GV158" t="str">
            <v>nd</v>
          </cell>
          <cell r="GW158">
            <v>0</v>
          </cell>
          <cell r="GX158">
            <v>0</v>
          </cell>
          <cell r="GY158">
            <v>0.2</v>
          </cell>
          <cell r="GZ158">
            <v>0</v>
          </cell>
          <cell r="HA158">
            <v>0</v>
          </cell>
          <cell r="HB158">
            <v>0</v>
          </cell>
          <cell r="HC158">
            <v>0.70000000000000007</v>
          </cell>
          <cell r="HD158">
            <v>3.5000000000000004</v>
          </cell>
          <cell r="HE158">
            <v>0.6</v>
          </cell>
          <cell r="HF158" t="str">
            <v>nd</v>
          </cell>
          <cell r="HG158">
            <v>0</v>
          </cell>
          <cell r="HH158">
            <v>0</v>
          </cell>
          <cell r="HI158">
            <v>2.6</v>
          </cell>
          <cell r="HJ158">
            <v>26.200000000000003</v>
          </cell>
          <cell r="HK158">
            <v>1.6</v>
          </cell>
          <cell r="HL158">
            <v>0</v>
          </cell>
          <cell r="HM158">
            <v>0</v>
          </cell>
          <cell r="HN158" t="str">
            <v>nd</v>
          </cell>
          <cell r="HO158">
            <v>5.5</v>
          </cell>
          <cell r="HP158">
            <v>41.9</v>
          </cell>
          <cell r="HQ158">
            <v>5.5</v>
          </cell>
          <cell r="HR158">
            <v>0</v>
          </cell>
          <cell r="HS158">
            <v>0</v>
          </cell>
          <cell r="HT158" t="str">
            <v>nd</v>
          </cell>
          <cell r="HU158">
            <v>0.3</v>
          </cell>
          <cell r="HV158">
            <v>10</v>
          </cell>
          <cell r="HW158">
            <v>0.4</v>
          </cell>
          <cell r="HX158">
            <v>0</v>
          </cell>
          <cell r="HY158" t="str">
            <v>nd</v>
          </cell>
          <cell r="HZ158" t="str">
            <v>nd</v>
          </cell>
          <cell r="IA158" t="str">
            <v>nd</v>
          </cell>
          <cell r="IB158" t="str">
            <v>nd</v>
          </cell>
          <cell r="IC158">
            <v>0.6</v>
          </cell>
          <cell r="ID158" t="str">
            <v>nd</v>
          </cell>
          <cell r="IE158">
            <v>0.8</v>
          </cell>
          <cell r="IF158">
            <v>1.4000000000000001</v>
          </cell>
          <cell r="IG158">
            <v>1.0999999999999999</v>
          </cell>
          <cell r="IH158">
            <v>0.4</v>
          </cell>
          <cell r="II158">
            <v>0.3</v>
          </cell>
          <cell r="IJ158">
            <v>1.3</v>
          </cell>
          <cell r="IK158">
            <v>4.3999999999999995</v>
          </cell>
          <cell r="IL158">
            <v>13.100000000000001</v>
          </cell>
          <cell r="IM158">
            <v>10.100000000000001</v>
          </cell>
          <cell r="IN158">
            <v>1</v>
          </cell>
          <cell r="IO158">
            <v>1.0999999999999999</v>
          </cell>
          <cell r="IP158">
            <v>1.5</v>
          </cell>
          <cell r="IQ158">
            <v>7.1999999999999993</v>
          </cell>
          <cell r="IR158">
            <v>23.7</v>
          </cell>
          <cell r="IS158">
            <v>14.899999999999999</v>
          </cell>
          <cell r="IT158">
            <v>4.9000000000000004</v>
          </cell>
          <cell r="IU158">
            <v>0</v>
          </cell>
          <cell r="IV158">
            <v>0.1</v>
          </cell>
          <cell r="IW158">
            <v>1.3</v>
          </cell>
          <cell r="IX158">
            <v>4.1000000000000005</v>
          </cell>
          <cell r="IY158">
            <v>5.4</v>
          </cell>
          <cell r="IZ158">
            <v>0.3</v>
          </cell>
          <cell r="JA158">
            <v>0</v>
          </cell>
          <cell r="JB158">
            <v>0</v>
          </cell>
          <cell r="JC158">
            <v>0</v>
          </cell>
          <cell r="JD158">
            <v>0</v>
          </cell>
          <cell r="JE158">
            <v>0.8</v>
          </cell>
          <cell r="JF158">
            <v>0</v>
          </cell>
          <cell r="JG158">
            <v>0</v>
          </cell>
          <cell r="JH158">
            <v>0</v>
          </cell>
          <cell r="JI158">
            <v>0</v>
          </cell>
          <cell r="JJ158">
            <v>0</v>
          </cell>
          <cell r="JK158">
            <v>4.8</v>
          </cell>
          <cell r="JL158">
            <v>0</v>
          </cell>
          <cell r="JM158">
            <v>0</v>
          </cell>
          <cell r="JN158">
            <v>0</v>
          </cell>
          <cell r="JO158" t="str">
            <v>nd</v>
          </cell>
          <cell r="JP158">
            <v>0.70000000000000007</v>
          </cell>
          <cell r="JQ158">
            <v>29.9</v>
          </cell>
          <cell r="JR158">
            <v>0</v>
          </cell>
          <cell r="JS158">
            <v>0</v>
          </cell>
          <cell r="JT158">
            <v>0</v>
          </cell>
          <cell r="JU158">
            <v>0</v>
          </cell>
          <cell r="JV158">
            <v>0.6</v>
          </cell>
          <cell r="JW158">
            <v>51.800000000000004</v>
          </cell>
          <cell r="JX158">
            <v>0</v>
          </cell>
          <cell r="JY158">
            <v>0</v>
          </cell>
          <cell r="JZ158">
            <v>0</v>
          </cell>
          <cell r="KA158">
            <v>0</v>
          </cell>
          <cell r="KB158">
            <v>0</v>
          </cell>
          <cell r="KC158">
            <v>11.200000000000001</v>
          </cell>
          <cell r="KD158">
            <v>65</v>
          </cell>
          <cell r="KE158">
            <v>6.1</v>
          </cell>
          <cell r="KF158">
            <v>3.4000000000000004</v>
          </cell>
          <cell r="KG158">
            <v>7.1</v>
          </cell>
          <cell r="KH158">
            <v>18.2</v>
          </cell>
          <cell r="KI158">
            <v>0.1</v>
          </cell>
          <cell r="KJ158">
            <v>62.6</v>
          </cell>
          <cell r="KK158">
            <v>6.2</v>
          </cell>
          <cell r="KL158">
            <v>3.5999999999999996</v>
          </cell>
          <cell r="KM158">
            <v>7.3999999999999995</v>
          </cell>
          <cell r="KN158">
            <v>20.100000000000001</v>
          </cell>
          <cell r="KO158">
            <v>0.2</v>
          </cell>
        </row>
        <row r="159">
          <cell r="A159" t="str">
            <v>5ET2</v>
          </cell>
          <cell r="B159" t="str">
            <v>159</v>
          </cell>
          <cell r="C159" t="str">
            <v>NAF 4</v>
          </cell>
          <cell r="D159" t="str">
            <v>ET2</v>
          </cell>
          <cell r="E159" t="str">
            <v>5</v>
          </cell>
          <cell r="F159">
            <v>1</v>
          </cell>
          <cell r="G159">
            <v>4.9000000000000004</v>
          </cell>
          <cell r="H159">
            <v>30.3</v>
          </cell>
          <cell r="I159">
            <v>51.7</v>
          </cell>
          <cell r="J159">
            <v>12</v>
          </cell>
          <cell r="K159">
            <v>86.5</v>
          </cell>
          <cell r="L159">
            <v>2.1999999999999997</v>
          </cell>
          <cell r="M159">
            <v>9.3000000000000007</v>
          </cell>
          <cell r="N159" t="str">
            <v>nd</v>
          </cell>
          <cell r="O159">
            <v>27.200000000000003</v>
          </cell>
          <cell r="P159">
            <v>29.299999999999997</v>
          </cell>
          <cell r="Q159">
            <v>18</v>
          </cell>
          <cell r="R159">
            <v>5.2</v>
          </cell>
          <cell r="S159">
            <v>10.7</v>
          </cell>
          <cell r="T159">
            <v>40.799999999999997</v>
          </cell>
          <cell r="U159">
            <v>1.3</v>
          </cell>
          <cell r="V159">
            <v>19.3</v>
          </cell>
          <cell r="W159">
            <v>11.700000000000001</v>
          </cell>
          <cell r="X159">
            <v>82.699999999999989</v>
          </cell>
          <cell r="Y159">
            <v>5.6000000000000005</v>
          </cell>
          <cell r="Z159">
            <v>5.4</v>
          </cell>
          <cell r="AA159">
            <v>63.1</v>
          </cell>
          <cell r="AB159">
            <v>22.5</v>
          </cell>
          <cell r="AC159">
            <v>40.5</v>
          </cell>
          <cell r="AD159">
            <v>18.899999999999999</v>
          </cell>
          <cell r="AE159">
            <v>56.699999999999996</v>
          </cell>
          <cell r="AF159">
            <v>17.299999999999997</v>
          </cell>
          <cell r="AG159">
            <v>5.8000000000000007</v>
          </cell>
          <cell r="AH159">
            <v>0</v>
          </cell>
          <cell r="AI159">
            <v>20.200000000000003</v>
          </cell>
          <cell r="AJ159">
            <v>66</v>
          </cell>
          <cell r="AK159">
            <v>5.3</v>
          </cell>
          <cell r="AL159">
            <v>28.599999999999998</v>
          </cell>
          <cell r="AM159">
            <v>49</v>
          </cell>
          <cell r="AN159">
            <v>51</v>
          </cell>
          <cell r="AO159">
            <v>72.8</v>
          </cell>
          <cell r="AP159">
            <v>27.200000000000003</v>
          </cell>
          <cell r="AQ159">
            <v>49</v>
          </cell>
          <cell r="AR159">
            <v>2.9000000000000004</v>
          </cell>
          <cell r="AS159">
            <v>2.7</v>
          </cell>
          <cell r="AT159">
            <v>37.6</v>
          </cell>
          <cell r="AU159">
            <v>8</v>
          </cell>
          <cell r="AV159">
            <v>14.899999999999999</v>
          </cell>
          <cell r="AW159">
            <v>4.5</v>
          </cell>
          <cell r="AX159">
            <v>3.1</v>
          </cell>
          <cell r="AY159">
            <v>65</v>
          </cell>
          <cell r="AZ159">
            <v>12.5</v>
          </cell>
          <cell r="BA159">
            <v>59</v>
          </cell>
          <cell r="BB159">
            <v>23</v>
          </cell>
          <cell r="BC159">
            <v>7.3999999999999995</v>
          </cell>
          <cell r="BD159">
            <v>4.7</v>
          </cell>
          <cell r="BE159">
            <v>3.4000000000000004</v>
          </cell>
          <cell r="BF159">
            <v>2.6</v>
          </cell>
          <cell r="BG159" t="str">
            <v>nd</v>
          </cell>
          <cell r="BH159">
            <v>1.2</v>
          </cell>
          <cell r="BI159">
            <v>4.7</v>
          </cell>
          <cell r="BJ159">
            <v>11.5</v>
          </cell>
          <cell r="BK159">
            <v>48.699999999999996</v>
          </cell>
          <cell r="BL159">
            <v>33.4</v>
          </cell>
          <cell r="BM159">
            <v>0.70000000000000007</v>
          </cell>
          <cell r="BN159">
            <v>0.6</v>
          </cell>
          <cell r="BO159">
            <v>1.2</v>
          </cell>
          <cell r="BP159">
            <v>2.2999999999999998</v>
          </cell>
          <cell r="BQ159">
            <v>38.4</v>
          </cell>
          <cell r="BR159">
            <v>56.8</v>
          </cell>
          <cell r="BS159">
            <v>0</v>
          </cell>
          <cell r="BT159">
            <v>0</v>
          </cell>
          <cell r="BU159" t="str">
            <v>nd</v>
          </cell>
          <cell r="BV159">
            <v>9.1999999999999993</v>
          </cell>
          <cell r="BW159">
            <v>83.6</v>
          </cell>
          <cell r="BX159">
            <v>6.7</v>
          </cell>
          <cell r="BY159">
            <v>2.6</v>
          </cell>
          <cell r="BZ159">
            <v>4</v>
          </cell>
          <cell r="CA159">
            <v>19.5</v>
          </cell>
          <cell r="CB159">
            <v>45.5</v>
          </cell>
          <cell r="CC159">
            <v>25.6</v>
          </cell>
          <cell r="CD159">
            <v>2.8000000000000003</v>
          </cell>
          <cell r="CE159">
            <v>0</v>
          </cell>
          <cell r="CF159">
            <v>0</v>
          </cell>
          <cell r="CG159" t="str">
            <v>nd</v>
          </cell>
          <cell r="CH159" t="str">
            <v>nd</v>
          </cell>
          <cell r="CI159">
            <v>1.0999999999999999</v>
          </cell>
          <cell r="CJ159">
            <v>98.4</v>
          </cell>
          <cell r="CK159">
            <v>82.8</v>
          </cell>
          <cell r="CL159">
            <v>34.4</v>
          </cell>
          <cell r="CM159">
            <v>85.1</v>
          </cell>
          <cell r="CN159">
            <v>40.300000000000004</v>
          </cell>
          <cell r="CO159">
            <v>2.9000000000000004</v>
          </cell>
          <cell r="CP159">
            <v>33.4</v>
          </cell>
          <cell r="CQ159">
            <v>82.699999999999989</v>
          </cell>
          <cell r="CR159">
            <v>11.3</v>
          </cell>
          <cell r="CS159">
            <v>23.9</v>
          </cell>
          <cell r="CT159">
            <v>32.4</v>
          </cell>
          <cell r="CU159">
            <v>7.1</v>
          </cell>
          <cell r="CV159">
            <v>36.6</v>
          </cell>
          <cell r="CW159">
            <v>28.1</v>
          </cell>
          <cell r="CX159">
            <v>4.5</v>
          </cell>
          <cell r="CY159">
            <v>11.899999999999999</v>
          </cell>
          <cell r="CZ159">
            <v>7.9</v>
          </cell>
          <cell r="DA159">
            <v>20</v>
          </cell>
          <cell r="DB159">
            <v>27.6</v>
          </cell>
          <cell r="DC159">
            <v>19.7</v>
          </cell>
          <cell r="DD159">
            <v>47.599999999999994</v>
          </cell>
          <cell r="DE159">
            <v>10.7</v>
          </cell>
          <cell r="DF159">
            <v>20.599999999999998</v>
          </cell>
          <cell r="DG159">
            <v>7.6</v>
          </cell>
          <cell r="DH159">
            <v>4</v>
          </cell>
          <cell r="DI159">
            <v>15.299999999999999</v>
          </cell>
          <cell r="DJ159">
            <v>16.900000000000002</v>
          </cell>
          <cell r="DK159">
            <v>14.499999999999998</v>
          </cell>
          <cell r="DL159" t="str">
            <v>nd</v>
          </cell>
          <cell r="DM159" t="str">
            <v>nd</v>
          </cell>
          <cell r="DN159">
            <v>0</v>
          </cell>
          <cell r="DO159">
            <v>0</v>
          </cell>
          <cell r="DP159">
            <v>0</v>
          </cell>
          <cell r="DQ159">
            <v>2.1999999999999997</v>
          </cell>
          <cell r="DR159">
            <v>1.9</v>
          </cell>
          <cell r="DS159">
            <v>1</v>
          </cell>
          <cell r="DT159">
            <v>0</v>
          </cell>
          <cell r="DU159">
            <v>0</v>
          </cell>
          <cell r="DV159">
            <v>0</v>
          </cell>
          <cell r="DW159">
            <v>14.099999999999998</v>
          </cell>
          <cell r="DX159">
            <v>9.3000000000000007</v>
          </cell>
          <cell r="DY159">
            <v>3.6999999999999997</v>
          </cell>
          <cell r="DZ159">
            <v>2</v>
          </cell>
          <cell r="EA159">
            <v>0.89999999999999991</v>
          </cell>
          <cell r="EB159">
            <v>1</v>
          </cell>
          <cell r="EC159">
            <v>31.900000000000002</v>
          </cell>
          <cell r="ED159">
            <v>10.299999999999999</v>
          </cell>
          <cell r="EE159">
            <v>2.6</v>
          </cell>
          <cell r="EF159">
            <v>2.6</v>
          </cell>
          <cell r="EG159">
            <v>2</v>
          </cell>
          <cell r="EH159">
            <v>1.5</v>
          </cell>
          <cell r="EI159">
            <v>10</v>
          </cell>
          <cell r="EJ159">
            <v>1.5</v>
          </cell>
          <cell r="EK159" t="str">
            <v>nd</v>
          </cell>
          <cell r="EL159">
            <v>0</v>
          </cell>
          <cell r="EM159">
            <v>0</v>
          </cell>
          <cell r="EN159" t="str">
            <v>nd</v>
          </cell>
          <cell r="EO159">
            <v>0</v>
          </cell>
          <cell r="EP159" t="str">
            <v>nd</v>
          </cell>
          <cell r="EQ159">
            <v>0</v>
          </cell>
          <cell r="ER159" t="str">
            <v>nd</v>
          </cell>
          <cell r="ES159" t="str">
            <v>nd</v>
          </cell>
          <cell r="ET159">
            <v>0</v>
          </cell>
          <cell r="EU159">
            <v>0</v>
          </cell>
          <cell r="EV159" t="str">
            <v>nd</v>
          </cell>
          <cell r="EW159" t="str">
            <v>nd</v>
          </cell>
          <cell r="EX159">
            <v>3.1</v>
          </cell>
          <cell r="EY159">
            <v>1.6</v>
          </cell>
          <cell r="EZ159" t="str">
            <v>nd</v>
          </cell>
          <cell r="FA159" t="str">
            <v>nd</v>
          </cell>
          <cell r="FB159">
            <v>1.4000000000000001</v>
          </cell>
          <cell r="FC159">
            <v>3.5999999999999996</v>
          </cell>
          <cell r="FD159">
            <v>17.7</v>
          </cell>
          <cell r="FE159">
            <v>7.5</v>
          </cell>
          <cell r="FF159">
            <v>0</v>
          </cell>
          <cell r="FG159">
            <v>0.8</v>
          </cell>
          <cell r="FH159">
            <v>1.9</v>
          </cell>
          <cell r="FI159">
            <v>6.6000000000000005</v>
          </cell>
          <cell r="FJ159">
            <v>22</v>
          </cell>
          <cell r="FK159">
            <v>19.5</v>
          </cell>
          <cell r="FL159">
            <v>0</v>
          </cell>
          <cell r="FM159">
            <v>0</v>
          </cell>
          <cell r="FN159">
            <v>0.89999999999999991</v>
          </cell>
          <cell r="FO159">
            <v>1</v>
          </cell>
          <cell r="FP159">
            <v>5.8000000000000007</v>
          </cell>
          <cell r="FQ159">
            <v>4.3</v>
          </cell>
          <cell r="FR159">
            <v>0</v>
          </cell>
          <cell r="FS159">
            <v>0</v>
          </cell>
          <cell r="FT159">
            <v>0</v>
          </cell>
          <cell r="FU159">
            <v>0</v>
          </cell>
          <cell r="FV159">
            <v>1.0999999999999999</v>
          </cell>
          <cell r="FW159">
            <v>0</v>
          </cell>
          <cell r="FX159">
            <v>0</v>
          </cell>
          <cell r="FY159">
            <v>0.8</v>
          </cell>
          <cell r="FZ159">
            <v>0</v>
          </cell>
          <cell r="GA159">
            <v>3.5999999999999996</v>
          </cell>
          <cell r="GB159">
            <v>0.8</v>
          </cell>
          <cell r="GC159">
            <v>0.70000000000000007</v>
          </cell>
          <cell r="GD159" t="str">
            <v>nd</v>
          </cell>
          <cell r="GE159" t="str">
            <v>nd</v>
          </cell>
          <cell r="GF159">
            <v>1.3</v>
          </cell>
          <cell r="GG159">
            <v>15.4</v>
          </cell>
          <cell r="GH159">
            <v>12.4</v>
          </cell>
          <cell r="GI159">
            <v>0</v>
          </cell>
          <cell r="GJ159" t="str">
            <v>nd</v>
          </cell>
          <cell r="GK159">
            <v>0</v>
          </cell>
          <cell r="GL159">
            <v>0.89999999999999991</v>
          </cell>
          <cell r="GM159">
            <v>14.399999999999999</v>
          </cell>
          <cell r="GN159">
            <v>35.5</v>
          </cell>
          <cell r="GO159">
            <v>0</v>
          </cell>
          <cell r="GP159">
            <v>0</v>
          </cell>
          <cell r="GQ159">
            <v>0</v>
          </cell>
          <cell r="GR159" t="str">
            <v>nd</v>
          </cell>
          <cell r="GS159">
            <v>5.2</v>
          </cell>
          <cell r="GT159">
            <v>7.0000000000000009</v>
          </cell>
          <cell r="GU159">
            <v>0</v>
          </cell>
          <cell r="GV159">
            <v>1.0999999999999999</v>
          </cell>
          <cell r="GW159">
            <v>0</v>
          </cell>
          <cell r="GX159">
            <v>0</v>
          </cell>
          <cell r="GY159">
            <v>0</v>
          </cell>
          <cell r="GZ159">
            <v>0</v>
          </cell>
          <cell r="HA159">
            <v>0</v>
          </cell>
          <cell r="HB159" t="str">
            <v>nd</v>
          </cell>
          <cell r="HC159">
            <v>0.8</v>
          </cell>
          <cell r="HD159">
            <v>3.9</v>
          </cell>
          <cell r="HE159">
            <v>0</v>
          </cell>
          <cell r="HF159">
            <v>0</v>
          </cell>
          <cell r="HG159">
            <v>0</v>
          </cell>
          <cell r="HH159">
            <v>0</v>
          </cell>
          <cell r="HI159">
            <v>2.5</v>
          </cell>
          <cell r="HJ159">
            <v>28.000000000000004</v>
          </cell>
          <cell r="HK159">
            <v>0.6</v>
          </cell>
          <cell r="HL159">
            <v>0</v>
          </cell>
          <cell r="HM159">
            <v>0</v>
          </cell>
          <cell r="HN159">
            <v>0</v>
          </cell>
          <cell r="HO159">
            <v>5.4</v>
          </cell>
          <cell r="HP159">
            <v>40.200000000000003</v>
          </cell>
          <cell r="HQ159">
            <v>5.4</v>
          </cell>
          <cell r="HR159">
            <v>0</v>
          </cell>
          <cell r="HS159">
            <v>0</v>
          </cell>
          <cell r="HT159">
            <v>0</v>
          </cell>
          <cell r="HU159">
            <v>0.6</v>
          </cell>
          <cell r="HV159">
            <v>10.299999999999999</v>
          </cell>
          <cell r="HW159">
            <v>0.70000000000000007</v>
          </cell>
          <cell r="HX159">
            <v>0</v>
          </cell>
          <cell r="HY159">
            <v>0</v>
          </cell>
          <cell r="HZ159">
            <v>0</v>
          </cell>
          <cell r="IA159">
            <v>1.0999999999999999</v>
          </cell>
          <cell r="IB159">
            <v>0</v>
          </cell>
          <cell r="IC159">
            <v>0</v>
          </cell>
          <cell r="ID159" t="str">
            <v>nd</v>
          </cell>
          <cell r="IE159">
            <v>1.5</v>
          </cell>
          <cell r="IF159">
            <v>2.5</v>
          </cell>
          <cell r="IG159">
            <v>0.70000000000000007</v>
          </cell>
          <cell r="IH159" t="str">
            <v>nd</v>
          </cell>
          <cell r="II159">
            <v>1</v>
          </cell>
          <cell r="IJ159">
            <v>0.70000000000000007</v>
          </cell>
          <cell r="IK159">
            <v>4.5999999999999996</v>
          </cell>
          <cell r="IL159">
            <v>15.9</v>
          </cell>
          <cell r="IM159">
            <v>8.7999999999999989</v>
          </cell>
          <cell r="IN159" t="str">
            <v>nd</v>
          </cell>
          <cell r="IO159">
            <v>1.6</v>
          </cell>
          <cell r="IP159">
            <v>3.2</v>
          </cell>
          <cell r="IQ159">
            <v>10.4</v>
          </cell>
          <cell r="IR159">
            <v>22.3</v>
          </cell>
          <cell r="IS159">
            <v>11.799999999999999</v>
          </cell>
          <cell r="IT159">
            <v>1.5</v>
          </cell>
          <cell r="IU159">
            <v>0</v>
          </cell>
          <cell r="IV159">
            <v>0</v>
          </cell>
          <cell r="IW159">
            <v>3.1</v>
          </cell>
          <cell r="IX159">
            <v>3.5000000000000004</v>
          </cell>
          <cell r="IY159">
            <v>4.3999999999999995</v>
          </cell>
          <cell r="IZ159">
            <v>0.70000000000000007</v>
          </cell>
          <cell r="JA159">
            <v>0</v>
          </cell>
          <cell r="JB159">
            <v>0</v>
          </cell>
          <cell r="JC159">
            <v>0</v>
          </cell>
          <cell r="JD159">
            <v>0</v>
          </cell>
          <cell r="JE159">
            <v>1.0999999999999999</v>
          </cell>
          <cell r="JF159">
            <v>0</v>
          </cell>
          <cell r="JG159">
            <v>0</v>
          </cell>
          <cell r="JH159">
            <v>0</v>
          </cell>
          <cell r="JI159">
            <v>0</v>
          </cell>
          <cell r="JJ159" t="str">
            <v>nd</v>
          </cell>
          <cell r="JK159">
            <v>4.8</v>
          </cell>
          <cell r="JL159">
            <v>0</v>
          </cell>
          <cell r="JM159">
            <v>0</v>
          </cell>
          <cell r="JN159" t="str">
            <v>nd</v>
          </cell>
          <cell r="JO159">
            <v>0</v>
          </cell>
          <cell r="JP159" t="str">
            <v>nd</v>
          </cell>
          <cell r="JQ159">
            <v>30</v>
          </cell>
          <cell r="JR159">
            <v>0</v>
          </cell>
          <cell r="JS159">
            <v>0</v>
          </cell>
          <cell r="JT159">
            <v>0</v>
          </cell>
          <cell r="JU159" t="str">
            <v>nd</v>
          </cell>
          <cell r="JV159">
            <v>0</v>
          </cell>
          <cell r="JW159">
            <v>50.4</v>
          </cell>
          <cell r="JX159">
            <v>0</v>
          </cell>
          <cell r="JY159">
            <v>0</v>
          </cell>
          <cell r="JZ159">
            <v>0</v>
          </cell>
          <cell r="KA159">
            <v>0</v>
          </cell>
          <cell r="KB159" t="str">
            <v>nd</v>
          </cell>
          <cell r="KC159">
            <v>12.1</v>
          </cell>
          <cell r="KD159">
            <v>63</v>
          </cell>
          <cell r="KE159">
            <v>7.1</v>
          </cell>
          <cell r="KF159">
            <v>3.3000000000000003</v>
          </cell>
          <cell r="KG159">
            <v>5.7</v>
          </cell>
          <cell r="KH159">
            <v>20.7</v>
          </cell>
          <cell r="KI159">
            <v>0.2</v>
          </cell>
          <cell r="KJ159">
            <v>60.699999999999996</v>
          </cell>
          <cell r="KK159">
            <v>7.3999999999999995</v>
          </cell>
          <cell r="KL159">
            <v>3.3000000000000003</v>
          </cell>
          <cell r="KM159">
            <v>6.1</v>
          </cell>
          <cell r="KN159">
            <v>22.3</v>
          </cell>
          <cell r="KO159">
            <v>0.2</v>
          </cell>
        </row>
        <row r="160">
          <cell r="A160" t="str">
            <v>6ET2</v>
          </cell>
          <cell r="B160" t="str">
            <v>160</v>
          </cell>
          <cell r="C160" t="str">
            <v>NAF 4</v>
          </cell>
          <cell r="D160" t="str">
            <v>ET2</v>
          </cell>
          <cell r="E160" t="str">
            <v>6</v>
          </cell>
          <cell r="F160" t="str">
            <v>nd</v>
          </cell>
          <cell r="G160">
            <v>5.0999999999999996</v>
          </cell>
          <cell r="H160">
            <v>32.6</v>
          </cell>
          <cell r="I160">
            <v>55.1</v>
          </cell>
          <cell r="J160">
            <v>6.8000000000000007</v>
          </cell>
          <cell r="K160">
            <v>76</v>
          </cell>
          <cell r="L160">
            <v>0.8</v>
          </cell>
          <cell r="M160">
            <v>13.100000000000001</v>
          </cell>
          <cell r="N160">
            <v>10.100000000000001</v>
          </cell>
          <cell r="O160">
            <v>28.299999999999997</v>
          </cell>
          <cell r="P160">
            <v>38.9</v>
          </cell>
          <cell r="Q160">
            <v>21.2</v>
          </cell>
          <cell r="R160">
            <v>5.5</v>
          </cell>
          <cell r="S160">
            <v>6.7</v>
          </cell>
          <cell r="T160">
            <v>37.6</v>
          </cell>
          <cell r="U160">
            <v>1.7000000000000002</v>
          </cell>
          <cell r="V160">
            <v>13.600000000000001</v>
          </cell>
          <cell r="W160">
            <v>14.499999999999998</v>
          </cell>
          <cell r="X160">
            <v>83.5</v>
          </cell>
          <cell r="Y160">
            <v>1.9</v>
          </cell>
          <cell r="Z160" t="str">
            <v>nd</v>
          </cell>
          <cell r="AA160">
            <v>56.599999999999994</v>
          </cell>
          <cell r="AB160">
            <v>11.700000000000001</v>
          </cell>
          <cell r="AC160">
            <v>79.3</v>
          </cell>
          <cell r="AD160">
            <v>19.3</v>
          </cell>
          <cell r="AE160">
            <v>37.5</v>
          </cell>
          <cell r="AF160">
            <v>6.7</v>
          </cell>
          <cell r="AG160">
            <v>4.2</v>
          </cell>
          <cell r="AH160">
            <v>0</v>
          </cell>
          <cell r="AI160">
            <v>51.7</v>
          </cell>
          <cell r="AJ160">
            <v>63.6</v>
          </cell>
          <cell r="AK160">
            <v>9.3000000000000007</v>
          </cell>
          <cell r="AL160">
            <v>27.1</v>
          </cell>
          <cell r="AM160">
            <v>59.4</v>
          </cell>
          <cell r="AN160">
            <v>40.6</v>
          </cell>
          <cell r="AO160">
            <v>83.399999999999991</v>
          </cell>
          <cell r="AP160">
            <v>16.600000000000001</v>
          </cell>
          <cell r="AQ160">
            <v>45.4</v>
          </cell>
          <cell r="AR160">
            <v>2.7</v>
          </cell>
          <cell r="AS160">
            <v>5.8999999999999995</v>
          </cell>
          <cell r="AT160">
            <v>34.4</v>
          </cell>
          <cell r="AU160">
            <v>11.5</v>
          </cell>
          <cell r="AV160">
            <v>10.8</v>
          </cell>
          <cell r="AW160">
            <v>3.5000000000000004</v>
          </cell>
          <cell r="AX160">
            <v>11.5</v>
          </cell>
          <cell r="AY160">
            <v>47.8</v>
          </cell>
          <cell r="AZ160">
            <v>26.400000000000002</v>
          </cell>
          <cell r="BA160">
            <v>39.800000000000004</v>
          </cell>
          <cell r="BB160">
            <v>28.499999999999996</v>
          </cell>
          <cell r="BC160">
            <v>16.7</v>
          </cell>
          <cell r="BD160">
            <v>4.5</v>
          </cell>
          <cell r="BE160">
            <v>8.5</v>
          </cell>
          <cell r="BF160">
            <v>2.1</v>
          </cell>
          <cell r="BG160">
            <v>2.1999999999999997</v>
          </cell>
          <cell r="BH160">
            <v>7.3</v>
          </cell>
          <cell r="BI160">
            <v>11.1</v>
          </cell>
          <cell r="BJ160">
            <v>26.900000000000002</v>
          </cell>
          <cell r="BK160">
            <v>40.1</v>
          </cell>
          <cell r="BL160">
            <v>12.5</v>
          </cell>
          <cell r="BM160">
            <v>0</v>
          </cell>
          <cell r="BN160" t="str">
            <v>nd</v>
          </cell>
          <cell r="BO160">
            <v>1</v>
          </cell>
          <cell r="BP160">
            <v>4.1000000000000005</v>
          </cell>
          <cell r="BQ160">
            <v>44.7</v>
          </cell>
          <cell r="BR160">
            <v>50.2</v>
          </cell>
          <cell r="BS160" t="str">
            <v>nd</v>
          </cell>
          <cell r="BT160" t="str">
            <v>nd</v>
          </cell>
          <cell r="BU160" t="str">
            <v>nd</v>
          </cell>
          <cell r="BV160">
            <v>6.8000000000000007</v>
          </cell>
          <cell r="BW160">
            <v>87.9</v>
          </cell>
          <cell r="BX160">
            <v>4.5</v>
          </cell>
          <cell r="BY160">
            <v>6.9</v>
          </cell>
          <cell r="BZ160">
            <v>3.3000000000000003</v>
          </cell>
          <cell r="CA160">
            <v>20.3</v>
          </cell>
          <cell r="CB160">
            <v>42.1</v>
          </cell>
          <cell r="CC160">
            <v>25</v>
          </cell>
          <cell r="CD160">
            <v>2.5</v>
          </cell>
          <cell r="CE160">
            <v>0</v>
          </cell>
          <cell r="CF160">
            <v>0</v>
          </cell>
          <cell r="CG160" t="str">
            <v>nd</v>
          </cell>
          <cell r="CH160">
            <v>0</v>
          </cell>
          <cell r="CI160">
            <v>0.4</v>
          </cell>
          <cell r="CJ160">
            <v>99.5</v>
          </cell>
          <cell r="CK160">
            <v>87.8</v>
          </cell>
          <cell r="CL160">
            <v>53.2</v>
          </cell>
          <cell r="CM160">
            <v>89.5</v>
          </cell>
          <cell r="CN160">
            <v>45.7</v>
          </cell>
          <cell r="CO160">
            <v>10.5</v>
          </cell>
          <cell r="CP160">
            <v>43</v>
          </cell>
          <cell r="CQ160">
            <v>93.300000000000011</v>
          </cell>
          <cell r="CR160">
            <v>16.2</v>
          </cell>
          <cell r="CS160">
            <v>18.099999999999998</v>
          </cell>
          <cell r="CT160">
            <v>35.799999999999997</v>
          </cell>
          <cell r="CU160">
            <v>15</v>
          </cell>
          <cell r="CV160">
            <v>31.2</v>
          </cell>
          <cell r="CW160">
            <v>21.4</v>
          </cell>
          <cell r="CX160">
            <v>7.6</v>
          </cell>
          <cell r="CY160">
            <v>13.5</v>
          </cell>
          <cell r="CZ160">
            <v>10.7</v>
          </cell>
          <cell r="DA160">
            <v>19.8</v>
          </cell>
          <cell r="DB160">
            <v>27</v>
          </cell>
          <cell r="DC160">
            <v>16.7</v>
          </cell>
          <cell r="DD160">
            <v>41.4</v>
          </cell>
          <cell r="DE160">
            <v>4.8</v>
          </cell>
          <cell r="DF160">
            <v>33.5</v>
          </cell>
          <cell r="DG160">
            <v>9.5</v>
          </cell>
          <cell r="DH160">
            <v>6.6000000000000005</v>
          </cell>
          <cell r="DI160">
            <v>15.6</v>
          </cell>
          <cell r="DJ160">
            <v>19</v>
          </cell>
          <cell r="DK160">
            <v>10.8</v>
          </cell>
          <cell r="DL160" t="str">
            <v>nd</v>
          </cell>
          <cell r="DM160">
            <v>0</v>
          </cell>
          <cell r="DN160">
            <v>0</v>
          </cell>
          <cell r="DO160">
            <v>0</v>
          </cell>
          <cell r="DP160">
            <v>0</v>
          </cell>
          <cell r="DQ160">
            <v>0.3</v>
          </cell>
          <cell r="DR160">
            <v>2.8000000000000003</v>
          </cell>
          <cell r="DS160">
            <v>1.3</v>
          </cell>
          <cell r="DT160">
            <v>0.5</v>
          </cell>
          <cell r="DU160" t="str">
            <v>nd</v>
          </cell>
          <cell r="DV160" t="str">
            <v>nd</v>
          </cell>
          <cell r="DW160">
            <v>7.0000000000000009</v>
          </cell>
          <cell r="DX160">
            <v>11.600000000000001</v>
          </cell>
          <cell r="DY160">
            <v>7.7</v>
          </cell>
          <cell r="DZ160">
            <v>1.9</v>
          </cell>
          <cell r="EA160">
            <v>4.3999999999999995</v>
          </cell>
          <cell r="EB160">
            <v>0.5</v>
          </cell>
          <cell r="EC160">
            <v>30.2</v>
          </cell>
          <cell r="ED160">
            <v>11.899999999999999</v>
          </cell>
          <cell r="EE160">
            <v>5.8000000000000007</v>
          </cell>
          <cell r="EF160">
            <v>2.1</v>
          </cell>
          <cell r="EG160">
            <v>3.8</v>
          </cell>
          <cell r="EH160">
            <v>1.3</v>
          </cell>
          <cell r="EI160">
            <v>1.9</v>
          </cell>
          <cell r="EJ160">
            <v>2.5</v>
          </cell>
          <cell r="EK160">
            <v>1.9</v>
          </cell>
          <cell r="EL160">
            <v>0</v>
          </cell>
          <cell r="EM160">
            <v>0</v>
          </cell>
          <cell r="EN160">
            <v>0</v>
          </cell>
          <cell r="EO160">
            <v>0</v>
          </cell>
          <cell r="EP160">
            <v>0</v>
          </cell>
          <cell r="EQ160">
            <v>0</v>
          </cell>
          <cell r="ER160">
            <v>0</v>
          </cell>
          <cell r="ES160" t="str">
            <v>nd</v>
          </cell>
          <cell r="ET160">
            <v>0</v>
          </cell>
          <cell r="EU160">
            <v>0.4</v>
          </cell>
          <cell r="EV160" t="str">
            <v>nd</v>
          </cell>
          <cell r="EW160">
            <v>3.3000000000000003</v>
          </cell>
          <cell r="EX160">
            <v>1.2</v>
          </cell>
          <cell r="EY160">
            <v>0.3</v>
          </cell>
          <cell r="EZ160">
            <v>1.0999999999999999</v>
          </cell>
          <cell r="FA160">
            <v>0.8</v>
          </cell>
          <cell r="FB160">
            <v>5.4</v>
          </cell>
          <cell r="FC160">
            <v>6.5</v>
          </cell>
          <cell r="FD160">
            <v>16.5</v>
          </cell>
          <cell r="FE160">
            <v>2.4</v>
          </cell>
          <cell r="FF160">
            <v>0.89999999999999991</v>
          </cell>
          <cell r="FG160">
            <v>6.1</v>
          </cell>
          <cell r="FH160">
            <v>4.8</v>
          </cell>
          <cell r="FI160">
            <v>13.8</v>
          </cell>
          <cell r="FJ160">
            <v>20.8</v>
          </cell>
          <cell r="FK160">
            <v>8.6999999999999993</v>
          </cell>
          <cell r="FL160" t="str">
            <v>nd</v>
          </cell>
          <cell r="FM160">
            <v>0</v>
          </cell>
          <cell r="FN160">
            <v>0.8</v>
          </cell>
          <cell r="FO160">
            <v>3.3000000000000003</v>
          </cell>
          <cell r="FP160">
            <v>1.6</v>
          </cell>
          <cell r="FQ160">
            <v>0.6</v>
          </cell>
          <cell r="FR160">
            <v>0</v>
          </cell>
          <cell r="FS160" t="str">
            <v>nd</v>
          </cell>
          <cell r="FT160">
            <v>0</v>
          </cell>
          <cell r="FU160">
            <v>0</v>
          </cell>
          <cell r="FV160" t="str">
            <v>nd</v>
          </cell>
          <cell r="FW160">
            <v>0</v>
          </cell>
          <cell r="FX160" t="str">
            <v>nd</v>
          </cell>
          <cell r="FY160" t="str">
            <v>nd</v>
          </cell>
          <cell r="FZ160">
            <v>0.6</v>
          </cell>
          <cell r="GA160">
            <v>3.9</v>
          </cell>
          <cell r="GB160">
            <v>0.70000000000000007</v>
          </cell>
          <cell r="GC160">
            <v>0</v>
          </cell>
          <cell r="GD160">
            <v>0</v>
          </cell>
          <cell r="GE160">
            <v>0.5</v>
          </cell>
          <cell r="GF160">
            <v>3</v>
          </cell>
          <cell r="GG160">
            <v>17.399999999999999</v>
          </cell>
          <cell r="GH160">
            <v>12.1</v>
          </cell>
          <cell r="GI160">
            <v>0</v>
          </cell>
          <cell r="GJ160">
            <v>0</v>
          </cell>
          <cell r="GK160" t="str">
            <v>nd</v>
          </cell>
          <cell r="GL160" t="str">
            <v>nd</v>
          </cell>
          <cell r="GM160">
            <v>20.5</v>
          </cell>
          <cell r="GN160">
            <v>34</v>
          </cell>
          <cell r="GO160">
            <v>0</v>
          </cell>
          <cell r="GP160">
            <v>0</v>
          </cell>
          <cell r="GQ160" t="str">
            <v>nd</v>
          </cell>
          <cell r="GR160" t="str">
            <v>nd</v>
          </cell>
          <cell r="GS160">
            <v>2.8000000000000003</v>
          </cell>
          <cell r="GT160">
            <v>3.3000000000000003</v>
          </cell>
          <cell r="GU160">
            <v>0</v>
          </cell>
          <cell r="GV160" t="str">
            <v>nd</v>
          </cell>
          <cell r="GW160">
            <v>0</v>
          </cell>
          <cell r="GX160">
            <v>0</v>
          </cell>
          <cell r="GY160">
            <v>0</v>
          </cell>
          <cell r="GZ160">
            <v>0</v>
          </cell>
          <cell r="HA160">
            <v>0</v>
          </cell>
          <cell r="HB160">
            <v>0</v>
          </cell>
          <cell r="HC160" t="str">
            <v>nd</v>
          </cell>
          <cell r="HD160">
            <v>5</v>
          </cell>
          <cell r="HE160" t="str">
            <v>nd</v>
          </cell>
          <cell r="HF160" t="str">
            <v>nd</v>
          </cell>
          <cell r="HG160" t="str">
            <v>nd</v>
          </cell>
          <cell r="HH160" t="str">
            <v>nd</v>
          </cell>
          <cell r="HI160">
            <v>3</v>
          </cell>
          <cell r="HJ160">
            <v>28.000000000000004</v>
          </cell>
          <cell r="HK160">
            <v>1.4000000000000001</v>
          </cell>
          <cell r="HL160">
            <v>0</v>
          </cell>
          <cell r="HM160">
            <v>0</v>
          </cell>
          <cell r="HN160">
            <v>0</v>
          </cell>
          <cell r="HO160">
            <v>3.5000000000000004</v>
          </cell>
          <cell r="HP160">
            <v>48.3</v>
          </cell>
          <cell r="HQ160">
            <v>3</v>
          </cell>
          <cell r="HR160">
            <v>0</v>
          </cell>
          <cell r="HS160">
            <v>0</v>
          </cell>
          <cell r="HT160">
            <v>0</v>
          </cell>
          <cell r="HU160" t="str">
            <v>nd</v>
          </cell>
          <cell r="HV160">
            <v>6.2</v>
          </cell>
          <cell r="HW160" t="str">
            <v>nd</v>
          </cell>
          <cell r="HX160">
            <v>0</v>
          </cell>
          <cell r="HY160" t="str">
            <v>nd</v>
          </cell>
          <cell r="HZ160" t="str">
            <v>nd</v>
          </cell>
          <cell r="IA160">
            <v>0</v>
          </cell>
          <cell r="IB160">
            <v>0</v>
          </cell>
          <cell r="IC160">
            <v>0</v>
          </cell>
          <cell r="ID160" t="str">
            <v>nd</v>
          </cell>
          <cell r="IE160">
            <v>1.2</v>
          </cell>
          <cell r="IF160">
            <v>1.5</v>
          </cell>
          <cell r="IG160" t="str">
            <v>nd</v>
          </cell>
          <cell r="IH160">
            <v>0</v>
          </cell>
          <cell r="II160">
            <v>3.3000000000000003</v>
          </cell>
          <cell r="IJ160">
            <v>1.4000000000000001</v>
          </cell>
          <cell r="IK160">
            <v>6</v>
          </cell>
          <cell r="IL160">
            <v>15.7</v>
          </cell>
          <cell r="IM160">
            <v>5</v>
          </cell>
          <cell r="IN160">
            <v>1.0999999999999999</v>
          </cell>
          <cell r="IO160">
            <v>3.1</v>
          </cell>
          <cell r="IP160">
            <v>1.7000000000000002</v>
          </cell>
          <cell r="IQ160">
            <v>10</v>
          </cell>
          <cell r="IR160">
            <v>23.9</v>
          </cell>
          <cell r="IS160">
            <v>14.899999999999999</v>
          </cell>
          <cell r="IT160">
            <v>1.4000000000000001</v>
          </cell>
          <cell r="IU160" t="str">
            <v>nd</v>
          </cell>
          <cell r="IV160" t="str">
            <v>nd</v>
          </cell>
          <cell r="IW160">
            <v>2.9000000000000004</v>
          </cell>
          <cell r="IX160">
            <v>1.3</v>
          </cell>
          <cell r="IY160">
            <v>2.1999999999999997</v>
          </cell>
          <cell r="IZ160">
            <v>0</v>
          </cell>
          <cell r="JA160">
            <v>0</v>
          </cell>
          <cell r="JB160">
            <v>0</v>
          </cell>
          <cell r="JC160">
            <v>0</v>
          </cell>
          <cell r="JD160">
            <v>0</v>
          </cell>
          <cell r="JE160" t="str">
            <v>nd</v>
          </cell>
          <cell r="JF160">
            <v>0</v>
          </cell>
          <cell r="JG160">
            <v>0</v>
          </cell>
          <cell r="JH160">
            <v>0</v>
          </cell>
          <cell r="JI160">
            <v>0</v>
          </cell>
          <cell r="JJ160" t="str">
            <v>nd</v>
          </cell>
          <cell r="JK160">
            <v>5.2</v>
          </cell>
          <cell r="JL160">
            <v>0</v>
          </cell>
          <cell r="JM160">
            <v>0</v>
          </cell>
          <cell r="JN160" t="str">
            <v>nd</v>
          </cell>
          <cell r="JO160">
            <v>0</v>
          </cell>
          <cell r="JP160" t="str">
            <v>nd</v>
          </cell>
          <cell r="JQ160">
            <v>32.4</v>
          </cell>
          <cell r="JR160">
            <v>0</v>
          </cell>
          <cell r="JS160">
            <v>0</v>
          </cell>
          <cell r="JT160">
            <v>0</v>
          </cell>
          <cell r="JU160">
            <v>0</v>
          </cell>
          <cell r="JV160" t="str">
            <v>nd</v>
          </cell>
          <cell r="JW160">
            <v>55.000000000000007</v>
          </cell>
          <cell r="JX160">
            <v>0</v>
          </cell>
          <cell r="JY160">
            <v>0</v>
          </cell>
          <cell r="JZ160">
            <v>0</v>
          </cell>
          <cell r="KA160">
            <v>0</v>
          </cell>
          <cell r="KB160">
            <v>0</v>
          </cell>
          <cell r="KC160">
            <v>6.5</v>
          </cell>
          <cell r="KD160">
            <v>53.300000000000004</v>
          </cell>
          <cell r="KE160">
            <v>15.2</v>
          </cell>
          <cell r="KF160">
            <v>3.2</v>
          </cell>
          <cell r="KG160">
            <v>5.2</v>
          </cell>
          <cell r="KH160">
            <v>23</v>
          </cell>
          <cell r="KI160">
            <v>0</v>
          </cell>
          <cell r="KJ160">
            <v>50.4</v>
          </cell>
          <cell r="KK160">
            <v>16.2</v>
          </cell>
          <cell r="KL160">
            <v>3.4000000000000004</v>
          </cell>
          <cell r="KM160">
            <v>5.4</v>
          </cell>
          <cell r="KN160">
            <v>24.5</v>
          </cell>
          <cell r="KO160">
            <v>0</v>
          </cell>
        </row>
        <row r="161">
          <cell r="A161" t="str">
            <v>AET2</v>
          </cell>
          <cell r="B161" t="str">
            <v>161</v>
          </cell>
          <cell r="C161" t="str">
            <v>NAF 4</v>
          </cell>
          <cell r="D161" t="str">
            <v>ET2</v>
          </cell>
          <cell r="E161" t="str">
            <v>A</v>
          </cell>
          <cell r="F161">
            <v>0.6</v>
          </cell>
          <cell r="G161">
            <v>4.5999999999999996</v>
          </cell>
          <cell r="H161">
            <v>28.299999999999997</v>
          </cell>
          <cell r="I161">
            <v>51.1</v>
          </cell>
          <cell r="J161">
            <v>15.4</v>
          </cell>
          <cell r="K161">
            <v>83.899999999999991</v>
          </cell>
          <cell r="L161">
            <v>6.1</v>
          </cell>
          <cell r="M161">
            <v>8.2000000000000011</v>
          </cell>
          <cell r="N161">
            <v>1.7999999999999998</v>
          </cell>
          <cell r="O161">
            <v>19.400000000000002</v>
          </cell>
          <cell r="P161">
            <v>23.200000000000003</v>
          </cell>
          <cell r="Q161">
            <v>17.7</v>
          </cell>
          <cell r="R161">
            <v>6.7</v>
          </cell>
          <cell r="S161">
            <v>13.5</v>
          </cell>
          <cell r="T161">
            <v>37.200000000000003</v>
          </cell>
          <cell r="U161">
            <v>2.8000000000000003</v>
          </cell>
          <cell r="V161">
            <v>20</v>
          </cell>
          <cell r="W161">
            <v>12</v>
          </cell>
          <cell r="X161">
            <v>83.3</v>
          </cell>
          <cell r="Y161">
            <v>4.7</v>
          </cell>
          <cell r="Z161">
            <v>11.799999999999999</v>
          </cell>
          <cell r="AA161">
            <v>24.4</v>
          </cell>
          <cell r="AB161">
            <v>19.3</v>
          </cell>
          <cell r="AC161">
            <v>20.200000000000003</v>
          </cell>
          <cell r="AD161">
            <v>57.999999999999993</v>
          </cell>
          <cell r="AE161">
            <v>20.599999999999998</v>
          </cell>
          <cell r="AF161">
            <v>25.5</v>
          </cell>
          <cell r="AG161">
            <v>17.599999999999998</v>
          </cell>
          <cell r="AH161">
            <v>0</v>
          </cell>
          <cell r="AI161">
            <v>36.299999999999997</v>
          </cell>
          <cell r="AJ161">
            <v>60.8</v>
          </cell>
          <cell r="AK161">
            <v>5.0999999999999996</v>
          </cell>
          <cell r="AL161">
            <v>34.1</v>
          </cell>
          <cell r="AM161">
            <v>25.900000000000002</v>
          </cell>
          <cell r="AN161">
            <v>74.099999999999994</v>
          </cell>
          <cell r="AO161">
            <v>26.3</v>
          </cell>
          <cell r="AP161">
            <v>73.7</v>
          </cell>
          <cell r="AQ161">
            <v>76.400000000000006</v>
          </cell>
          <cell r="AR161">
            <v>0.8</v>
          </cell>
          <cell r="AS161">
            <v>1.2</v>
          </cell>
          <cell r="AT161">
            <v>17.399999999999999</v>
          </cell>
          <cell r="AU161">
            <v>4.3</v>
          </cell>
          <cell r="AV161">
            <v>9</v>
          </cell>
          <cell r="AW161">
            <v>2.2999999999999998</v>
          </cell>
          <cell r="AX161" t="str">
            <v>nd</v>
          </cell>
          <cell r="AY161">
            <v>84</v>
          </cell>
          <cell r="AZ161">
            <v>2.7</v>
          </cell>
          <cell r="BA161">
            <v>72</v>
          </cell>
          <cell r="BB161">
            <v>9.9</v>
          </cell>
          <cell r="BC161">
            <v>3.6999999999999997</v>
          </cell>
          <cell r="BD161">
            <v>2.8000000000000003</v>
          </cell>
          <cell r="BE161">
            <v>3</v>
          </cell>
          <cell r="BF161">
            <v>8.6</v>
          </cell>
          <cell r="BG161">
            <v>0.89999999999999991</v>
          </cell>
          <cell r="BH161">
            <v>0.2</v>
          </cell>
          <cell r="BI161">
            <v>0.3</v>
          </cell>
          <cell r="BJ161">
            <v>0.70000000000000007</v>
          </cell>
          <cell r="BK161">
            <v>17.899999999999999</v>
          </cell>
          <cell r="BL161">
            <v>80</v>
          </cell>
          <cell r="BM161">
            <v>0.3</v>
          </cell>
          <cell r="BN161" t="str">
            <v>nd</v>
          </cell>
          <cell r="BO161">
            <v>0.8</v>
          </cell>
          <cell r="BP161">
            <v>4.5</v>
          </cell>
          <cell r="BQ161">
            <v>11.700000000000001</v>
          </cell>
          <cell r="BR161">
            <v>82.399999999999991</v>
          </cell>
          <cell r="BS161">
            <v>0</v>
          </cell>
          <cell r="BT161">
            <v>0</v>
          </cell>
          <cell r="BU161">
            <v>0</v>
          </cell>
          <cell r="BV161">
            <v>7.1</v>
          </cell>
          <cell r="BW161">
            <v>52.5</v>
          </cell>
          <cell r="BX161">
            <v>40.400000000000006</v>
          </cell>
          <cell r="BY161">
            <v>3.4000000000000004</v>
          </cell>
          <cell r="BZ161">
            <v>2.7</v>
          </cell>
          <cell r="CA161">
            <v>10.100000000000001</v>
          </cell>
          <cell r="CB161">
            <v>28.4</v>
          </cell>
          <cell r="CC161">
            <v>31.2</v>
          </cell>
          <cell r="CD161">
            <v>24.3</v>
          </cell>
          <cell r="CE161">
            <v>0</v>
          </cell>
          <cell r="CF161">
            <v>0</v>
          </cell>
          <cell r="CG161">
            <v>0</v>
          </cell>
          <cell r="CH161">
            <v>0</v>
          </cell>
          <cell r="CI161">
            <v>0.5</v>
          </cell>
          <cell r="CJ161">
            <v>99.5</v>
          </cell>
          <cell r="CK161">
            <v>59.9</v>
          </cell>
          <cell r="CL161">
            <v>22.6</v>
          </cell>
          <cell r="CM161">
            <v>67.900000000000006</v>
          </cell>
          <cell r="CN161">
            <v>31.3</v>
          </cell>
          <cell r="CO161">
            <v>6.8000000000000007</v>
          </cell>
          <cell r="CP161">
            <v>24.5</v>
          </cell>
          <cell r="CQ161">
            <v>60.8</v>
          </cell>
          <cell r="CR161">
            <v>4.7</v>
          </cell>
          <cell r="CS161">
            <v>32.200000000000003</v>
          </cell>
          <cell r="CT161">
            <v>29.9</v>
          </cell>
          <cell r="CU161">
            <v>10.100000000000001</v>
          </cell>
          <cell r="CV161">
            <v>27.900000000000002</v>
          </cell>
          <cell r="CW161">
            <v>24.5</v>
          </cell>
          <cell r="CX161">
            <v>6</v>
          </cell>
          <cell r="CY161">
            <v>12.2</v>
          </cell>
          <cell r="CZ161">
            <v>9.8000000000000007</v>
          </cell>
          <cell r="DA161">
            <v>17.5</v>
          </cell>
          <cell r="DB161">
            <v>29.9</v>
          </cell>
          <cell r="DC161">
            <v>30.8</v>
          </cell>
          <cell r="DD161">
            <v>43</v>
          </cell>
          <cell r="DE161">
            <v>6.7</v>
          </cell>
          <cell r="DF161">
            <v>11.899999999999999</v>
          </cell>
          <cell r="DG161">
            <v>2.5</v>
          </cell>
          <cell r="DH161">
            <v>0.89999999999999991</v>
          </cell>
          <cell r="DI161">
            <v>13</v>
          </cell>
          <cell r="DJ161">
            <v>8.1</v>
          </cell>
          <cell r="DK161">
            <v>12.4</v>
          </cell>
          <cell r="DL161" t="str">
            <v>nd</v>
          </cell>
          <cell r="DM161" t="str">
            <v>nd</v>
          </cell>
          <cell r="DN161">
            <v>0</v>
          </cell>
          <cell r="DO161">
            <v>0</v>
          </cell>
          <cell r="DP161" t="str">
            <v>nd</v>
          </cell>
          <cell r="DQ161">
            <v>2</v>
          </cell>
          <cell r="DR161">
            <v>1.0999999999999999</v>
          </cell>
          <cell r="DS161" t="str">
            <v>nd</v>
          </cell>
          <cell r="DT161">
            <v>0.4</v>
          </cell>
          <cell r="DU161">
            <v>0.3</v>
          </cell>
          <cell r="DV161">
            <v>0.6</v>
          </cell>
          <cell r="DW161">
            <v>16.3</v>
          </cell>
          <cell r="DX161">
            <v>3.9</v>
          </cell>
          <cell r="DY161">
            <v>2.1999999999999997</v>
          </cell>
          <cell r="DZ161">
            <v>1.9</v>
          </cell>
          <cell r="EA161">
            <v>0.70000000000000007</v>
          </cell>
          <cell r="EB161">
            <v>3.4000000000000004</v>
          </cell>
          <cell r="EC161">
            <v>40.799999999999997</v>
          </cell>
          <cell r="ED161">
            <v>3.5000000000000004</v>
          </cell>
          <cell r="EE161">
            <v>1</v>
          </cell>
          <cell r="EF161">
            <v>0.4</v>
          </cell>
          <cell r="EG161">
            <v>1.7000000000000002</v>
          </cell>
          <cell r="EH161">
            <v>3.3000000000000003</v>
          </cell>
          <cell r="EI161">
            <v>12.6</v>
          </cell>
          <cell r="EJ161">
            <v>1.4000000000000001</v>
          </cell>
          <cell r="EK161" t="str">
            <v>nd</v>
          </cell>
          <cell r="EL161" t="str">
            <v>nd</v>
          </cell>
          <cell r="EM161">
            <v>0</v>
          </cell>
          <cell r="EN161">
            <v>1.2</v>
          </cell>
          <cell r="EO161">
            <v>0</v>
          </cell>
          <cell r="EP161" t="str">
            <v>nd</v>
          </cell>
          <cell r="EQ161">
            <v>0</v>
          </cell>
          <cell r="ER161">
            <v>0</v>
          </cell>
          <cell r="ES161">
            <v>0.6</v>
          </cell>
          <cell r="ET161">
            <v>0</v>
          </cell>
          <cell r="EU161">
            <v>0</v>
          </cell>
          <cell r="EV161">
            <v>0</v>
          </cell>
          <cell r="EW161" t="str">
            <v>nd</v>
          </cell>
          <cell r="EX161">
            <v>0.8</v>
          </cell>
          <cell r="EY161">
            <v>3.8</v>
          </cell>
          <cell r="EZ161">
            <v>0.2</v>
          </cell>
          <cell r="FA161" t="str">
            <v>nd</v>
          </cell>
          <cell r="FB161">
            <v>0</v>
          </cell>
          <cell r="FC161">
            <v>0.2</v>
          </cell>
          <cell r="FD161">
            <v>6</v>
          </cell>
          <cell r="FE161">
            <v>21</v>
          </cell>
          <cell r="FF161">
            <v>0.70000000000000007</v>
          </cell>
          <cell r="FG161" t="str">
            <v>nd</v>
          </cell>
          <cell r="FH161" t="str">
            <v>nd</v>
          </cell>
          <cell r="FI161">
            <v>0.2</v>
          </cell>
          <cell r="FJ161">
            <v>8.6</v>
          </cell>
          <cell r="FK161">
            <v>41.6</v>
          </cell>
          <cell r="FL161">
            <v>0</v>
          </cell>
          <cell r="FM161">
            <v>0</v>
          </cell>
          <cell r="FN161" t="str">
            <v>nd</v>
          </cell>
          <cell r="FO161">
            <v>0.3</v>
          </cell>
          <cell r="FP161">
            <v>2.5</v>
          </cell>
          <cell r="FQ161">
            <v>13</v>
          </cell>
          <cell r="FR161" t="str">
            <v>nd</v>
          </cell>
          <cell r="FS161">
            <v>0</v>
          </cell>
          <cell r="FT161">
            <v>0</v>
          </cell>
          <cell r="FU161">
            <v>0</v>
          </cell>
          <cell r="FV161" t="str">
            <v>nd</v>
          </cell>
          <cell r="FW161">
            <v>0</v>
          </cell>
          <cell r="FX161">
            <v>0</v>
          </cell>
          <cell r="FY161" t="str">
            <v>nd</v>
          </cell>
          <cell r="FZ161">
            <v>1.4000000000000001</v>
          </cell>
          <cell r="GA161">
            <v>1.2</v>
          </cell>
          <cell r="GB161">
            <v>1.5</v>
          </cell>
          <cell r="GC161">
            <v>0.3</v>
          </cell>
          <cell r="GD161">
            <v>0</v>
          </cell>
          <cell r="GE161">
            <v>0.6</v>
          </cell>
          <cell r="GF161">
            <v>2.7</v>
          </cell>
          <cell r="GG161">
            <v>5.7</v>
          </cell>
          <cell r="GH161">
            <v>18.2</v>
          </cell>
          <cell r="GI161">
            <v>0</v>
          </cell>
          <cell r="GJ161">
            <v>0</v>
          </cell>
          <cell r="GK161">
            <v>0</v>
          </cell>
          <cell r="GL161" t="str">
            <v>nd</v>
          </cell>
          <cell r="GM161">
            <v>3.3000000000000003</v>
          </cell>
          <cell r="GN161">
            <v>48.6</v>
          </cell>
          <cell r="GO161">
            <v>0</v>
          </cell>
          <cell r="GP161">
            <v>0</v>
          </cell>
          <cell r="GQ161">
            <v>0</v>
          </cell>
          <cell r="GR161">
            <v>0</v>
          </cell>
          <cell r="GS161">
            <v>1.5</v>
          </cell>
          <cell r="GT161">
            <v>13.8</v>
          </cell>
          <cell r="GU161">
            <v>0</v>
          </cell>
          <cell r="GV161" t="str">
            <v>nd</v>
          </cell>
          <cell r="GW161">
            <v>0</v>
          </cell>
          <cell r="GX161">
            <v>0</v>
          </cell>
          <cell r="GY161">
            <v>0.4</v>
          </cell>
          <cell r="GZ161">
            <v>0</v>
          </cell>
          <cell r="HA161">
            <v>0</v>
          </cell>
          <cell r="HB161">
            <v>0</v>
          </cell>
          <cell r="HC161">
            <v>1</v>
          </cell>
          <cell r="HD161">
            <v>1.3</v>
          </cell>
          <cell r="HE161">
            <v>2.5</v>
          </cell>
          <cell r="HF161">
            <v>0</v>
          </cell>
          <cell r="HG161">
            <v>0</v>
          </cell>
          <cell r="HH161">
            <v>0</v>
          </cell>
          <cell r="HI161">
            <v>3.4000000000000004</v>
          </cell>
          <cell r="HJ161">
            <v>14.299999999999999</v>
          </cell>
          <cell r="HK161">
            <v>10.5</v>
          </cell>
          <cell r="HL161">
            <v>0</v>
          </cell>
          <cell r="HM161">
            <v>0</v>
          </cell>
          <cell r="HN161">
            <v>0</v>
          </cell>
          <cell r="HO161">
            <v>1.9</v>
          </cell>
          <cell r="HP161">
            <v>29.099999999999998</v>
          </cell>
          <cell r="HQ161">
            <v>19.8</v>
          </cell>
          <cell r="HR161">
            <v>0</v>
          </cell>
          <cell r="HS161">
            <v>0</v>
          </cell>
          <cell r="HT161">
            <v>0</v>
          </cell>
          <cell r="HU161">
            <v>0.8</v>
          </cell>
          <cell r="HV161">
            <v>7.5</v>
          </cell>
          <cell r="HW161">
            <v>7.1999999999999993</v>
          </cell>
          <cell r="HX161">
            <v>0</v>
          </cell>
          <cell r="HY161">
            <v>0</v>
          </cell>
          <cell r="HZ161">
            <v>0</v>
          </cell>
          <cell r="IA161" t="str">
            <v>nd</v>
          </cell>
          <cell r="IB161" t="str">
            <v>nd</v>
          </cell>
          <cell r="IC161">
            <v>0.5</v>
          </cell>
          <cell r="ID161">
            <v>0.5</v>
          </cell>
          <cell r="IE161" t="str">
            <v>nd</v>
          </cell>
          <cell r="IF161">
            <v>1.2</v>
          </cell>
          <cell r="IG161">
            <v>1.2</v>
          </cell>
          <cell r="IH161">
            <v>1</v>
          </cell>
          <cell r="II161">
            <v>1.4000000000000001</v>
          </cell>
          <cell r="IJ161">
            <v>0.6</v>
          </cell>
          <cell r="IK161">
            <v>3</v>
          </cell>
          <cell r="IL161">
            <v>6.8000000000000007</v>
          </cell>
          <cell r="IM161">
            <v>10</v>
          </cell>
          <cell r="IN161">
            <v>6.1</v>
          </cell>
          <cell r="IO161">
            <v>1.4000000000000001</v>
          </cell>
          <cell r="IP161">
            <v>0.89999999999999991</v>
          </cell>
          <cell r="IQ161">
            <v>4.5999999999999996</v>
          </cell>
          <cell r="IR161">
            <v>15.1</v>
          </cell>
          <cell r="IS161">
            <v>17.100000000000001</v>
          </cell>
          <cell r="IT161">
            <v>12.3</v>
          </cell>
          <cell r="IU161">
            <v>0</v>
          </cell>
          <cell r="IV161">
            <v>0.4</v>
          </cell>
          <cell r="IW161">
            <v>2</v>
          </cell>
          <cell r="IX161">
            <v>5</v>
          </cell>
          <cell r="IY161">
            <v>2.9000000000000004</v>
          </cell>
          <cell r="IZ161">
            <v>4.9000000000000004</v>
          </cell>
          <cell r="JA161">
            <v>0</v>
          </cell>
          <cell r="JB161">
            <v>0</v>
          </cell>
          <cell r="JC161">
            <v>0</v>
          </cell>
          <cell r="JD161">
            <v>0</v>
          </cell>
          <cell r="JE161">
            <v>0.70000000000000007</v>
          </cell>
          <cell r="JF161">
            <v>0</v>
          </cell>
          <cell r="JG161">
            <v>0</v>
          </cell>
          <cell r="JH161">
            <v>0</v>
          </cell>
          <cell r="JI161">
            <v>0</v>
          </cell>
          <cell r="JJ161">
            <v>0</v>
          </cell>
          <cell r="JK161">
            <v>4.7</v>
          </cell>
          <cell r="JL161">
            <v>0</v>
          </cell>
          <cell r="JM161">
            <v>0</v>
          </cell>
          <cell r="JN161">
            <v>0</v>
          </cell>
          <cell r="JO161">
            <v>0</v>
          </cell>
          <cell r="JP161" t="str">
            <v>nd</v>
          </cell>
          <cell r="JQ161">
            <v>26.900000000000002</v>
          </cell>
          <cell r="JR161">
            <v>0</v>
          </cell>
          <cell r="JS161">
            <v>0</v>
          </cell>
          <cell r="JT161">
            <v>0</v>
          </cell>
          <cell r="JU161">
            <v>0</v>
          </cell>
          <cell r="JV161" t="str">
            <v>nd</v>
          </cell>
          <cell r="JW161">
            <v>51.7</v>
          </cell>
          <cell r="JX161">
            <v>0</v>
          </cell>
          <cell r="JY161">
            <v>0</v>
          </cell>
          <cell r="JZ161">
            <v>0</v>
          </cell>
          <cell r="KA161">
            <v>0</v>
          </cell>
          <cell r="KB161">
            <v>0</v>
          </cell>
          <cell r="KC161">
            <v>15.6</v>
          </cell>
          <cell r="KD161">
            <v>73.599999999999994</v>
          </cell>
          <cell r="KE161">
            <v>2.1</v>
          </cell>
          <cell r="KF161">
            <v>2.8000000000000003</v>
          </cell>
          <cell r="KG161">
            <v>5.0999999999999996</v>
          </cell>
          <cell r="KH161">
            <v>16.5</v>
          </cell>
          <cell r="KI161">
            <v>0</v>
          </cell>
          <cell r="KJ161">
            <v>71.899999999999991</v>
          </cell>
          <cell r="KK161">
            <v>2</v>
          </cell>
          <cell r="KL161">
            <v>3</v>
          </cell>
          <cell r="KM161">
            <v>5.4</v>
          </cell>
          <cell r="KN161">
            <v>17.7</v>
          </cell>
          <cell r="KO161">
            <v>0</v>
          </cell>
        </row>
        <row r="162">
          <cell r="A162" t="str">
            <v>BET2</v>
          </cell>
          <cell r="B162" t="str">
            <v>162</v>
          </cell>
          <cell r="C162" t="str">
            <v>NAF 4</v>
          </cell>
          <cell r="D162" t="str">
            <v>ET2</v>
          </cell>
          <cell r="E162" t="str">
            <v>B</v>
          </cell>
          <cell r="F162">
            <v>0.5</v>
          </cell>
          <cell r="G162">
            <v>6.1</v>
          </cell>
          <cell r="H162">
            <v>30</v>
          </cell>
          <cell r="I162">
            <v>50.1</v>
          </cell>
          <cell r="J162">
            <v>13.3</v>
          </cell>
          <cell r="K162">
            <v>81.699999999999989</v>
          </cell>
          <cell r="L162">
            <v>5.6000000000000005</v>
          </cell>
          <cell r="M162">
            <v>10.8</v>
          </cell>
          <cell r="N162">
            <v>1.9</v>
          </cell>
          <cell r="O162">
            <v>27.1</v>
          </cell>
          <cell r="P162">
            <v>24.8</v>
          </cell>
          <cell r="Q162">
            <v>18.2</v>
          </cell>
          <cell r="R162">
            <v>6.1</v>
          </cell>
          <cell r="S162">
            <v>13.3</v>
          </cell>
          <cell r="T162">
            <v>36.9</v>
          </cell>
          <cell r="U162">
            <v>2.1</v>
          </cell>
          <cell r="V162">
            <v>19.400000000000002</v>
          </cell>
          <cell r="W162">
            <v>13.3</v>
          </cell>
          <cell r="X162">
            <v>81.5</v>
          </cell>
          <cell r="Y162">
            <v>5.0999999999999996</v>
          </cell>
          <cell r="Z162">
            <v>13.8</v>
          </cell>
          <cell r="AA162">
            <v>51.5</v>
          </cell>
          <cell r="AB162">
            <v>21.5</v>
          </cell>
          <cell r="AC162">
            <v>51.5</v>
          </cell>
          <cell r="AD162">
            <v>19.2</v>
          </cell>
          <cell r="AE162">
            <v>28.7</v>
          </cell>
          <cell r="AF162">
            <v>29.5</v>
          </cell>
          <cell r="AG162">
            <v>2.5</v>
          </cell>
          <cell r="AH162">
            <v>0</v>
          </cell>
          <cell r="AI162">
            <v>39.300000000000004</v>
          </cell>
          <cell r="AJ162">
            <v>61.5</v>
          </cell>
          <cell r="AK162">
            <v>8.2000000000000011</v>
          </cell>
          <cell r="AL162">
            <v>30.2</v>
          </cell>
          <cell r="AM162">
            <v>43.1</v>
          </cell>
          <cell r="AN162">
            <v>56.899999999999991</v>
          </cell>
          <cell r="AO162">
            <v>53.2</v>
          </cell>
          <cell r="AP162">
            <v>46.800000000000004</v>
          </cell>
          <cell r="AQ162">
            <v>55.7</v>
          </cell>
          <cell r="AR162">
            <v>1.2</v>
          </cell>
          <cell r="AS162">
            <v>2.1</v>
          </cell>
          <cell r="AT162">
            <v>34.200000000000003</v>
          </cell>
          <cell r="AU162">
            <v>6.8000000000000007</v>
          </cell>
          <cell r="AV162">
            <v>9.6</v>
          </cell>
          <cell r="AW162">
            <v>5.8000000000000007</v>
          </cell>
          <cell r="AX162">
            <v>3.6999999999999997</v>
          </cell>
          <cell r="AY162">
            <v>74.599999999999994</v>
          </cell>
          <cell r="AZ162">
            <v>6.3</v>
          </cell>
          <cell r="BA162">
            <v>66</v>
          </cell>
          <cell r="BB162">
            <v>18</v>
          </cell>
          <cell r="BC162">
            <v>6.4</v>
          </cell>
          <cell r="BD162">
            <v>3.4000000000000004</v>
          </cell>
          <cell r="BE162">
            <v>2.5</v>
          </cell>
          <cell r="BF162">
            <v>3.5999999999999996</v>
          </cell>
          <cell r="BG162">
            <v>0.8</v>
          </cell>
          <cell r="BH162">
            <v>1.3</v>
          </cell>
          <cell r="BI162">
            <v>4.3999999999999995</v>
          </cell>
          <cell r="BJ162">
            <v>7.0000000000000009</v>
          </cell>
          <cell r="BK162">
            <v>39.1</v>
          </cell>
          <cell r="BL162">
            <v>47.5</v>
          </cell>
          <cell r="BM162">
            <v>0.8</v>
          </cell>
          <cell r="BN162">
            <v>0.5</v>
          </cell>
          <cell r="BO162">
            <v>0.70000000000000007</v>
          </cell>
          <cell r="BP162">
            <v>4.8</v>
          </cell>
          <cell r="BQ162">
            <v>27.900000000000002</v>
          </cell>
          <cell r="BR162">
            <v>65.400000000000006</v>
          </cell>
          <cell r="BS162" t="str">
            <v>nd</v>
          </cell>
          <cell r="BT162">
            <v>0</v>
          </cell>
          <cell r="BU162">
            <v>0.3</v>
          </cell>
          <cell r="BV162">
            <v>7.7</v>
          </cell>
          <cell r="BW162">
            <v>81.2</v>
          </cell>
          <cell r="BX162">
            <v>10.8</v>
          </cell>
          <cell r="BY162">
            <v>1.6</v>
          </cell>
          <cell r="BZ162">
            <v>2.4</v>
          </cell>
          <cell r="CA162">
            <v>14.499999999999998</v>
          </cell>
          <cell r="CB162">
            <v>37.9</v>
          </cell>
          <cell r="CC162">
            <v>35.4</v>
          </cell>
          <cell r="CD162">
            <v>8.2000000000000011</v>
          </cell>
          <cell r="CE162">
            <v>0</v>
          </cell>
          <cell r="CF162">
            <v>0</v>
          </cell>
          <cell r="CG162" t="str">
            <v>nd</v>
          </cell>
          <cell r="CH162" t="str">
            <v>nd</v>
          </cell>
          <cell r="CI162">
            <v>1.3</v>
          </cell>
          <cell r="CJ162">
            <v>98.3</v>
          </cell>
          <cell r="CK162">
            <v>76.099999999999994</v>
          </cell>
          <cell r="CL162">
            <v>27.500000000000004</v>
          </cell>
          <cell r="CM162">
            <v>76.599999999999994</v>
          </cell>
          <cell r="CN162">
            <v>40.5</v>
          </cell>
          <cell r="CO162">
            <v>6.3</v>
          </cell>
          <cell r="CP162">
            <v>39</v>
          </cell>
          <cell r="CQ162">
            <v>76.8</v>
          </cell>
          <cell r="CR162">
            <v>9</v>
          </cell>
          <cell r="CS162">
            <v>26.5</v>
          </cell>
          <cell r="CT162">
            <v>33.800000000000004</v>
          </cell>
          <cell r="CU162">
            <v>10.4</v>
          </cell>
          <cell r="CV162">
            <v>29.299999999999997</v>
          </cell>
          <cell r="CW162">
            <v>27.900000000000002</v>
          </cell>
          <cell r="CX162">
            <v>3.6999999999999997</v>
          </cell>
          <cell r="CY162">
            <v>6.8000000000000007</v>
          </cell>
          <cell r="CZ162">
            <v>13.100000000000001</v>
          </cell>
          <cell r="DA162">
            <v>19.400000000000002</v>
          </cell>
          <cell r="DB162">
            <v>29.099999999999998</v>
          </cell>
          <cell r="DC162">
            <v>22</v>
          </cell>
          <cell r="DD162">
            <v>46.400000000000006</v>
          </cell>
          <cell r="DE162">
            <v>8.2000000000000011</v>
          </cell>
          <cell r="DF162">
            <v>16.2</v>
          </cell>
          <cell r="DG162">
            <v>5.7</v>
          </cell>
          <cell r="DH162">
            <v>1.5</v>
          </cell>
          <cell r="DI162">
            <v>16.8</v>
          </cell>
          <cell r="DJ162">
            <v>11.799999999999999</v>
          </cell>
          <cell r="DK162">
            <v>14.7</v>
          </cell>
          <cell r="DL162">
            <v>0.4</v>
          </cell>
          <cell r="DM162" t="str">
            <v>nd</v>
          </cell>
          <cell r="DN162" t="str">
            <v>nd</v>
          </cell>
          <cell r="DO162">
            <v>0</v>
          </cell>
          <cell r="DP162">
            <v>0</v>
          </cell>
          <cell r="DQ162">
            <v>2.4</v>
          </cell>
          <cell r="DR162">
            <v>1.2</v>
          </cell>
          <cell r="DS162">
            <v>1.2</v>
          </cell>
          <cell r="DT162">
            <v>0.70000000000000007</v>
          </cell>
          <cell r="DU162">
            <v>0.4</v>
          </cell>
          <cell r="DV162" t="str">
            <v>nd</v>
          </cell>
          <cell r="DW162">
            <v>16.8</v>
          </cell>
          <cell r="DX162">
            <v>8.4</v>
          </cell>
          <cell r="DY162">
            <v>2.7</v>
          </cell>
          <cell r="DZ162">
            <v>1.7000000000000002</v>
          </cell>
          <cell r="EA162">
            <v>0.6</v>
          </cell>
          <cell r="EB162">
            <v>0.2</v>
          </cell>
          <cell r="EC162">
            <v>36.299999999999997</v>
          </cell>
          <cell r="ED162">
            <v>6.7</v>
          </cell>
          <cell r="EE162">
            <v>1.9</v>
          </cell>
          <cell r="EF162">
            <v>0.89999999999999991</v>
          </cell>
          <cell r="EG162">
            <v>1.3</v>
          </cell>
          <cell r="EH162">
            <v>2.4</v>
          </cell>
          <cell r="EI162">
            <v>10.100000000000001</v>
          </cell>
          <cell r="EJ162">
            <v>1.7000000000000002</v>
          </cell>
          <cell r="EK162">
            <v>0.6</v>
          </cell>
          <cell r="EL162" t="str">
            <v>nd</v>
          </cell>
          <cell r="EM162" t="str">
            <v>nd</v>
          </cell>
          <cell r="EN162">
            <v>0.8</v>
          </cell>
          <cell r="EO162">
            <v>0</v>
          </cell>
          <cell r="EP162" t="str">
            <v>nd</v>
          </cell>
          <cell r="EQ162" t="str">
            <v>nd</v>
          </cell>
          <cell r="ER162">
            <v>0</v>
          </cell>
          <cell r="ES162" t="str">
            <v>nd</v>
          </cell>
          <cell r="ET162" t="str">
            <v>nd</v>
          </cell>
          <cell r="EU162" t="str">
            <v>nd</v>
          </cell>
          <cell r="EV162" t="str">
            <v>nd</v>
          </cell>
          <cell r="EW162">
            <v>0.8</v>
          </cell>
          <cell r="EX162">
            <v>3</v>
          </cell>
          <cell r="EY162">
            <v>2</v>
          </cell>
          <cell r="EZ162">
            <v>0.4</v>
          </cell>
          <cell r="FA162">
            <v>0.6</v>
          </cell>
          <cell r="FB162">
            <v>2</v>
          </cell>
          <cell r="FC162">
            <v>3.3000000000000003</v>
          </cell>
          <cell r="FD162">
            <v>12</v>
          </cell>
          <cell r="FE162">
            <v>12.6</v>
          </cell>
          <cell r="FF162">
            <v>0.2</v>
          </cell>
          <cell r="FG162">
            <v>0.4</v>
          </cell>
          <cell r="FH162">
            <v>2</v>
          </cell>
          <cell r="FI162">
            <v>2.2999999999999998</v>
          </cell>
          <cell r="FJ162">
            <v>18.899999999999999</v>
          </cell>
          <cell r="FK162">
            <v>25.7</v>
          </cell>
          <cell r="FL162" t="str">
            <v>nd</v>
          </cell>
          <cell r="FM162" t="str">
            <v>nd</v>
          </cell>
          <cell r="FN162">
            <v>0.3</v>
          </cell>
          <cell r="FO162">
            <v>0.5</v>
          </cell>
          <cell r="FP162">
            <v>4.9000000000000004</v>
          </cell>
          <cell r="FQ162">
            <v>7.0000000000000009</v>
          </cell>
          <cell r="FR162" t="str">
            <v>nd</v>
          </cell>
          <cell r="FS162">
            <v>0</v>
          </cell>
          <cell r="FT162">
            <v>0</v>
          </cell>
          <cell r="FU162">
            <v>0</v>
          </cell>
          <cell r="FV162">
            <v>0.5</v>
          </cell>
          <cell r="FW162">
            <v>0.5</v>
          </cell>
          <cell r="FX162">
            <v>0.3</v>
          </cell>
          <cell r="FY162" t="str">
            <v>nd</v>
          </cell>
          <cell r="FZ162">
            <v>1.3</v>
          </cell>
          <cell r="GA162">
            <v>1.9</v>
          </cell>
          <cell r="GB162">
            <v>2.1</v>
          </cell>
          <cell r="GC162">
            <v>0.2</v>
          </cell>
          <cell r="GD162">
            <v>0.2</v>
          </cell>
          <cell r="GE162">
            <v>0.5</v>
          </cell>
          <cell r="GF162">
            <v>2.5</v>
          </cell>
          <cell r="GG162">
            <v>10.4</v>
          </cell>
          <cell r="GH162">
            <v>16.900000000000002</v>
          </cell>
          <cell r="GI162">
            <v>0</v>
          </cell>
          <cell r="GJ162">
            <v>0</v>
          </cell>
          <cell r="GK162">
            <v>0</v>
          </cell>
          <cell r="GL162">
            <v>0.2</v>
          </cell>
          <cell r="GM162">
            <v>12.7</v>
          </cell>
          <cell r="GN162">
            <v>36.6</v>
          </cell>
          <cell r="GO162">
            <v>0</v>
          </cell>
          <cell r="GP162">
            <v>0</v>
          </cell>
          <cell r="GQ162">
            <v>0</v>
          </cell>
          <cell r="GR162">
            <v>0.70000000000000007</v>
          </cell>
          <cell r="GS162">
            <v>3</v>
          </cell>
          <cell r="GT162">
            <v>9.3000000000000007</v>
          </cell>
          <cell r="GU162">
            <v>0</v>
          </cell>
          <cell r="GV162" t="str">
            <v>nd</v>
          </cell>
          <cell r="GW162">
            <v>0</v>
          </cell>
          <cell r="GX162">
            <v>0</v>
          </cell>
          <cell r="GY162">
            <v>0.2</v>
          </cell>
          <cell r="GZ162">
            <v>0</v>
          </cell>
          <cell r="HA162">
            <v>0</v>
          </cell>
          <cell r="HB162">
            <v>0</v>
          </cell>
          <cell r="HC162">
            <v>0.70000000000000007</v>
          </cell>
          <cell r="HD162">
            <v>4.8</v>
          </cell>
          <cell r="HE162">
            <v>0.8</v>
          </cell>
          <cell r="HF162" t="str">
            <v>nd</v>
          </cell>
          <cell r="HG162">
            <v>0</v>
          </cell>
          <cell r="HH162">
            <v>0</v>
          </cell>
          <cell r="HI162">
            <v>2.5</v>
          </cell>
          <cell r="HJ162">
            <v>25.5</v>
          </cell>
          <cell r="HK162">
            <v>2.4</v>
          </cell>
          <cell r="HL162">
            <v>0</v>
          </cell>
          <cell r="HM162">
            <v>0</v>
          </cell>
          <cell r="HN162" t="str">
            <v>nd</v>
          </cell>
          <cell r="HO162">
            <v>4.2</v>
          </cell>
          <cell r="HP162">
            <v>39.300000000000004</v>
          </cell>
          <cell r="HQ162">
            <v>6.2</v>
          </cell>
          <cell r="HR162">
            <v>0</v>
          </cell>
          <cell r="HS162">
            <v>0</v>
          </cell>
          <cell r="HT162" t="str">
            <v>nd</v>
          </cell>
          <cell r="HU162">
            <v>0.3</v>
          </cell>
          <cell r="HV162">
            <v>11.3</v>
          </cell>
          <cell r="HW162">
            <v>1.3</v>
          </cell>
          <cell r="HX162">
            <v>0</v>
          </cell>
          <cell r="HY162" t="str">
            <v>nd</v>
          </cell>
          <cell r="HZ162" t="str">
            <v>nd</v>
          </cell>
          <cell r="IA162" t="str">
            <v>nd</v>
          </cell>
          <cell r="IB162" t="str">
            <v>nd</v>
          </cell>
          <cell r="IC162">
            <v>0.4</v>
          </cell>
          <cell r="ID162" t="str">
            <v>nd</v>
          </cell>
          <cell r="IE162">
            <v>1.3</v>
          </cell>
          <cell r="IF162">
            <v>1.6</v>
          </cell>
          <cell r="IG162">
            <v>1.5</v>
          </cell>
          <cell r="IH162">
            <v>1</v>
          </cell>
          <cell r="II162">
            <v>0.2</v>
          </cell>
          <cell r="IJ162">
            <v>0.8</v>
          </cell>
          <cell r="IK162">
            <v>4.3999999999999995</v>
          </cell>
          <cell r="IL162">
            <v>11.3</v>
          </cell>
          <cell r="IM162">
            <v>11.700000000000001</v>
          </cell>
          <cell r="IN162">
            <v>1.7000000000000002</v>
          </cell>
          <cell r="IO162">
            <v>1</v>
          </cell>
          <cell r="IP162">
            <v>1.3</v>
          </cell>
          <cell r="IQ162">
            <v>7.3</v>
          </cell>
          <cell r="IR162">
            <v>20.7</v>
          </cell>
          <cell r="IS162">
            <v>16.100000000000001</v>
          </cell>
          <cell r="IT162">
            <v>4.1000000000000005</v>
          </cell>
          <cell r="IU162">
            <v>0</v>
          </cell>
          <cell r="IV162">
            <v>0.2</v>
          </cell>
          <cell r="IW162">
            <v>1.4000000000000001</v>
          </cell>
          <cell r="IX162">
            <v>4.2</v>
          </cell>
          <cell r="IY162">
            <v>5.8000000000000007</v>
          </cell>
          <cell r="IZ162">
            <v>1.3</v>
          </cell>
          <cell r="JA162">
            <v>0</v>
          </cell>
          <cell r="JB162">
            <v>0</v>
          </cell>
          <cell r="JC162">
            <v>0</v>
          </cell>
          <cell r="JD162">
            <v>0</v>
          </cell>
          <cell r="JE162">
            <v>0.5</v>
          </cell>
          <cell r="JF162">
            <v>0</v>
          </cell>
          <cell r="JG162">
            <v>0</v>
          </cell>
          <cell r="JH162">
            <v>0</v>
          </cell>
          <cell r="JI162">
            <v>0</v>
          </cell>
          <cell r="JJ162" t="str">
            <v>nd</v>
          </cell>
          <cell r="JK162">
            <v>6.2</v>
          </cell>
          <cell r="JL162">
            <v>0</v>
          </cell>
          <cell r="JM162">
            <v>0</v>
          </cell>
          <cell r="JN162">
            <v>0</v>
          </cell>
          <cell r="JO162" t="str">
            <v>nd</v>
          </cell>
          <cell r="JP162">
            <v>0.8</v>
          </cell>
          <cell r="JQ162">
            <v>29.7</v>
          </cell>
          <cell r="JR162">
            <v>0</v>
          </cell>
          <cell r="JS162">
            <v>0</v>
          </cell>
          <cell r="JT162">
            <v>0</v>
          </cell>
          <cell r="JU162">
            <v>0</v>
          </cell>
          <cell r="JV162">
            <v>0.4</v>
          </cell>
          <cell r="JW162">
            <v>49.1</v>
          </cell>
          <cell r="JX162">
            <v>0</v>
          </cell>
          <cell r="JY162">
            <v>0</v>
          </cell>
          <cell r="JZ162" t="str">
            <v>nd</v>
          </cell>
          <cell r="KA162">
            <v>0</v>
          </cell>
          <cell r="KB162">
            <v>0</v>
          </cell>
          <cell r="KC162">
            <v>12.8</v>
          </cell>
          <cell r="KD162">
            <v>67.5</v>
          </cell>
          <cell r="KE162">
            <v>5.7</v>
          </cell>
          <cell r="KF162">
            <v>3.4000000000000004</v>
          </cell>
          <cell r="KG162">
            <v>6.4</v>
          </cell>
          <cell r="KH162">
            <v>16.8</v>
          </cell>
          <cell r="KI162">
            <v>0.2</v>
          </cell>
          <cell r="KJ162">
            <v>65.5</v>
          </cell>
          <cell r="KK162">
            <v>5.7</v>
          </cell>
          <cell r="KL162">
            <v>3.5999999999999996</v>
          </cell>
          <cell r="KM162">
            <v>6.6000000000000005</v>
          </cell>
          <cell r="KN162">
            <v>18.399999999999999</v>
          </cell>
          <cell r="KO162">
            <v>0.2</v>
          </cell>
        </row>
        <row r="163">
          <cell r="A163" t="str">
            <v>CET2</v>
          </cell>
          <cell r="B163" t="str">
            <v>163</v>
          </cell>
          <cell r="C163" t="str">
            <v>NAF 4</v>
          </cell>
          <cell r="D163" t="str">
            <v>ET2</v>
          </cell>
          <cell r="E163" t="str">
            <v>C</v>
          </cell>
          <cell r="F163">
            <v>0.5</v>
          </cell>
          <cell r="G163">
            <v>5.0999999999999996</v>
          </cell>
          <cell r="H163">
            <v>32.1</v>
          </cell>
          <cell r="I163">
            <v>54.300000000000004</v>
          </cell>
          <cell r="J163">
            <v>7.9</v>
          </cell>
          <cell r="K163">
            <v>78.400000000000006</v>
          </cell>
          <cell r="L163">
            <v>1.0999999999999999</v>
          </cell>
          <cell r="M163">
            <v>12.2</v>
          </cell>
          <cell r="N163">
            <v>8.4</v>
          </cell>
          <cell r="O163">
            <v>28.1</v>
          </cell>
          <cell r="P163">
            <v>36.799999999999997</v>
          </cell>
          <cell r="Q163">
            <v>20.5</v>
          </cell>
          <cell r="R163">
            <v>5.4</v>
          </cell>
          <cell r="S163">
            <v>7.6</v>
          </cell>
          <cell r="T163">
            <v>38.4</v>
          </cell>
          <cell r="U163">
            <v>1.6</v>
          </cell>
          <cell r="V163">
            <v>14.899999999999999</v>
          </cell>
          <cell r="W163">
            <v>13.900000000000002</v>
          </cell>
          <cell r="X163">
            <v>83.399999999999991</v>
          </cell>
          <cell r="Y163">
            <v>2.7</v>
          </cell>
          <cell r="Z163">
            <v>1.5</v>
          </cell>
          <cell r="AA163">
            <v>57.699999999999996</v>
          </cell>
          <cell r="AB163">
            <v>13.900000000000002</v>
          </cell>
          <cell r="AC163">
            <v>72.3</v>
          </cell>
          <cell r="AD163">
            <v>19</v>
          </cell>
          <cell r="AE163">
            <v>41.4</v>
          </cell>
          <cell r="AF163">
            <v>8.6</v>
          </cell>
          <cell r="AG163">
            <v>4.3</v>
          </cell>
          <cell r="AH163">
            <v>0</v>
          </cell>
          <cell r="AI163">
            <v>45.7</v>
          </cell>
          <cell r="AJ163">
            <v>64.2</v>
          </cell>
          <cell r="AK163">
            <v>8.4</v>
          </cell>
          <cell r="AL163">
            <v>27.400000000000002</v>
          </cell>
          <cell r="AM163">
            <v>57.099999999999994</v>
          </cell>
          <cell r="AN163">
            <v>42.9</v>
          </cell>
          <cell r="AO163">
            <v>81.3</v>
          </cell>
          <cell r="AP163">
            <v>18.7</v>
          </cell>
          <cell r="AQ163">
            <v>46.2</v>
          </cell>
          <cell r="AR163">
            <v>2.6</v>
          </cell>
          <cell r="AS163">
            <v>5.3</v>
          </cell>
          <cell r="AT163">
            <v>35.099999999999994</v>
          </cell>
          <cell r="AU163">
            <v>10.8</v>
          </cell>
          <cell r="AV163">
            <v>11.600000000000001</v>
          </cell>
          <cell r="AW163">
            <v>3.6999999999999997</v>
          </cell>
          <cell r="AX163">
            <v>10</v>
          </cell>
          <cell r="AY163">
            <v>51.1</v>
          </cell>
          <cell r="AZ163">
            <v>23.7</v>
          </cell>
          <cell r="BA163">
            <v>44</v>
          </cell>
          <cell r="BB163">
            <v>27.3</v>
          </cell>
          <cell r="BC163">
            <v>14.6</v>
          </cell>
          <cell r="BD163">
            <v>4.5</v>
          </cell>
          <cell r="BE163">
            <v>7.3999999999999995</v>
          </cell>
          <cell r="BF163">
            <v>2.1999999999999997</v>
          </cell>
          <cell r="BG163">
            <v>1.7999999999999998</v>
          </cell>
          <cell r="BH163">
            <v>5.8999999999999995</v>
          </cell>
          <cell r="BI163">
            <v>9.7000000000000011</v>
          </cell>
          <cell r="BJ163">
            <v>23.5</v>
          </cell>
          <cell r="BK163">
            <v>41.9</v>
          </cell>
          <cell r="BL163">
            <v>17.100000000000001</v>
          </cell>
          <cell r="BM163">
            <v>0.2</v>
          </cell>
          <cell r="BN163">
            <v>0.1</v>
          </cell>
          <cell r="BO163">
            <v>1</v>
          </cell>
          <cell r="BP163">
            <v>3.6999999999999997</v>
          </cell>
          <cell r="BQ163">
            <v>43.3</v>
          </cell>
          <cell r="BR163">
            <v>51.6</v>
          </cell>
          <cell r="BS163" t="str">
            <v>nd</v>
          </cell>
          <cell r="BT163" t="str">
            <v>nd</v>
          </cell>
          <cell r="BU163">
            <v>0.6</v>
          </cell>
          <cell r="BV163">
            <v>7.3999999999999995</v>
          </cell>
          <cell r="BW163">
            <v>87</v>
          </cell>
          <cell r="BX163">
            <v>5</v>
          </cell>
          <cell r="BY163">
            <v>5.8999999999999995</v>
          </cell>
          <cell r="BZ163">
            <v>3.4000000000000004</v>
          </cell>
          <cell r="CA163">
            <v>20.100000000000001</v>
          </cell>
          <cell r="CB163">
            <v>42.8</v>
          </cell>
          <cell r="CC163">
            <v>25.1</v>
          </cell>
          <cell r="CD163">
            <v>2.6</v>
          </cell>
          <cell r="CE163">
            <v>0</v>
          </cell>
          <cell r="CF163">
            <v>0</v>
          </cell>
          <cell r="CG163">
            <v>0.1</v>
          </cell>
          <cell r="CH163" t="str">
            <v>nd</v>
          </cell>
          <cell r="CI163">
            <v>0.6</v>
          </cell>
          <cell r="CJ163">
            <v>99.3</v>
          </cell>
          <cell r="CK163">
            <v>86.7</v>
          </cell>
          <cell r="CL163">
            <v>49.1</v>
          </cell>
          <cell r="CM163">
            <v>88.5</v>
          </cell>
          <cell r="CN163">
            <v>44.5</v>
          </cell>
          <cell r="CO163">
            <v>8.7999999999999989</v>
          </cell>
          <cell r="CP163">
            <v>40.9</v>
          </cell>
          <cell r="CQ163">
            <v>91</v>
          </cell>
          <cell r="CR163">
            <v>15.1</v>
          </cell>
          <cell r="CS163">
            <v>19.3</v>
          </cell>
          <cell r="CT163">
            <v>35</v>
          </cell>
          <cell r="CU163">
            <v>13.200000000000001</v>
          </cell>
          <cell r="CV163">
            <v>32.4</v>
          </cell>
          <cell r="CW163">
            <v>22.900000000000002</v>
          </cell>
          <cell r="CX163">
            <v>6.9</v>
          </cell>
          <cell r="CY163">
            <v>13.200000000000001</v>
          </cell>
          <cell r="CZ163">
            <v>10.100000000000001</v>
          </cell>
          <cell r="DA163">
            <v>19.8</v>
          </cell>
          <cell r="DB163">
            <v>27.1</v>
          </cell>
          <cell r="DC163">
            <v>17.299999999999997</v>
          </cell>
          <cell r="DD163">
            <v>42.699999999999996</v>
          </cell>
          <cell r="DE163">
            <v>6.1</v>
          </cell>
          <cell r="DF163">
            <v>30.7</v>
          </cell>
          <cell r="DG163">
            <v>9.1</v>
          </cell>
          <cell r="DH163">
            <v>6</v>
          </cell>
          <cell r="DI163">
            <v>15.5</v>
          </cell>
          <cell r="DJ163">
            <v>18.5</v>
          </cell>
          <cell r="DK163">
            <v>11.700000000000001</v>
          </cell>
          <cell r="DL163">
            <v>0.5</v>
          </cell>
          <cell r="DM163" t="str">
            <v>nd</v>
          </cell>
          <cell r="DN163">
            <v>0</v>
          </cell>
          <cell r="DO163">
            <v>0</v>
          </cell>
          <cell r="DP163">
            <v>0</v>
          </cell>
          <cell r="DQ163">
            <v>0.8</v>
          </cell>
          <cell r="DR163">
            <v>2.6</v>
          </cell>
          <cell r="DS163">
            <v>1.2</v>
          </cell>
          <cell r="DT163">
            <v>0.4</v>
          </cell>
          <cell r="DU163" t="str">
            <v>nd</v>
          </cell>
          <cell r="DV163" t="str">
            <v>nd</v>
          </cell>
          <cell r="DW163">
            <v>8.6</v>
          </cell>
          <cell r="DX163">
            <v>11.1</v>
          </cell>
          <cell r="DY163">
            <v>6.8000000000000007</v>
          </cell>
          <cell r="DZ163">
            <v>1.9</v>
          </cell>
          <cell r="EA163">
            <v>3.5999999999999996</v>
          </cell>
          <cell r="EB163">
            <v>0.6</v>
          </cell>
          <cell r="EC163">
            <v>30.5</v>
          </cell>
          <cell r="ED163">
            <v>11.600000000000001</v>
          </cell>
          <cell r="EE163">
            <v>5.0999999999999996</v>
          </cell>
          <cell r="EF163">
            <v>2.1999999999999997</v>
          </cell>
          <cell r="EG163">
            <v>3.4000000000000004</v>
          </cell>
          <cell r="EH163">
            <v>1.3</v>
          </cell>
          <cell r="EI163">
            <v>3.6999999999999997</v>
          </cell>
          <cell r="EJ163">
            <v>2.2999999999999998</v>
          </cell>
          <cell r="EK163">
            <v>1.5</v>
          </cell>
          <cell r="EL163">
            <v>0</v>
          </cell>
          <cell r="EM163">
            <v>0</v>
          </cell>
          <cell r="EN163" t="str">
            <v>nd</v>
          </cell>
          <cell r="EO163">
            <v>0</v>
          </cell>
          <cell r="EP163" t="str">
            <v>nd</v>
          </cell>
          <cell r="EQ163">
            <v>0</v>
          </cell>
          <cell r="ER163" t="str">
            <v>nd</v>
          </cell>
          <cell r="ES163">
            <v>0.4</v>
          </cell>
          <cell r="ET163">
            <v>0</v>
          </cell>
          <cell r="EU163">
            <v>0.3</v>
          </cell>
          <cell r="EV163" t="str">
            <v>nd</v>
          </cell>
          <cell r="EW163">
            <v>2.6</v>
          </cell>
          <cell r="EX163">
            <v>1.6</v>
          </cell>
          <cell r="EY163">
            <v>0.6</v>
          </cell>
          <cell r="EZ163">
            <v>0.89999999999999991</v>
          </cell>
          <cell r="FA163">
            <v>0.70000000000000007</v>
          </cell>
          <cell r="FB163">
            <v>4.5</v>
          </cell>
          <cell r="FC163">
            <v>5.8999999999999995</v>
          </cell>
          <cell r="FD163">
            <v>16.8</v>
          </cell>
          <cell r="FE163">
            <v>3.5999999999999996</v>
          </cell>
          <cell r="FF163">
            <v>0.70000000000000007</v>
          </cell>
          <cell r="FG163">
            <v>4.9000000000000004</v>
          </cell>
          <cell r="FH163">
            <v>4.2</v>
          </cell>
          <cell r="FI163">
            <v>12.2</v>
          </cell>
          <cell r="FJ163">
            <v>21.099999999999998</v>
          </cell>
          <cell r="FK163">
            <v>11.1</v>
          </cell>
          <cell r="FL163" t="str">
            <v>nd</v>
          </cell>
          <cell r="FM163">
            <v>0</v>
          </cell>
          <cell r="FN163">
            <v>0.8</v>
          </cell>
          <cell r="FO163">
            <v>2.8000000000000003</v>
          </cell>
          <cell r="FP163">
            <v>2.5</v>
          </cell>
          <cell r="FQ163">
            <v>1.4000000000000001</v>
          </cell>
          <cell r="FR163">
            <v>0</v>
          </cell>
          <cell r="FS163" t="str">
            <v>nd</v>
          </cell>
          <cell r="FT163">
            <v>0</v>
          </cell>
          <cell r="FU163">
            <v>0</v>
          </cell>
          <cell r="FV163">
            <v>0.4</v>
          </cell>
          <cell r="FW163">
            <v>0</v>
          </cell>
          <cell r="FX163" t="str">
            <v>nd</v>
          </cell>
          <cell r="FY163">
            <v>0.2</v>
          </cell>
          <cell r="FZ163">
            <v>0.5</v>
          </cell>
          <cell r="GA163">
            <v>3.8</v>
          </cell>
          <cell r="GB163">
            <v>0.70000000000000007</v>
          </cell>
          <cell r="GC163">
            <v>0.2</v>
          </cell>
          <cell r="GD163" t="str">
            <v>nd</v>
          </cell>
          <cell r="GE163">
            <v>0.5</v>
          </cell>
          <cell r="GF163">
            <v>2.6</v>
          </cell>
          <cell r="GG163">
            <v>16.900000000000002</v>
          </cell>
          <cell r="GH163">
            <v>12.1</v>
          </cell>
          <cell r="GI163">
            <v>0</v>
          </cell>
          <cell r="GJ163" t="str">
            <v>nd</v>
          </cell>
          <cell r="GK163" t="str">
            <v>nd</v>
          </cell>
          <cell r="GL163">
            <v>0.3</v>
          </cell>
          <cell r="GM163">
            <v>19.2</v>
          </cell>
          <cell r="GN163">
            <v>34.300000000000004</v>
          </cell>
          <cell r="GO163">
            <v>0</v>
          </cell>
          <cell r="GP163">
            <v>0</v>
          </cell>
          <cell r="GQ163" t="str">
            <v>nd</v>
          </cell>
          <cell r="GR163" t="str">
            <v>nd</v>
          </cell>
          <cell r="GS163">
            <v>3.3000000000000003</v>
          </cell>
          <cell r="GT163">
            <v>4.1000000000000005</v>
          </cell>
          <cell r="GU163">
            <v>0</v>
          </cell>
          <cell r="GV163">
            <v>0.5</v>
          </cell>
          <cell r="GW163">
            <v>0</v>
          </cell>
          <cell r="GX163">
            <v>0</v>
          </cell>
          <cell r="GY163">
            <v>0</v>
          </cell>
          <cell r="GZ163">
            <v>0</v>
          </cell>
          <cell r="HA163">
            <v>0</v>
          </cell>
          <cell r="HB163" t="str">
            <v>nd</v>
          </cell>
          <cell r="HC163">
            <v>0.2</v>
          </cell>
          <cell r="HD163">
            <v>4.8</v>
          </cell>
          <cell r="HE163" t="str">
            <v>nd</v>
          </cell>
          <cell r="HF163" t="str">
            <v>nd</v>
          </cell>
          <cell r="HG163" t="str">
            <v>nd</v>
          </cell>
          <cell r="HH163" t="str">
            <v>nd</v>
          </cell>
          <cell r="HI163">
            <v>2.9000000000000004</v>
          </cell>
          <cell r="HJ163">
            <v>28.000000000000004</v>
          </cell>
          <cell r="HK163">
            <v>1.2</v>
          </cell>
          <cell r="HL163">
            <v>0</v>
          </cell>
          <cell r="HM163">
            <v>0</v>
          </cell>
          <cell r="HN163">
            <v>0</v>
          </cell>
          <cell r="HO163">
            <v>3.9</v>
          </cell>
          <cell r="HP163">
            <v>46.5</v>
          </cell>
          <cell r="HQ163">
            <v>3.5000000000000004</v>
          </cell>
          <cell r="HR163">
            <v>0</v>
          </cell>
          <cell r="HS163">
            <v>0</v>
          </cell>
          <cell r="HT163">
            <v>0</v>
          </cell>
          <cell r="HU163">
            <v>0.3</v>
          </cell>
          <cell r="HV163">
            <v>7.1</v>
          </cell>
          <cell r="HW163">
            <v>0.2</v>
          </cell>
          <cell r="HX163">
            <v>0</v>
          </cell>
          <cell r="HY163" t="str">
            <v>nd</v>
          </cell>
          <cell r="HZ163" t="str">
            <v>nd</v>
          </cell>
          <cell r="IA163">
            <v>0.2</v>
          </cell>
          <cell r="IB163">
            <v>0</v>
          </cell>
          <cell r="IC163">
            <v>0</v>
          </cell>
          <cell r="ID163" t="str">
            <v>nd</v>
          </cell>
          <cell r="IE163">
            <v>1.2</v>
          </cell>
          <cell r="IF163">
            <v>1.7000000000000002</v>
          </cell>
          <cell r="IG163">
            <v>2.1</v>
          </cell>
          <cell r="IH163" t="str">
            <v>nd</v>
          </cell>
          <cell r="II163">
            <v>2.8000000000000003</v>
          </cell>
          <cell r="IJ163">
            <v>1.3</v>
          </cell>
          <cell r="IK163">
            <v>5.7</v>
          </cell>
          <cell r="IL163">
            <v>15.8</v>
          </cell>
          <cell r="IM163">
            <v>5.8000000000000007</v>
          </cell>
          <cell r="IN163">
            <v>0.89999999999999991</v>
          </cell>
          <cell r="IO163">
            <v>2.8000000000000003</v>
          </cell>
          <cell r="IP163">
            <v>2.1</v>
          </cell>
          <cell r="IQ163">
            <v>10.100000000000001</v>
          </cell>
          <cell r="IR163">
            <v>23.5</v>
          </cell>
          <cell r="IS163">
            <v>14.2</v>
          </cell>
          <cell r="IT163">
            <v>1.4000000000000001</v>
          </cell>
          <cell r="IU163" t="str">
            <v>nd</v>
          </cell>
          <cell r="IV163" t="str">
            <v>nd</v>
          </cell>
          <cell r="IW163">
            <v>2.9000000000000004</v>
          </cell>
          <cell r="IX163">
            <v>1.7999999999999998</v>
          </cell>
          <cell r="IY163">
            <v>2.7</v>
          </cell>
          <cell r="IZ163">
            <v>0.1</v>
          </cell>
          <cell r="JA163">
            <v>0</v>
          </cell>
          <cell r="JB163">
            <v>0</v>
          </cell>
          <cell r="JC163">
            <v>0</v>
          </cell>
          <cell r="JD163">
            <v>0</v>
          </cell>
          <cell r="JE163">
            <v>0.6</v>
          </cell>
          <cell r="JF163">
            <v>0</v>
          </cell>
          <cell r="JG163">
            <v>0</v>
          </cell>
          <cell r="JH163">
            <v>0</v>
          </cell>
          <cell r="JI163">
            <v>0</v>
          </cell>
          <cell r="JJ163">
            <v>0.2</v>
          </cell>
          <cell r="JK163">
            <v>5.0999999999999996</v>
          </cell>
          <cell r="JL163">
            <v>0</v>
          </cell>
          <cell r="JM163">
            <v>0</v>
          </cell>
          <cell r="JN163">
            <v>0.1</v>
          </cell>
          <cell r="JO163">
            <v>0</v>
          </cell>
          <cell r="JP163">
            <v>0.2</v>
          </cell>
          <cell r="JQ163">
            <v>31.900000000000002</v>
          </cell>
          <cell r="JR163">
            <v>0</v>
          </cell>
          <cell r="JS163">
            <v>0</v>
          </cell>
          <cell r="JT163">
            <v>0</v>
          </cell>
          <cell r="JU163" t="str">
            <v>nd</v>
          </cell>
          <cell r="JV163" t="str">
            <v>nd</v>
          </cell>
          <cell r="JW163">
            <v>54</v>
          </cell>
          <cell r="JX163">
            <v>0</v>
          </cell>
          <cell r="JY163">
            <v>0</v>
          </cell>
          <cell r="JZ163">
            <v>0</v>
          </cell>
          <cell r="KA163">
            <v>0</v>
          </cell>
          <cell r="KB163" t="str">
            <v>nd</v>
          </cell>
          <cell r="KC163">
            <v>7.7</v>
          </cell>
          <cell r="KD163">
            <v>55.400000000000006</v>
          </cell>
          <cell r="KE163">
            <v>13.4</v>
          </cell>
          <cell r="KF163">
            <v>3.3000000000000003</v>
          </cell>
          <cell r="KG163">
            <v>5.3</v>
          </cell>
          <cell r="KH163">
            <v>22.5</v>
          </cell>
          <cell r="KI163">
            <v>0.1</v>
          </cell>
          <cell r="KJ163">
            <v>52.7</v>
          </cell>
          <cell r="KK163">
            <v>14.299999999999999</v>
          </cell>
          <cell r="KL163">
            <v>3.4000000000000004</v>
          </cell>
          <cell r="KM163">
            <v>5.6000000000000005</v>
          </cell>
          <cell r="KN163">
            <v>24</v>
          </cell>
          <cell r="KO163">
            <v>0.1</v>
          </cell>
        </row>
        <row r="164">
          <cell r="A164" t="str">
            <v>EnsEU2</v>
          </cell>
          <cell r="B164" t="str">
            <v>164</v>
          </cell>
          <cell r="C164" t="str">
            <v>NAF 4</v>
          </cell>
          <cell r="D164" t="str">
            <v>EU2</v>
          </cell>
          <cell r="E164" t="str">
            <v/>
          </cell>
          <cell r="F164">
            <v>0.8</v>
          </cell>
          <cell r="G164">
            <v>3</v>
          </cell>
          <cell r="H164">
            <v>14.799999999999999</v>
          </cell>
          <cell r="I164">
            <v>69.199999999999989</v>
          </cell>
          <cell r="J164">
            <v>12.1</v>
          </cell>
          <cell r="K164">
            <v>68.5</v>
          </cell>
          <cell r="L164">
            <v>14.399999999999999</v>
          </cell>
          <cell r="M164">
            <v>14.899999999999999</v>
          </cell>
          <cell r="N164">
            <v>2.1999999999999997</v>
          </cell>
          <cell r="O164">
            <v>21.6</v>
          </cell>
          <cell r="P164">
            <v>32.200000000000003</v>
          </cell>
          <cell r="Q164">
            <v>15.8</v>
          </cell>
          <cell r="R164">
            <v>5.4</v>
          </cell>
          <cell r="S164">
            <v>17.899999999999999</v>
          </cell>
          <cell r="T164">
            <v>22.1</v>
          </cell>
          <cell r="U164">
            <v>2.5</v>
          </cell>
          <cell r="V164">
            <v>22.900000000000002</v>
          </cell>
          <cell r="W164">
            <v>8.9</v>
          </cell>
          <cell r="X164">
            <v>85.6</v>
          </cell>
          <cell r="Y164">
            <v>5.5</v>
          </cell>
          <cell r="Z164">
            <v>12.6</v>
          </cell>
          <cell r="AA164">
            <v>28.7</v>
          </cell>
          <cell r="AB164">
            <v>28.7</v>
          </cell>
          <cell r="AC164">
            <v>51.7</v>
          </cell>
          <cell r="AD164">
            <v>26.400000000000002</v>
          </cell>
          <cell r="AE164">
            <v>15.9</v>
          </cell>
          <cell r="AF164">
            <v>37.799999999999997</v>
          </cell>
          <cell r="AG164">
            <v>26.8</v>
          </cell>
          <cell r="AH164">
            <v>0</v>
          </cell>
          <cell r="AI164">
            <v>19.5</v>
          </cell>
          <cell r="AJ164">
            <v>65</v>
          </cell>
          <cell r="AK164">
            <v>2.9000000000000004</v>
          </cell>
          <cell r="AL164">
            <v>32.1</v>
          </cell>
          <cell r="AM164">
            <v>20.9</v>
          </cell>
          <cell r="AN164">
            <v>79.100000000000009</v>
          </cell>
          <cell r="AO164">
            <v>63.9</v>
          </cell>
          <cell r="AP164">
            <v>36.1</v>
          </cell>
          <cell r="AQ164">
            <v>36.299999999999997</v>
          </cell>
          <cell r="AR164">
            <v>2.5</v>
          </cell>
          <cell r="AS164">
            <v>10.8</v>
          </cell>
          <cell r="AT164">
            <v>46.1</v>
          </cell>
          <cell r="AU164">
            <v>4.3999999999999995</v>
          </cell>
          <cell r="AV164">
            <v>1.4000000000000001</v>
          </cell>
          <cell r="AW164">
            <v>3.8</v>
          </cell>
          <cell r="AX164">
            <v>1.9</v>
          </cell>
          <cell r="AY164">
            <v>62</v>
          </cell>
          <cell r="AZ164">
            <v>30.8</v>
          </cell>
          <cell r="BA164">
            <v>75.400000000000006</v>
          </cell>
          <cell r="BB164">
            <v>17.899999999999999</v>
          </cell>
          <cell r="BC164">
            <v>2.2999999999999998</v>
          </cell>
          <cell r="BD164">
            <v>1.0999999999999999</v>
          </cell>
          <cell r="BE164">
            <v>0.8</v>
          </cell>
          <cell r="BF164">
            <v>2.2999999999999998</v>
          </cell>
          <cell r="BG164">
            <v>0.6</v>
          </cell>
          <cell r="BH164">
            <v>0.2</v>
          </cell>
          <cell r="BI164">
            <v>1.9</v>
          </cell>
          <cell r="BJ164">
            <v>5.8000000000000007</v>
          </cell>
          <cell r="BK164">
            <v>24.7</v>
          </cell>
          <cell r="BL164">
            <v>66.7</v>
          </cell>
          <cell r="BM164">
            <v>0.4</v>
          </cell>
          <cell r="BN164">
            <v>0</v>
          </cell>
          <cell r="BO164">
            <v>0.4</v>
          </cell>
          <cell r="BP164">
            <v>0.89999999999999991</v>
          </cell>
          <cell r="BQ164">
            <v>16.5</v>
          </cell>
          <cell r="BR164">
            <v>81.899999999999991</v>
          </cell>
          <cell r="BS164">
            <v>0</v>
          </cell>
          <cell r="BT164">
            <v>0</v>
          </cell>
          <cell r="BU164">
            <v>0</v>
          </cell>
          <cell r="BV164">
            <v>4.9000000000000004</v>
          </cell>
          <cell r="BW164">
            <v>67.100000000000009</v>
          </cell>
          <cell r="BX164">
            <v>27.900000000000002</v>
          </cell>
          <cell r="BY164">
            <v>0.89999999999999991</v>
          </cell>
          <cell r="BZ164">
            <v>0.3</v>
          </cell>
          <cell r="CA164">
            <v>9.6</v>
          </cell>
          <cell r="CB164">
            <v>33.800000000000004</v>
          </cell>
          <cell r="CC164">
            <v>29.2</v>
          </cell>
          <cell r="CD164">
            <v>26.200000000000003</v>
          </cell>
          <cell r="CE164">
            <v>0</v>
          </cell>
          <cell r="CF164" t="str">
            <v>nd</v>
          </cell>
          <cell r="CG164">
            <v>0</v>
          </cell>
          <cell r="CH164" t="str">
            <v>nd</v>
          </cell>
          <cell r="CI164">
            <v>0.89999999999999991</v>
          </cell>
          <cell r="CJ164">
            <v>98.7</v>
          </cell>
          <cell r="CK164">
            <v>57.9</v>
          </cell>
          <cell r="CL164">
            <v>31.7</v>
          </cell>
          <cell r="CM164">
            <v>75.099999999999994</v>
          </cell>
          <cell r="CN164">
            <v>26.900000000000002</v>
          </cell>
          <cell r="CO164">
            <v>28.000000000000004</v>
          </cell>
          <cell r="CP164">
            <v>15.5</v>
          </cell>
          <cell r="CQ164">
            <v>68.300000000000011</v>
          </cell>
          <cell r="CR164">
            <v>6.4</v>
          </cell>
          <cell r="CS164">
            <v>16.8</v>
          </cell>
          <cell r="CT164">
            <v>37.9</v>
          </cell>
          <cell r="CU164">
            <v>17.8</v>
          </cell>
          <cell r="CV164">
            <v>27.500000000000004</v>
          </cell>
          <cell r="CW164">
            <v>28.199999999999996</v>
          </cell>
          <cell r="CX164">
            <v>6.3</v>
          </cell>
          <cell r="CY164">
            <v>15</v>
          </cell>
          <cell r="CZ164">
            <v>10.299999999999999</v>
          </cell>
          <cell r="DA164">
            <v>9.8000000000000007</v>
          </cell>
          <cell r="DB164">
            <v>30.3</v>
          </cell>
          <cell r="DC164">
            <v>23.599999999999998</v>
          </cell>
          <cell r="DD164">
            <v>33.200000000000003</v>
          </cell>
          <cell r="DE164">
            <v>8.6</v>
          </cell>
          <cell r="DF164">
            <v>30.8</v>
          </cell>
          <cell r="DG164">
            <v>4.2</v>
          </cell>
          <cell r="DH164">
            <v>1.4000000000000001</v>
          </cell>
          <cell r="DI164">
            <v>17.2</v>
          </cell>
          <cell r="DJ164">
            <v>9.7000000000000011</v>
          </cell>
          <cell r="DK164">
            <v>16.7</v>
          </cell>
          <cell r="DL164">
            <v>0.5</v>
          </cell>
          <cell r="DM164">
            <v>0</v>
          </cell>
          <cell r="DN164">
            <v>0</v>
          </cell>
          <cell r="DO164">
            <v>0</v>
          </cell>
          <cell r="DP164" t="str">
            <v>nd</v>
          </cell>
          <cell r="DQ164">
            <v>1.5</v>
          </cell>
          <cell r="DR164">
            <v>0.6</v>
          </cell>
          <cell r="DS164">
            <v>0.3</v>
          </cell>
          <cell r="DT164">
            <v>0.3</v>
          </cell>
          <cell r="DU164" t="str">
            <v>nd</v>
          </cell>
          <cell r="DV164" t="str">
            <v>nd</v>
          </cell>
          <cell r="DW164">
            <v>9</v>
          </cell>
          <cell r="DX164">
            <v>4.5999999999999996</v>
          </cell>
          <cell r="DY164">
            <v>0.4</v>
          </cell>
          <cell r="DZ164">
            <v>0.5</v>
          </cell>
          <cell r="EA164" t="str">
            <v>nd</v>
          </cell>
          <cell r="EB164">
            <v>0.4</v>
          </cell>
          <cell r="EC164">
            <v>55.300000000000004</v>
          </cell>
          <cell r="ED164">
            <v>10.5</v>
          </cell>
          <cell r="EE164">
            <v>1.6</v>
          </cell>
          <cell r="EF164" t="str">
            <v>nd</v>
          </cell>
          <cell r="EG164">
            <v>0.6</v>
          </cell>
          <cell r="EH164">
            <v>1.0999999999999999</v>
          </cell>
          <cell r="EI164">
            <v>9.1999999999999993</v>
          </cell>
          <cell r="EJ164">
            <v>2.1999999999999997</v>
          </cell>
          <cell r="EK164" t="str">
            <v>nd</v>
          </cell>
          <cell r="EL164" t="str">
            <v>nd</v>
          </cell>
          <cell r="EM164">
            <v>0</v>
          </cell>
          <cell r="EN164" t="str">
            <v>nd</v>
          </cell>
          <cell r="EO164">
            <v>0</v>
          </cell>
          <cell r="EP164">
            <v>0</v>
          </cell>
          <cell r="EQ164">
            <v>0</v>
          </cell>
          <cell r="ER164">
            <v>0</v>
          </cell>
          <cell r="ES164">
            <v>0.8</v>
          </cell>
          <cell r="ET164">
            <v>0</v>
          </cell>
          <cell r="EU164">
            <v>0</v>
          </cell>
          <cell r="EV164">
            <v>0</v>
          </cell>
          <cell r="EW164">
            <v>0.5</v>
          </cell>
          <cell r="EX164">
            <v>0.3</v>
          </cell>
          <cell r="EY164">
            <v>2.1999999999999997</v>
          </cell>
          <cell r="EZ164">
            <v>0.2</v>
          </cell>
          <cell r="FA164" t="str">
            <v>nd</v>
          </cell>
          <cell r="FB164" t="str">
            <v>nd</v>
          </cell>
          <cell r="FC164">
            <v>2</v>
          </cell>
          <cell r="FD164">
            <v>5.4</v>
          </cell>
          <cell r="FE164">
            <v>7.5</v>
          </cell>
          <cell r="FF164">
            <v>0.4</v>
          </cell>
          <cell r="FG164">
            <v>0.1</v>
          </cell>
          <cell r="FH164">
            <v>1.7999999999999998</v>
          </cell>
          <cell r="FI164">
            <v>3.2</v>
          </cell>
          <cell r="FJ164">
            <v>14.2</v>
          </cell>
          <cell r="FK164">
            <v>48.5</v>
          </cell>
          <cell r="FL164">
            <v>0</v>
          </cell>
          <cell r="FM164">
            <v>0</v>
          </cell>
          <cell r="FN164" t="str">
            <v>nd</v>
          </cell>
          <cell r="FO164" t="str">
            <v>nd</v>
          </cell>
          <cell r="FP164">
            <v>4.8</v>
          </cell>
          <cell r="FQ164">
            <v>7.7</v>
          </cell>
          <cell r="FR164">
            <v>0</v>
          </cell>
          <cell r="FS164">
            <v>0</v>
          </cell>
          <cell r="FT164" t="str">
            <v>nd</v>
          </cell>
          <cell r="FU164">
            <v>0</v>
          </cell>
          <cell r="FV164">
            <v>0.70000000000000007</v>
          </cell>
          <cell r="FW164">
            <v>0</v>
          </cell>
          <cell r="FX164">
            <v>0</v>
          </cell>
          <cell r="FY164" t="str">
            <v>nd</v>
          </cell>
          <cell r="FZ164" t="str">
            <v>nd</v>
          </cell>
          <cell r="GA164">
            <v>1</v>
          </cell>
          <cell r="GB164">
            <v>1.7000000000000002</v>
          </cell>
          <cell r="GC164" t="str">
            <v>nd</v>
          </cell>
          <cell r="GD164">
            <v>0</v>
          </cell>
          <cell r="GE164" t="str">
            <v>nd</v>
          </cell>
          <cell r="GF164">
            <v>0.4</v>
          </cell>
          <cell r="GG164">
            <v>3.2</v>
          </cell>
          <cell r="GH164">
            <v>11.1</v>
          </cell>
          <cell r="GI164" t="str">
            <v>nd</v>
          </cell>
          <cell r="GJ164">
            <v>0</v>
          </cell>
          <cell r="GK164">
            <v>0</v>
          </cell>
          <cell r="GL164" t="str">
            <v>nd</v>
          </cell>
          <cell r="GM164">
            <v>9.1</v>
          </cell>
          <cell r="GN164">
            <v>59.4</v>
          </cell>
          <cell r="GO164">
            <v>0</v>
          </cell>
          <cell r="GP164">
            <v>0</v>
          </cell>
          <cell r="GQ164">
            <v>0</v>
          </cell>
          <cell r="GR164">
            <v>0</v>
          </cell>
          <cell r="GS164">
            <v>3.2</v>
          </cell>
          <cell r="GT164">
            <v>8.7999999999999989</v>
          </cell>
          <cell r="GU164">
            <v>0</v>
          </cell>
          <cell r="GV164" t="str">
            <v>nd</v>
          </cell>
          <cell r="GW164">
            <v>0</v>
          </cell>
          <cell r="GX164" t="str">
            <v>nd</v>
          </cell>
          <cell r="GY164">
            <v>0.5</v>
          </cell>
          <cell r="GZ164">
            <v>0</v>
          </cell>
          <cell r="HA164">
            <v>0</v>
          </cell>
          <cell r="HB164">
            <v>0</v>
          </cell>
          <cell r="HC164" t="str">
            <v>nd</v>
          </cell>
          <cell r="HD164">
            <v>2</v>
          </cell>
          <cell r="HE164">
            <v>0.5</v>
          </cell>
          <cell r="HF164">
            <v>0</v>
          </cell>
          <cell r="HG164">
            <v>0</v>
          </cell>
          <cell r="HH164">
            <v>0</v>
          </cell>
          <cell r="HI164">
            <v>1.6</v>
          </cell>
          <cell r="HJ164">
            <v>9.7000000000000011</v>
          </cell>
          <cell r="HK164">
            <v>3.2</v>
          </cell>
          <cell r="HL164">
            <v>0</v>
          </cell>
          <cell r="HM164">
            <v>0</v>
          </cell>
          <cell r="HN164">
            <v>0</v>
          </cell>
          <cell r="HO164">
            <v>2.6</v>
          </cell>
          <cell r="HP164">
            <v>46</v>
          </cell>
          <cell r="HQ164">
            <v>21.3</v>
          </cell>
          <cell r="HR164">
            <v>0</v>
          </cell>
          <cell r="HS164">
            <v>0</v>
          </cell>
          <cell r="HT164">
            <v>0</v>
          </cell>
          <cell r="HU164" t="str">
            <v>nd</v>
          </cell>
          <cell r="HV164">
            <v>9.5</v>
          </cell>
          <cell r="HW164">
            <v>2.2999999999999998</v>
          </cell>
          <cell r="HX164">
            <v>0</v>
          </cell>
          <cell r="HY164">
            <v>0</v>
          </cell>
          <cell r="HZ164" t="str">
            <v>nd</v>
          </cell>
          <cell r="IA164" t="str">
            <v>nd</v>
          </cell>
          <cell r="IB164" t="str">
            <v>nd</v>
          </cell>
          <cell r="IC164">
            <v>0</v>
          </cell>
          <cell r="ID164">
            <v>0</v>
          </cell>
          <cell r="IE164">
            <v>0.4</v>
          </cell>
          <cell r="IF164">
            <v>1</v>
          </cell>
          <cell r="IG164">
            <v>1.3</v>
          </cell>
          <cell r="IH164">
            <v>0.3</v>
          </cell>
          <cell r="II164" t="str">
            <v>nd</v>
          </cell>
          <cell r="IJ164" t="str">
            <v>nd</v>
          </cell>
          <cell r="IK164">
            <v>1.0999999999999999</v>
          </cell>
          <cell r="IL164">
            <v>6.2</v>
          </cell>
          <cell r="IM164">
            <v>3.6999999999999997</v>
          </cell>
          <cell r="IN164">
            <v>3.2</v>
          </cell>
          <cell r="IO164">
            <v>0.6</v>
          </cell>
          <cell r="IP164" t="str">
            <v>nd</v>
          </cell>
          <cell r="IQ164">
            <v>6.3</v>
          </cell>
          <cell r="IR164">
            <v>22.900000000000002</v>
          </cell>
          <cell r="IS164">
            <v>19.2</v>
          </cell>
          <cell r="IT164">
            <v>20.7</v>
          </cell>
          <cell r="IU164">
            <v>0</v>
          </cell>
          <cell r="IV164">
            <v>0</v>
          </cell>
          <cell r="IW164">
            <v>1.7000000000000002</v>
          </cell>
          <cell r="IX164">
            <v>3.5000000000000004</v>
          </cell>
          <cell r="IY164">
            <v>5</v>
          </cell>
          <cell r="IZ164">
            <v>1.7999999999999998</v>
          </cell>
          <cell r="JA164">
            <v>0</v>
          </cell>
          <cell r="JB164">
            <v>0</v>
          </cell>
          <cell r="JC164">
            <v>0</v>
          </cell>
          <cell r="JD164">
            <v>0</v>
          </cell>
          <cell r="JE164">
            <v>0.8</v>
          </cell>
          <cell r="JF164">
            <v>0</v>
          </cell>
          <cell r="JG164" t="str">
            <v>nd</v>
          </cell>
          <cell r="JH164">
            <v>0</v>
          </cell>
          <cell r="JI164">
            <v>0</v>
          </cell>
          <cell r="JJ164">
            <v>0</v>
          </cell>
          <cell r="JK164">
            <v>2.2999999999999998</v>
          </cell>
          <cell r="JL164">
            <v>0</v>
          </cell>
          <cell r="JM164">
            <v>0</v>
          </cell>
          <cell r="JN164">
            <v>0</v>
          </cell>
          <cell r="JO164" t="str">
            <v>nd</v>
          </cell>
          <cell r="JP164">
            <v>0.6</v>
          </cell>
          <cell r="JQ164">
            <v>13.700000000000001</v>
          </cell>
          <cell r="JR164">
            <v>0</v>
          </cell>
          <cell r="JS164">
            <v>0</v>
          </cell>
          <cell r="JT164">
            <v>0</v>
          </cell>
          <cell r="JU164" t="str">
            <v>nd</v>
          </cell>
          <cell r="JV164" t="str">
            <v>nd</v>
          </cell>
          <cell r="JW164">
            <v>69.5</v>
          </cell>
          <cell r="JX164">
            <v>0</v>
          </cell>
          <cell r="JY164">
            <v>0</v>
          </cell>
          <cell r="JZ164">
            <v>0</v>
          </cell>
          <cell r="KA164">
            <v>0</v>
          </cell>
          <cell r="KB164">
            <v>0</v>
          </cell>
          <cell r="KC164">
            <v>12.3</v>
          </cell>
          <cell r="KD164">
            <v>79.100000000000009</v>
          </cell>
          <cell r="KE164">
            <v>3.3000000000000003</v>
          </cell>
          <cell r="KF164">
            <v>1.3</v>
          </cell>
          <cell r="KG164">
            <v>4.1000000000000005</v>
          </cell>
          <cell r="KH164">
            <v>12</v>
          </cell>
          <cell r="KI164">
            <v>0.2</v>
          </cell>
          <cell r="KJ164">
            <v>77.100000000000009</v>
          </cell>
          <cell r="KK164">
            <v>3.4000000000000004</v>
          </cell>
          <cell r="KL164">
            <v>1.3</v>
          </cell>
          <cell r="KM164">
            <v>4.3</v>
          </cell>
          <cell r="KN164">
            <v>13.700000000000001</v>
          </cell>
          <cell r="KO164">
            <v>0.2</v>
          </cell>
        </row>
        <row r="165">
          <cell r="A165" t="str">
            <v>1EU2</v>
          </cell>
          <cell r="B165" t="str">
            <v>165</v>
          </cell>
          <cell r="C165" t="str">
            <v>NAF 4</v>
          </cell>
          <cell r="D165" t="str">
            <v>EU2</v>
          </cell>
          <cell r="E165" t="str">
            <v>1</v>
          </cell>
          <cell r="F165">
            <v>1.3</v>
          </cell>
          <cell r="G165">
            <v>2.4</v>
          </cell>
          <cell r="H165">
            <v>12.8</v>
          </cell>
          <cell r="I165">
            <v>71.099999999999994</v>
          </cell>
          <cell r="J165">
            <v>12.3</v>
          </cell>
          <cell r="K165">
            <v>68.5</v>
          </cell>
          <cell r="L165">
            <v>9.1</v>
          </cell>
          <cell r="M165">
            <v>22.400000000000002</v>
          </cell>
          <cell r="N165">
            <v>0</v>
          </cell>
          <cell r="O165">
            <v>28.7</v>
          </cell>
          <cell r="P165">
            <v>35.199999999999996</v>
          </cell>
          <cell r="Q165">
            <v>22.5</v>
          </cell>
          <cell r="R165">
            <v>7.8</v>
          </cell>
          <cell r="S165">
            <v>21.8</v>
          </cell>
          <cell r="T165">
            <v>12.7</v>
          </cell>
          <cell r="U165">
            <v>3.5000000000000004</v>
          </cell>
          <cell r="V165">
            <v>16.3</v>
          </cell>
          <cell r="W165">
            <v>4.8</v>
          </cell>
          <cell r="X165">
            <v>88.9</v>
          </cell>
          <cell r="Y165">
            <v>6.2</v>
          </cell>
          <cell r="Z165" t="str">
            <v>nd</v>
          </cell>
          <cell r="AA165" t="str">
            <v>nd</v>
          </cell>
          <cell r="AB165" t="str">
            <v>nd</v>
          </cell>
          <cell r="AC165">
            <v>31.8</v>
          </cell>
          <cell r="AD165">
            <v>50</v>
          </cell>
          <cell r="AE165" t="str">
            <v>nd</v>
          </cell>
          <cell r="AF165">
            <v>39.5</v>
          </cell>
          <cell r="AG165" t="str">
            <v>nd</v>
          </cell>
          <cell r="AH165">
            <v>0</v>
          </cell>
          <cell r="AI165">
            <v>34.9</v>
          </cell>
          <cell r="AJ165">
            <v>67.900000000000006</v>
          </cell>
          <cell r="AK165">
            <v>2.5</v>
          </cell>
          <cell r="AL165">
            <v>29.599999999999998</v>
          </cell>
          <cell r="AM165">
            <v>5.8999999999999995</v>
          </cell>
          <cell r="AN165">
            <v>94.1</v>
          </cell>
          <cell r="AO165">
            <v>30.9</v>
          </cell>
          <cell r="AP165">
            <v>69.099999999999994</v>
          </cell>
          <cell r="AQ165">
            <v>41.099999999999994</v>
          </cell>
          <cell r="AR165" t="str">
            <v>nd</v>
          </cell>
          <cell r="AS165" t="str">
            <v>nd</v>
          </cell>
          <cell r="AT165">
            <v>26.8</v>
          </cell>
          <cell r="AU165" t="str">
            <v>nd</v>
          </cell>
          <cell r="AV165">
            <v>0</v>
          </cell>
          <cell r="AW165">
            <v>0</v>
          </cell>
          <cell r="AX165">
            <v>0</v>
          </cell>
          <cell r="AY165">
            <v>86.4</v>
          </cell>
          <cell r="AZ165" t="str">
            <v>nd</v>
          </cell>
          <cell r="BA165">
            <v>85.3</v>
          </cell>
          <cell r="BB165">
            <v>7.1999999999999993</v>
          </cell>
          <cell r="BC165" t="str">
            <v>nd</v>
          </cell>
          <cell r="BD165">
            <v>1.6</v>
          </cell>
          <cell r="BE165" t="str">
            <v>nd</v>
          </cell>
          <cell r="BF165">
            <v>4.5</v>
          </cell>
          <cell r="BG165" t="str">
            <v>nd</v>
          </cell>
          <cell r="BH165">
            <v>0</v>
          </cell>
          <cell r="BI165">
            <v>0</v>
          </cell>
          <cell r="BJ165" t="str">
            <v>nd</v>
          </cell>
          <cell r="BK165">
            <v>11.600000000000001</v>
          </cell>
          <cell r="BL165">
            <v>87.7</v>
          </cell>
          <cell r="BM165">
            <v>0</v>
          </cell>
          <cell r="BN165">
            <v>0</v>
          </cell>
          <cell r="BO165" t="str">
            <v>nd</v>
          </cell>
          <cell r="BP165" t="str">
            <v>nd</v>
          </cell>
          <cell r="BQ165">
            <v>3.5000000000000004</v>
          </cell>
          <cell r="BR165">
            <v>95.6</v>
          </cell>
          <cell r="BS165">
            <v>0</v>
          </cell>
          <cell r="BT165">
            <v>0</v>
          </cell>
          <cell r="BU165">
            <v>0</v>
          </cell>
          <cell r="BV165">
            <v>5.8999999999999995</v>
          </cell>
          <cell r="BW165">
            <v>44.4</v>
          </cell>
          <cell r="BX165">
            <v>49.8</v>
          </cell>
          <cell r="BY165">
            <v>2.5</v>
          </cell>
          <cell r="BZ165" t="str">
            <v>nd</v>
          </cell>
          <cell r="CA165">
            <v>2.1999999999999997</v>
          </cell>
          <cell r="CB165">
            <v>22.1</v>
          </cell>
          <cell r="CC165">
            <v>25</v>
          </cell>
          <cell r="CD165">
            <v>47.8</v>
          </cell>
          <cell r="CE165">
            <v>0</v>
          </cell>
          <cell r="CF165" t="str">
            <v>nd</v>
          </cell>
          <cell r="CG165">
            <v>0</v>
          </cell>
          <cell r="CH165" t="str">
            <v>nd</v>
          </cell>
          <cell r="CI165" t="str">
            <v>nd</v>
          </cell>
          <cell r="CJ165">
            <v>98.4</v>
          </cell>
          <cell r="CK165">
            <v>35.699999999999996</v>
          </cell>
          <cell r="CL165">
            <v>32.6</v>
          </cell>
          <cell r="CM165">
            <v>71.8</v>
          </cell>
          <cell r="CN165">
            <v>22.1</v>
          </cell>
          <cell r="CO165">
            <v>30.099999999999998</v>
          </cell>
          <cell r="CP165">
            <v>10</v>
          </cell>
          <cell r="CQ165">
            <v>54.500000000000007</v>
          </cell>
          <cell r="CR165">
            <v>4.7</v>
          </cell>
          <cell r="CS165">
            <v>20.100000000000001</v>
          </cell>
          <cell r="CT165">
            <v>38.1</v>
          </cell>
          <cell r="CU165">
            <v>18.600000000000001</v>
          </cell>
          <cell r="CV165">
            <v>23.200000000000003</v>
          </cell>
          <cell r="CW165">
            <v>30.7</v>
          </cell>
          <cell r="CX165">
            <v>4.7</v>
          </cell>
          <cell r="CY165">
            <v>10.8</v>
          </cell>
          <cell r="CZ165">
            <v>14.499999999999998</v>
          </cell>
          <cell r="DA165">
            <v>10.6</v>
          </cell>
          <cell r="DB165">
            <v>28.7</v>
          </cell>
          <cell r="DC165">
            <v>27.700000000000003</v>
          </cell>
          <cell r="DD165">
            <v>27.500000000000004</v>
          </cell>
          <cell r="DE165">
            <v>6.5</v>
          </cell>
          <cell r="DF165">
            <v>34.699999999999996</v>
          </cell>
          <cell r="DG165">
            <v>3.6999999999999997</v>
          </cell>
          <cell r="DH165" t="str">
            <v>nd</v>
          </cell>
          <cell r="DI165">
            <v>25.6</v>
          </cell>
          <cell r="DJ165">
            <v>8.5</v>
          </cell>
          <cell r="DK165">
            <v>13.100000000000001</v>
          </cell>
          <cell r="DL165" t="str">
            <v>nd</v>
          </cell>
          <cell r="DM165">
            <v>0</v>
          </cell>
          <cell r="DN165">
            <v>0</v>
          </cell>
          <cell r="DO165">
            <v>0</v>
          </cell>
          <cell r="DP165" t="str">
            <v>nd</v>
          </cell>
          <cell r="DQ165">
            <v>1.4000000000000001</v>
          </cell>
          <cell r="DR165">
            <v>0</v>
          </cell>
          <cell r="DS165" t="str">
            <v>nd</v>
          </cell>
          <cell r="DT165" t="str">
            <v>nd</v>
          </cell>
          <cell r="DU165" t="str">
            <v>nd</v>
          </cell>
          <cell r="DV165">
            <v>0</v>
          </cell>
          <cell r="DW165">
            <v>11.4</v>
          </cell>
          <cell r="DX165" t="str">
            <v>nd</v>
          </cell>
          <cell r="DY165">
            <v>0</v>
          </cell>
          <cell r="DZ165">
            <v>0</v>
          </cell>
          <cell r="EA165">
            <v>0</v>
          </cell>
          <cell r="EB165" t="str">
            <v>nd</v>
          </cell>
          <cell r="EC165">
            <v>61.8</v>
          </cell>
          <cell r="ED165">
            <v>5.8999999999999995</v>
          </cell>
          <cell r="EE165" t="str">
            <v>nd</v>
          </cell>
          <cell r="EF165" t="str">
            <v>nd</v>
          </cell>
          <cell r="EG165">
            <v>0</v>
          </cell>
          <cell r="EH165">
            <v>1.9</v>
          </cell>
          <cell r="EI165">
            <v>10.6</v>
          </cell>
          <cell r="EJ165" t="str">
            <v>nd</v>
          </cell>
          <cell r="EK165">
            <v>0</v>
          </cell>
          <cell r="EL165" t="str">
            <v>nd</v>
          </cell>
          <cell r="EM165">
            <v>0</v>
          </cell>
          <cell r="EN165" t="str">
            <v>nd</v>
          </cell>
          <cell r="EO165">
            <v>0</v>
          </cell>
          <cell r="EP165">
            <v>0</v>
          </cell>
          <cell r="EQ165">
            <v>0</v>
          </cell>
          <cell r="ER165">
            <v>0</v>
          </cell>
          <cell r="ES165">
            <v>1.4000000000000001</v>
          </cell>
          <cell r="ET165">
            <v>0</v>
          </cell>
          <cell r="EU165">
            <v>0</v>
          </cell>
          <cell r="EV165">
            <v>0</v>
          </cell>
          <cell r="EW165">
            <v>0</v>
          </cell>
          <cell r="EX165" t="str">
            <v>nd</v>
          </cell>
          <cell r="EY165">
            <v>2.1999999999999997</v>
          </cell>
          <cell r="EZ165">
            <v>0</v>
          </cell>
          <cell r="FA165">
            <v>0</v>
          </cell>
          <cell r="FB165">
            <v>0</v>
          </cell>
          <cell r="FC165">
            <v>0</v>
          </cell>
          <cell r="FD165">
            <v>4.3</v>
          </cell>
          <cell r="FE165">
            <v>9.5</v>
          </cell>
          <cell r="FF165" t="str">
            <v>nd</v>
          </cell>
          <cell r="FG165">
            <v>0</v>
          </cell>
          <cell r="FH165">
            <v>0</v>
          </cell>
          <cell r="FI165" t="str">
            <v>nd</v>
          </cell>
          <cell r="FJ165">
            <v>5.7</v>
          </cell>
          <cell r="FK165">
            <v>62.7</v>
          </cell>
          <cell r="FL165">
            <v>0</v>
          </cell>
          <cell r="FM165">
            <v>0</v>
          </cell>
          <cell r="FN165">
            <v>0</v>
          </cell>
          <cell r="FO165">
            <v>0</v>
          </cell>
          <cell r="FP165" t="str">
            <v>nd</v>
          </cell>
          <cell r="FQ165">
            <v>11.700000000000001</v>
          </cell>
          <cell r="FR165">
            <v>0</v>
          </cell>
          <cell r="FS165">
            <v>0</v>
          </cell>
          <cell r="FT165" t="str">
            <v>nd</v>
          </cell>
          <cell r="FU165">
            <v>0</v>
          </cell>
          <cell r="FV165" t="str">
            <v>nd</v>
          </cell>
          <cell r="FW165">
            <v>0</v>
          </cell>
          <cell r="FX165">
            <v>0</v>
          </cell>
          <cell r="FY165">
            <v>0</v>
          </cell>
          <cell r="FZ165">
            <v>0</v>
          </cell>
          <cell r="GA165">
            <v>1.0999999999999999</v>
          </cell>
          <cell r="GB165">
            <v>1.5</v>
          </cell>
          <cell r="GC165">
            <v>0</v>
          </cell>
          <cell r="GD165">
            <v>0</v>
          </cell>
          <cell r="GE165">
            <v>0</v>
          </cell>
          <cell r="GF165" t="str">
            <v>nd</v>
          </cell>
          <cell r="GG165">
            <v>1.6</v>
          </cell>
          <cell r="GH165">
            <v>10.199999999999999</v>
          </cell>
          <cell r="GI165">
            <v>0</v>
          </cell>
          <cell r="GJ165">
            <v>0</v>
          </cell>
          <cell r="GK165">
            <v>0</v>
          </cell>
          <cell r="GL165">
            <v>0</v>
          </cell>
          <cell r="GM165" t="str">
            <v>nd</v>
          </cell>
          <cell r="GN165">
            <v>69.8</v>
          </cell>
          <cell r="GO165">
            <v>0</v>
          </cell>
          <cell r="GP165">
            <v>0</v>
          </cell>
          <cell r="GQ165">
            <v>0</v>
          </cell>
          <cell r="GR165">
            <v>0</v>
          </cell>
          <cell r="GS165">
            <v>0</v>
          </cell>
          <cell r="GT165">
            <v>13</v>
          </cell>
          <cell r="GU165">
            <v>0</v>
          </cell>
          <cell r="GV165">
            <v>0</v>
          </cell>
          <cell r="GW165">
            <v>0</v>
          </cell>
          <cell r="GX165">
            <v>0</v>
          </cell>
          <cell r="GY165" t="str">
            <v>nd</v>
          </cell>
          <cell r="GZ165">
            <v>0</v>
          </cell>
          <cell r="HA165">
            <v>0</v>
          </cell>
          <cell r="HB165">
            <v>0</v>
          </cell>
          <cell r="HC165" t="str">
            <v>nd</v>
          </cell>
          <cell r="HD165">
            <v>1.2</v>
          </cell>
          <cell r="HE165">
            <v>0.8</v>
          </cell>
          <cell r="HF165">
            <v>0</v>
          </cell>
          <cell r="HG165">
            <v>0</v>
          </cell>
          <cell r="HH165">
            <v>0</v>
          </cell>
          <cell r="HI165">
            <v>1.7000000000000002</v>
          </cell>
          <cell r="HJ165">
            <v>5</v>
          </cell>
          <cell r="HK165">
            <v>4.5</v>
          </cell>
          <cell r="HL165">
            <v>0</v>
          </cell>
          <cell r="HM165">
            <v>0</v>
          </cell>
          <cell r="HN165">
            <v>0</v>
          </cell>
          <cell r="HO165">
            <v>3.6999999999999997</v>
          </cell>
          <cell r="HP165">
            <v>30.099999999999998</v>
          </cell>
          <cell r="HQ165">
            <v>38.200000000000003</v>
          </cell>
          <cell r="HR165">
            <v>0</v>
          </cell>
          <cell r="HS165">
            <v>0</v>
          </cell>
          <cell r="HT165">
            <v>0</v>
          </cell>
          <cell r="HU165">
            <v>0</v>
          </cell>
          <cell r="HV165">
            <v>8.6999999999999993</v>
          </cell>
          <cell r="HW165">
            <v>4.9000000000000004</v>
          </cell>
          <cell r="HX165">
            <v>0</v>
          </cell>
          <cell r="HY165">
            <v>0</v>
          </cell>
          <cell r="HZ165">
            <v>0</v>
          </cell>
          <cell r="IA165">
            <v>0</v>
          </cell>
          <cell r="IB165" t="str">
            <v>nd</v>
          </cell>
          <cell r="IC165">
            <v>0</v>
          </cell>
          <cell r="ID165">
            <v>0</v>
          </cell>
          <cell r="IE165">
            <v>0</v>
          </cell>
          <cell r="IF165" t="str">
            <v>nd</v>
          </cell>
          <cell r="IG165">
            <v>1.3</v>
          </cell>
          <cell r="IH165">
            <v>1</v>
          </cell>
          <cell r="II165" t="str">
            <v>nd</v>
          </cell>
          <cell r="IJ165">
            <v>0</v>
          </cell>
          <cell r="IK165" t="str">
            <v>nd</v>
          </cell>
          <cell r="IL165">
            <v>4.5</v>
          </cell>
          <cell r="IM165">
            <v>1.7999999999999998</v>
          </cell>
          <cell r="IN165">
            <v>4.5999999999999996</v>
          </cell>
          <cell r="IO165" t="str">
            <v>nd</v>
          </cell>
          <cell r="IP165">
            <v>0</v>
          </cell>
          <cell r="IQ165" t="str">
            <v>nd</v>
          </cell>
          <cell r="IR165">
            <v>16.400000000000002</v>
          </cell>
          <cell r="IS165">
            <v>16.7</v>
          </cell>
          <cell r="IT165">
            <v>36.4</v>
          </cell>
          <cell r="IU165">
            <v>0</v>
          </cell>
          <cell r="IV165">
            <v>0</v>
          </cell>
          <cell r="IW165" t="str">
            <v>nd</v>
          </cell>
          <cell r="IX165" t="str">
            <v>nd</v>
          </cell>
          <cell r="IY165">
            <v>5.4</v>
          </cell>
          <cell r="IZ165">
            <v>4.7</v>
          </cell>
          <cell r="JA165">
            <v>0</v>
          </cell>
          <cell r="JB165">
            <v>0</v>
          </cell>
          <cell r="JC165">
            <v>0</v>
          </cell>
          <cell r="JD165">
            <v>0</v>
          </cell>
          <cell r="JE165">
            <v>1.4000000000000001</v>
          </cell>
          <cell r="JF165">
            <v>0</v>
          </cell>
          <cell r="JG165" t="str">
            <v>nd</v>
          </cell>
          <cell r="JH165">
            <v>0</v>
          </cell>
          <cell r="JI165">
            <v>0</v>
          </cell>
          <cell r="JJ165">
            <v>0</v>
          </cell>
          <cell r="JK165">
            <v>2</v>
          </cell>
          <cell r="JL165">
            <v>0</v>
          </cell>
          <cell r="JM165">
            <v>0</v>
          </cell>
          <cell r="JN165">
            <v>0</v>
          </cell>
          <cell r="JO165">
            <v>0</v>
          </cell>
          <cell r="JP165" t="str">
            <v>nd</v>
          </cell>
          <cell r="JQ165">
            <v>11.600000000000001</v>
          </cell>
          <cell r="JR165">
            <v>0</v>
          </cell>
          <cell r="JS165">
            <v>0</v>
          </cell>
          <cell r="JT165">
            <v>0</v>
          </cell>
          <cell r="JU165" t="str">
            <v>nd</v>
          </cell>
          <cell r="JV165">
            <v>0</v>
          </cell>
          <cell r="JW165">
            <v>70.7</v>
          </cell>
          <cell r="JX165">
            <v>0</v>
          </cell>
          <cell r="JY165">
            <v>0</v>
          </cell>
          <cell r="JZ165">
            <v>0</v>
          </cell>
          <cell r="KA165">
            <v>0</v>
          </cell>
          <cell r="KB165">
            <v>0</v>
          </cell>
          <cell r="KC165">
            <v>12.7</v>
          </cell>
          <cell r="KD165">
            <v>85.399999999999991</v>
          </cell>
          <cell r="KE165">
            <v>0.8</v>
          </cell>
          <cell r="KF165">
            <v>0.6</v>
          </cell>
          <cell r="KG165">
            <v>3.5999999999999996</v>
          </cell>
          <cell r="KH165">
            <v>9.1999999999999993</v>
          </cell>
          <cell r="KI165">
            <v>0.5</v>
          </cell>
          <cell r="KJ165">
            <v>83.7</v>
          </cell>
          <cell r="KK165">
            <v>0.8</v>
          </cell>
          <cell r="KL165">
            <v>0.6</v>
          </cell>
          <cell r="KM165">
            <v>3.8</v>
          </cell>
          <cell r="KN165">
            <v>10.5</v>
          </cell>
          <cell r="KO165">
            <v>0.5</v>
          </cell>
        </row>
        <row r="166">
          <cell r="A166" t="str">
            <v>2EU2</v>
          </cell>
          <cell r="B166" t="str">
            <v>166</v>
          </cell>
          <cell r="C166" t="str">
            <v>NAF 4</v>
          </cell>
          <cell r="D166" t="str">
            <v>EU2</v>
          </cell>
          <cell r="E166" t="str">
            <v>2</v>
          </cell>
          <cell r="F166">
            <v>0</v>
          </cell>
          <cell r="G166">
            <v>3.6999999999999997</v>
          </cell>
          <cell r="H166">
            <v>15.8</v>
          </cell>
          <cell r="I166">
            <v>69.599999999999994</v>
          </cell>
          <cell r="J166">
            <v>10.9</v>
          </cell>
          <cell r="K166">
            <v>60.6</v>
          </cell>
          <cell r="L166">
            <v>14.399999999999999</v>
          </cell>
          <cell r="M166">
            <v>25</v>
          </cell>
          <cell r="N166">
            <v>0</v>
          </cell>
          <cell r="O166">
            <v>18.099999999999998</v>
          </cell>
          <cell r="P166">
            <v>26.200000000000003</v>
          </cell>
          <cell r="Q166">
            <v>22.7</v>
          </cell>
          <cell r="R166">
            <v>7.1</v>
          </cell>
          <cell r="S166">
            <v>23</v>
          </cell>
          <cell r="T166">
            <v>20.7</v>
          </cell>
          <cell r="U166">
            <v>2.6</v>
          </cell>
          <cell r="V166">
            <v>22.6</v>
          </cell>
          <cell r="W166">
            <v>7.3</v>
          </cell>
          <cell r="X166">
            <v>85.5</v>
          </cell>
          <cell r="Y166">
            <v>7.3</v>
          </cell>
          <cell r="Z166">
            <v>0</v>
          </cell>
          <cell r="AA166" t="str">
            <v>nd</v>
          </cell>
          <cell r="AB166">
            <v>61.6</v>
          </cell>
          <cell r="AC166">
            <v>28.799999999999997</v>
          </cell>
          <cell r="AD166" t="str">
            <v>nd</v>
          </cell>
          <cell r="AE166" t="str">
            <v>nd</v>
          </cell>
          <cell r="AF166" t="str">
            <v>nd</v>
          </cell>
          <cell r="AG166" t="str">
            <v>nd</v>
          </cell>
          <cell r="AH166">
            <v>0</v>
          </cell>
          <cell r="AI166">
            <v>43.2</v>
          </cell>
          <cell r="AJ166">
            <v>64.2</v>
          </cell>
          <cell r="AK166">
            <v>5.4</v>
          </cell>
          <cell r="AL166">
            <v>30.4</v>
          </cell>
          <cell r="AM166">
            <v>9.4</v>
          </cell>
          <cell r="AN166">
            <v>90.600000000000009</v>
          </cell>
          <cell r="AO166">
            <v>58.5</v>
          </cell>
          <cell r="AP166">
            <v>41.5</v>
          </cell>
          <cell r="AQ166">
            <v>40.9</v>
          </cell>
          <cell r="AR166" t="str">
            <v>nd</v>
          </cell>
          <cell r="AS166">
            <v>0</v>
          </cell>
          <cell r="AT166">
            <v>45.2</v>
          </cell>
          <cell r="AU166" t="str">
            <v>nd</v>
          </cell>
          <cell r="AV166">
            <v>0</v>
          </cell>
          <cell r="AW166">
            <v>0</v>
          </cell>
          <cell r="AX166">
            <v>0</v>
          </cell>
          <cell r="AY166">
            <v>89.4</v>
          </cell>
          <cell r="AZ166" t="str">
            <v>nd</v>
          </cell>
          <cell r="BA166">
            <v>81.599999999999994</v>
          </cell>
          <cell r="BB166">
            <v>14.2</v>
          </cell>
          <cell r="BC166">
            <v>0</v>
          </cell>
          <cell r="BD166">
            <v>2</v>
          </cell>
          <cell r="BE166" t="str">
            <v>nd</v>
          </cell>
          <cell r="BF166" t="str">
            <v>nd</v>
          </cell>
          <cell r="BG166">
            <v>0</v>
          </cell>
          <cell r="BH166">
            <v>0</v>
          </cell>
          <cell r="BI166">
            <v>0</v>
          </cell>
          <cell r="BJ166" t="str">
            <v>nd</v>
          </cell>
          <cell r="BK166">
            <v>9</v>
          </cell>
          <cell r="BL166">
            <v>89.8</v>
          </cell>
          <cell r="BM166" t="str">
            <v>nd</v>
          </cell>
          <cell r="BN166">
            <v>0</v>
          </cell>
          <cell r="BO166" t="str">
            <v>nd</v>
          </cell>
          <cell r="BP166">
            <v>0</v>
          </cell>
          <cell r="BQ166">
            <v>5.7</v>
          </cell>
          <cell r="BR166">
            <v>92.5</v>
          </cell>
          <cell r="BS166">
            <v>0</v>
          </cell>
          <cell r="BT166">
            <v>0</v>
          </cell>
          <cell r="BU166">
            <v>0</v>
          </cell>
          <cell r="BV166">
            <v>6.4</v>
          </cell>
          <cell r="BW166">
            <v>56.599999999999994</v>
          </cell>
          <cell r="BX166">
            <v>37.1</v>
          </cell>
          <cell r="BY166" t="str">
            <v>nd</v>
          </cell>
          <cell r="BZ166">
            <v>0</v>
          </cell>
          <cell r="CA166">
            <v>4.3999999999999995</v>
          </cell>
          <cell r="CB166">
            <v>22.2</v>
          </cell>
          <cell r="CC166">
            <v>33.6</v>
          </cell>
          <cell r="CD166">
            <v>38.9</v>
          </cell>
          <cell r="CE166">
            <v>0</v>
          </cell>
          <cell r="CF166">
            <v>0</v>
          </cell>
          <cell r="CG166">
            <v>0</v>
          </cell>
          <cell r="CH166">
            <v>0</v>
          </cell>
          <cell r="CI166">
            <v>0</v>
          </cell>
          <cell r="CJ166">
            <v>100</v>
          </cell>
          <cell r="CK166">
            <v>44.7</v>
          </cell>
          <cell r="CL166">
            <v>34.4</v>
          </cell>
          <cell r="CM166">
            <v>72.7</v>
          </cell>
          <cell r="CN166">
            <v>23.200000000000003</v>
          </cell>
          <cell r="CO166">
            <v>31.900000000000002</v>
          </cell>
          <cell r="CP166">
            <v>7.6</v>
          </cell>
          <cell r="CQ166">
            <v>61.5</v>
          </cell>
          <cell r="CR166">
            <v>7.1999999999999993</v>
          </cell>
          <cell r="CS166">
            <v>20.9</v>
          </cell>
          <cell r="CT166">
            <v>39.700000000000003</v>
          </cell>
          <cell r="CU166">
            <v>16.600000000000001</v>
          </cell>
          <cell r="CV166">
            <v>22.8</v>
          </cell>
          <cell r="CW166">
            <v>35.5</v>
          </cell>
          <cell r="CX166">
            <v>4.1000000000000005</v>
          </cell>
          <cell r="CY166">
            <v>18.399999999999999</v>
          </cell>
          <cell r="CZ166">
            <v>9.6</v>
          </cell>
          <cell r="DA166">
            <v>7.6</v>
          </cell>
          <cell r="DB166">
            <v>24.9</v>
          </cell>
          <cell r="DC166">
            <v>31</v>
          </cell>
          <cell r="DD166">
            <v>28.7</v>
          </cell>
          <cell r="DE166">
            <v>8</v>
          </cell>
          <cell r="DF166">
            <v>24.6</v>
          </cell>
          <cell r="DG166" t="str">
            <v>nd</v>
          </cell>
          <cell r="DH166">
            <v>0</v>
          </cell>
          <cell r="DI166">
            <v>19.8</v>
          </cell>
          <cell r="DJ166">
            <v>3.8</v>
          </cell>
          <cell r="DK166">
            <v>18.3</v>
          </cell>
          <cell r="DL166">
            <v>0</v>
          </cell>
          <cell r="DM166">
            <v>0</v>
          </cell>
          <cell r="DN166">
            <v>0</v>
          </cell>
          <cell r="DO166">
            <v>0</v>
          </cell>
          <cell r="DP166">
            <v>0</v>
          </cell>
          <cell r="DQ166">
            <v>2.8000000000000003</v>
          </cell>
          <cell r="DR166">
            <v>0</v>
          </cell>
          <cell r="DS166">
            <v>0</v>
          </cell>
          <cell r="DT166" t="str">
            <v>nd</v>
          </cell>
          <cell r="DU166">
            <v>0</v>
          </cell>
          <cell r="DV166">
            <v>0</v>
          </cell>
          <cell r="DW166">
            <v>9.8000000000000007</v>
          </cell>
          <cell r="DX166">
            <v>4.1000000000000005</v>
          </cell>
          <cell r="DY166">
            <v>0</v>
          </cell>
          <cell r="DZ166" t="str">
            <v>nd</v>
          </cell>
          <cell r="EA166" t="str">
            <v>nd</v>
          </cell>
          <cell r="EB166" t="str">
            <v>nd</v>
          </cell>
          <cell r="EC166">
            <v>61.3</v>
          </cell>
          <cell r="ED166">
            <v>7.3</v>
          </cell>
          <cell r="EE166">
            <v>0</v>
          </cell>
          <cell r="EF166">
            <v>0</v>
          </cell>
          <cell r="EG166">
            <v>0</v>
          </cell>
          <cell r="EH166" t="str">
            <v>nd</v>
          </cell>
          <cell r="EI166">
            <v>7.8</v>
          </cell>
          <cell r="EJ166" t="str">
            <v>nd</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3.6999999999999997</v>
          </cell>
          <cell r="EZ166">
            <v>0</v>
          </cell>
          <cell r="FA166">
            <v>0</v>
          </cell>
          <cell r="FB166">
            <v>0</v>
          </cell>
          <cell r="FC166" t="str">
            <v>nd</v>
          </cell>
          <cell r="FD166">
            <v>3.3000000000000003</v>
          </cell>
          <cell r="FE166">
            <v>11.4</v>
          </cell>
          <cell r="FF166">
            <v>0</v>
          </cell>
          <cell r="FG166">
            <v>0</v>
          </cell>
          <cell r="FH166">
            <v>0</v>
          </cell>
          <cell r="FI166">
            <v>0</v>
          </cell>
          <cell r="FJ166">
            <v>4.3999999999999995</v>
          </cell>
          <cell r="FK166">
            <v>65</v>
          </cell>
          <cell r="FL166">
            <v>0</v>
          </cell>
          <cell r="FM166">
            <v>0</v>
          </cell>
          <cell r="FN166">
            <v>0</v>
          </cell>
          <cell r="FO166">
            <v>0</v>
          </cell>
          <cell r="FP166" t="str">
            <v>nd</v>
          </cell>
          <cell r="FQ166">
            <v>9.6</v>
          </cell>
          <cell r="FR166">
            <v>0</v>
          </cell>
          <cell r="FS166">
            <v>0</v>
          </cell>
          <cell r="FT166">
            <v>0</v>
          </cell>
          <cell r="FU166">
            <v>0</v>
          </cell>
          <cell r="FV166">
            <v>0</v>
          </cell>
          <cell r="FW166">
            <v>0</v>
          </cell>
          <cell r="FX166">
            <v>0</v>
          </cell>
          <cell r="FY166">
            <v>0</v>
          </cell>
          <cell r="FZ166">
            <v>0</v>
          </cell>
          <cell r="GA166" t="str">
            <v>nd</v>
          </cell>
          <cell r="GB166">
            <v>3.4000000000000004</v>
          </cell>
          <cell r="GC166">
            <v>0</v>
          </cell>
          <cell r="GD166">
            <v>0</v>
          </cell>
          <cell r="GE166" t="str">
            <v>nd</v>
          </cell>
          <cell r="GF166">
            <v>0</v>
          </cell>
          <cell r="GG166">
            <v>2</v>
          </cell>
          <cell r="GH166">
            <v>13.5</v>
          </cell>
          <cell r="GI166" t="str">
            <v>nd</v>
          </cell>
          <cell r="GJ166">
            <v>0</v>
          </cell>
          <cell r="GK166">
            <v>0</v>
          </cell>
          <cell r="GL166">
            <v>0</v>
          </cell>
          <cell r="GM166" t="str">
            <v>nd</v>
          </cell>
          <cell r="GN166">
            <v>67</v>
          </cell>
          <cell r="GO166">
            <v>0</v>
          </cell>
          <cell r="GP166">
            <v>0</v>
          </cell>
          <cell r="GQ166">
            <v>0</v>
          </cell>
          <cell r="GR166">
            <v>0</v>
          </cell>
          <cell r="GS166" t="str">
            <v>nd</v>
          </cell>
          <cell r="GT166">
            <v>8.6</v>
          </cell>
          <cell r="GU166">
            <v>0</v>
          </cell>
          <cell r="GV166">
            <v>0</v>
          </cell>
          <cell r="GW166">
            <v>0</v>
          </cell>
          <cell r="GX166">
            <v>0</v>
          </cell>
          <cell r="GY166">
            <v>0</v>
          </cell>
          <cell r="GZ166">
            <v>0</v>
          </cell>
          <cell r="HA166">
            <v>0</v>
          </cell>
          <cell r="HB166">
            <v>0</v>
          </cell>
          <cell r="HC166">
            <v>0</v>
          </cell>
          <cell r="HD166">
            <v>2.7</v>
          </cell>
          <cell r="HE166" t="str">
            <v>nd</v>
          </cell>
          <cell r="HF166">
            <v>0</v>
          </cell>
          <cell r="HG166">
            <v>0</v>
          </cell>
          <cell r="HH166">
            <v>0</v>
          </cell>
          <cell r="HI166">
            <v>3</v>
          </cell>
          <cell r="HJ166">
            <v>8.3000000000000007</v>
          </cell>
          <cell r="HK166">
            <v>5.3</v>
          </cell>
          <cell r="HL166">
            <v>0</v>
          </cell>
          <cell r="HM166">
            <v>0</v>
          </cell>
          <cell r="HN166">
            <v>0</v>
          </cell>
          <cell r="HO166">
            <v>2</v>
          </cell>
          <cell r="HP166">
            <v>38</v>
          </cell>
          <cell r="HQ166">
            <v>29.099999999999998</v>
          </cell>
          <cell r="HR166">
            <v>0</v>
          </cell>
          <cell r="HS166">
            <v>0</v>
          </cell>
          <cell r="HT166">
            <v>0</v>
          </cell>
          <cell r="HU166" t="str">
            <v>nd</v>
          </cell>
          <cell r="HV166">
            <v>7.5</v>
          </cell>
          <cell r="HW166">
            <v>1.7000000000000002</v>
          </cell>
          <cell r="HX166">
            <v>0</v>
          </cell>
          <cell r="HY166">
            <v>0</v>
          </cell>
          <cell r="HZ166">
            <v>0</v>
          </cell>
          <cell r="IA166">
            <v>0</v>
          </cell>
          <cell r="IB166">
            <v>0</v>
          </cell>
          <cell r="IC166">
            <v>0</v>
          </cell>
          <cell r="ID166">
            <v>0</v>
          </cell>
          <cell r="IE166" t="str">
            <v>nd</v>
          </cell>
          <cell r="IF166">
            <v>2.1999999999999997</v>
          </cell>
          <cell r="IG166" t="str">
            <v>nd</v>
          </cell>
          <cell r="IH166">
            <v>0</v>
          </cell>
          <cell r="II166">
            <v>0</v>
          </cell>
          <cell r="IJ166">
            <v>0</v>
          </cell>
          <cell r="IK166">
            <v>1.4000000000000001</v>
          </cell>
          <cell r="IL166">
            <v>3.4000000000000004</v>
          </cell>
          <cell r="IM166">
            <v>3.9</v>
          </cell>
          <cell r="IN166">
            <v>7.1</v>
          </cell>
          <cell r="IO166" t="str">
            <v>nd</v>
          </cell>
          <cell r="IP166">
            <v>0</v>
          </cell>
          <cell r="IQ166">
            <v>2.1</v>
          </cell>
          <cell r="IR166">
            <v>15.5</v>
          </cell>
          <cell r="IS166">
            <v>20.399999999999999</v>
          </cell>
          <cell r="IT166">
            <v>30.7</v>
          </cell>
          <cell r="IU166">
            <v>0</v>
          </cell>
          <cell r="IV166">
            <v>0</v>
          </cell>
          <cell r="IW166">
            <v>0</v>
          </cell>
          <cell r="IX166" t="str">
            <v>nd</v>
          </cell>
          <cell r="IY166">
            <v>8.6</v>
          </cell>
          <cell r="IZ166" t="str">
            <v>nd</v>
          </cell>
          <cell r="JA166">
            <v>0</v>
          </cell>
          <cell r="JB166">
            <v>0</v>
          </cell>
          <cell r="JC166">
            <v>0</v>
          </cell>
          <cell r="JD166">
            <v>0</v>
          </cell>
          <cell r="JE166">
            <v>0</v>
          </cell>
          <cell r="JF166">
            <v>0</v>
          </cell>
          <cell r="JG166">
            <v>0</v>
          </cell>
          <cell r="JH166">
            <v>0</v>
          </cell>
          <cell r="JI166">
            <v>0</v>
          </cell>
          <cell r="JJ166">
            <v>0</v>
          </cell>
          <cell r="JK166">
            <v>3.5999999999999996</v>
          </cell>
          <cell r="JL166">
            <v>0</v>
          </cell>
          <cell r="JM166">
            <v>0</v>
          </cell>
          <cell r="JN166">
            <v>0</v>
          </cell>
          <cell r="JO166">
            <v>0</v>
          </cell>
          <cell r="JP166">
            <v>0</v>
          </cell>
          <cell r="JQ166">
            <v>16.600000000000001</v>
          </cell>
          <cell r="JR166">
            <v>0</v>
          </cell>
          <cell r="JS166">
            <v>0</v>
          </cell>
          <cell r="JT166">
            <v>0</v>
          </cell>
          <cell r="JU166">
            <v>0</v>
          </cell>
          <cell r="JV166">
            <v>0</v>
          </cell>
          <cell r="JW166">
            <v>68.600000000000009</v>
          </cell>
          <cell r="JX166">
            <v>0</v>
          </cell>
          <cell r="JY166">
            <v>0</v>
          </cell>
          <cell r="JZ166">
            <v>0</v>
          </cell>
          <cell r="KA166">
            <v>0</v>
          </cell>
          <cell r="KB166">
            <v>0</v>
          </cell>
          <cell r="KC166">
            <v>11.200000000000001</v>
          </cell>
          <cell r="KD166">
            <v>86.3</v>
          </cell>
          <cell r="KE166">
            <v>0.8</v>
          </cell>
          <cell r="KF166">
            <v>1</v>
          </cell>
          <cell r="KG166">
            <v>3.9</v>
          </cell>
          <cell r="KH166">
            <v>8.1</v>
          </cell>
          <cell r="KI166">
            <v>0</v>
          </cell>
          <cell r="KJ166">
            <v>84.899999999999991</v>
          </cell>
          <cell r="KK166">
            <v>0.8</v>
          </cell>
          <cell r="KL166">
            <v>0.8</v>
          </cell>
          <cell r="KM166">
            <v>4.2</v>
          </cell>
          <cell r="KN166">
            <v>9.3000000000000007</v>
          </cell>
          <cell r="KO166">
            <v>0</v>
          </cell>
        </row>
        <row r="167">
          <cell r="A167" t="str">
            <v>3EU2</v>
          </cell>
          <cell r="B167" t="str">
            <v>167</v>
          </cell>
          <cell r="C167" t="str">
            <v>NAF 4</v>
          </cell>
          <cell r="D167" t="str">
            <v>EU2</v>
          </cell>
          <cell r="E167" t="str">
            <v>3</v>
          </cell>
          <cell r="F167">
            <v>0</v>
          </cell>
          <cell r="G167">
            <v>4.3</v>
          </cell>
          <cell r="H167">
            <v>14.099999999999998</v>
          </cell>
          <cell r="I167">
            <v>71.3</v>
          </cell>
          <cell r="J167">
            <v>10.299999999999999</v>
          </cell>
          <cell r="K167">
            <v>80</v>
          </cell>
          <cell r="L167" t="str">
            <v>nd</v>
          </cell>
          <cell r="M167" t="str">
            <v>nd</v>
          </cell>
          <cell r="N167">
            <v>0</v>
          </cell>
          <cell r="O167">
            <v>12.6</v>
          </cell>
          <cell r="P167">
            <v>26.1</v>
          </cell>
          <cell r="Q167">
            <v>8.5</v>
          </cell>
          <cell r="R167">
            <v>0</v>
          </cell>
          <cell r="S167">
            <v>29.4</v>
          </cell>
          <cell r="T167">
            <v>14.6</v>
          </cell>
          <cell r="U167" t="str">
            <v>nd</v>
          </cell>
          <cell r="V167">
            <v>35.9</v>
          </cell>
          <cell r="W167">
            <v>9.8000000000000007</v>
          </cell>
          <cell r="X167">
            <v>82</v>
          </cell>
          <cell r="Y167">
            <v>8.2000000000000011</v>
          </cell>
          <cell r="Z167" t="str">
            <v>nd</v>
          </cell>
          <cell r="AA167">
            <v>33.700000000000003</v>
          </cell>
          <cell r="AB167" t="str">
            <v>nd</v>
          </cell>
          <cell r="AC167">
            <v>19.400000000000002</v>
          </cell>
          <cell r="AD167">
            <v>24.5</v>
          </cell>
          <cell r="AE167" t="str">
            <v>nd</v>
          </cell>
          <cell r="AF167">
            <v>57.8</v>
          </cell>
          <cell r="AG167">
            <v>0</v>
          </cell>
          <cell r="AH167">
            <v>0</v>
          </cell>
          <cell r="AI167" t="str">
            <v>nd</v>
          </cell>
          <cell r="AJ167">
            <v>70.5</v>
          </cell>
          <cell r="AK167" t="str">
            <v>nd</v>
          </cell>
          <cell r="AL167">
            <v>27.3</v>
          </cell>
          <cell r="AM167">
            <v>21.9</v>
          </cell>
          <cell r="AN167">
            <v>78.100000000000009</v>
          </cell>
          <cell r="AO167">
            <v>66.400000000000006</v>
          </cell>
          <cell r="AP167">
            <v>33.6</v>
          </cell>
          <cell r="AQ167">
            <v>36.4</v>
          </cell>
          <cell r="AR167" t="str">
            <v>nd</v>
          </cell>
          <cell r="AS167" t="str">
            <v>nd</v>
          </cell>
          <cell r="AT167">
            <v>55.800000000000004</v>
          </cell>
          <cell r="AU167">
            <v>0</v>
          </cell>
          <cell r="AV167" t="str">
            <v>nd</v>
          </cell>
          <cell r="AW167" t="str">
            <v>nd</v>
          </cell>
          <cell r="AX167">
            <v>0</v>
          </cell>
          <cell r="AY167">
            <v>64.8</v>
          </cell>
          <cell r="AZ167" t="str">
            <v>nd</v>
          </cell>
          <cell r="BA167">
            <v>80.600000000000009</v>
          </cell>
          <cell r="BB167">
            <v>9.1999999999999993</v>
          </cell>
          <cell r="BC167">
            <v>5.5</v>
          </cell>
          <cell r="BD167">
            <v>0</v>
          </cell>
          <cell r="BE167">
            <v>0</v>
          </cell>
          <cell r="BF167">
            <v>4.7</v>
          </cell>
          <cell r="BG167" t="str">
            <v>nd</v>
          </cell>
          <cell r="BH167" t="str">
            <v>nd</v>
          </cell>
          <cell r="BI167">
            <v>5.3</v>
          </cell>
          <cell r="BJ167" t="str">
            <v>nd</v>
          </cell>
          <cell r="BK167">
            <v>21.5</v>
          </cell>
          <cell r="BL167">
            <v>71.099999999999994</v>
          </cell>
          <cell r="BM167" t="str">
            <v>nd</v>
          </cell>
          <cell r="BN167">
            <v>0</v>
          </cell>
          <cell r="BO167" t="str">
            <v>nd</v>
          </cell>
          <cell r="BP167" t="str">
            <v>nd</v>
          </cell>
          <cell r="BQ167">
            <v>12.1</v>
          </cell>
          <cell r="BR167">
            <v>85.1</v>
          </cell>
          <cell r="BS167">
            <v>0</v>
          </cell>
          <cell r="BT167">
            <v>0</v>
          </cell>
          <cell r="BU167">
            <v>0</v>
          </cell>
          <cell r="BV167">
            <v>3.5000000000000004</v>
          </cell>
          <cell r="BW167">
            <v>71.899999999999991</v>
          </cell>
          <cell r="BX167">
            <v>24.5</v>
          </cell>
          <cell r="BY167">
            <v>0</v>
          </cell>
          <cell r="BZ167">
            <v>0</v>
          </cell>
          <cell r="CA167">
            <v>9.4</v>
          </cell>
          <cell r="CB167">
            <v>28.199999999999996</v>
          </cell>
          <cell r="CC167">
            <v>31.8</v>
          </cell>
          <cell r="CD167">
            <v>30.599999999999998</v>
          </cell>
          <cell r="CE167">
            <v>0</v>
          </cell>
          <cell r="CF167">
            <v>0</v>
          </cell>
          <cell r="CG167">
            <v>0</v>
          </cell>
          <cell r="CH167" t="str">
            <v>nd</v>
          </cell>
          <cell r="CI167">
            <v>5.2</v>
          </cell>
          <cell r="CJ167">
            <v>93.899999999999991</v>
          </cell>
          <cell r="CK167">
            <v>65.7</v>
          </cell>
          <cell r="CL167">
            <v>31.2</v>
          </cell>
          <cell r="CM167">
            <v>75.5</v>
          </cell>
          <cell r="CN167">
            <v>30.9</v>
          </cell>
          <cell r="CO167">
            <v>37.4</v>
          </cell>
          <cell r="CP167">
            <v>14.899999999999999</v>
          </cell>
          <cell r="CQ167">
            <v>57.8</v>
          </cell>
          <cell r="CR167">
            <v>5.6000000000000005</v>
          </cell>
          <cell r="CS167">
            <v>13.700000000000001</v>
          </cell>
          <cell r="CT167">
            <v>37.1</v>
          </cell>
          <cell r="CU167">
            <v>19.400000000000002</v>
          </cell>
          <cell r="CV167">
            <v>29.799999999999997</v>
          </cell>
          <cell r="CW167">
            <v>37.5</v>
          </cell>
          <cell r="CX167">
            <v>5.0999999999999996</v>
          </cell>
          <cell r="CY167">
            <v>9.5</v>
          </cell>
          <cell r="CZ167">
            <v>12.5</v>
          </cell>
          <cell r="DA167">
            <v>4.3</v>
          </cell>
          <cell r="DB167">
            <v>31.1</v>
          </cell>
          <cell r="DC167">
            <v>32.9</v>
          </cell>
          <cell r="DD167">
            <v>21.9</v>
          </cell>
          <cell r="DE167">
            <v>7.1999999999999993</v>
          </cell>
          <cell r="DF167">
            <v>30.9</v>
          </cell>
          <cell r="DG167">
            <v>7.8</v>
          </cell>
          <cell r="DH167" t="str">
            <v>nd</v>
          </cell>
          <cell r="DI167">
            <v>10.6</v>
          </cell>
          <cell r="DJ167">
            <v>6.5</v>
          </cell>
          <cell r="DK167">
            <v>13.3</v>
          </cell>
          <cell r="DL167">
            <v>0</v>
          </cell>
          <cell r="DM167">
            <v>0</v>
          </cell>
          <cell r="DN167">
            <v>0</v>
          </cell>
          <cell r="DO167">
            <v>0</v>
          </cell>
          <cell r="DP167">
            <v>0</v>
          </cell>
          <cell r="DQ167" t="str">
            <v>nd</v>
          </cell>
          <cell r="DR167">
            <v>0</v>
          </cell>
          <cell r="DS167" t="str">
            <v>nd</v>
          </cell>
          <cell r="DT167">
            <v>0</v>
          </cell>
          <cell r="DU167">
            <v>0</v>
          </cell>
          <cell r="DV167" t="str">
            <v>nd</v>
          </cell>
          <cell r="DW167">
            <v>10.199999999999999</v>
          </cell>
          <cell r="DX167" t="str">
            <v>nd</v>
          </cell>
          <cell r="DY167">
            <v>0</v>
          </cell>
          <cell r="DZ167">
            <v>0</v>
          </cell>
          <cell r="EA167">
            <v>0</v>
          </cell>
          <cell r="EB167" t="str">
            <v>nd</v>
          </cell>
          <cell r="EC167">
            <v>60.5</v>
          </cell>
          <cell r="ED167">
            <v>6.2</v>
          </cell>
          <cell r="EE167" t="str">
            <v>nd</v>
          </cell>
          <cell r="EF167">
            <v>0</v>
          </cell>
          <cell r="EG167">
            <v>0</v>
          </cell>
          <cell r="EH167" t="str">
            <v>nd</v>
          </cell>
          <cell r="EI167">
            <v>8.1</v>
          </cell>
          <cell r="EJ167">
            <v>0</v>
          </cell>
          <cell r="EK167" t="str">
            <v>nd</v>
          </cell>
          <cell r="EL167">
            <v>0</v>
          </cell>
          <cell r="EM167">
            <v>0</v>
          </cell>
          <cell r="EN167" t="str">
            <v>nd</v>
          </cell>
          <cell r="EO167">
            <v>0</v>
          </cell>
          <cell r="EP167">
            <v>0</v>
          </cell>
          <cell r="EQ167">
            <v>0</v>
          </cell>
          <cell r="ER167">
            <v>0</v>
          </cell>
          <cell r="ES167">
            <v>0</v>
          </cell>
          <cell r="ET167">
            <v>0</v>
          </cell>
          <cell r="EU167">
            <v>0</v>
          </cell>
          <cell r="EV167">
            <v>0</v>
          </cell>
          <cell r="EW167" t="str">
            <v>nd</v>
          </cell>
          <cell r="EX167" t="str">
            <v>nd</v>
          </cell>
          <cell r="EY167" t="str">
            <v>nd</v>
          </cell>
          <cell r="EZ167" t="str">
            <v>nd</v>
          </cell>
          <cell r="FA167">
            <v>0</v>
          </cell>
          <cell r="FB167">
            <v>0</v>
          </cell>
          <cell r="FC167">
            <v>0</v>
          </cell>
          <cell r="FD167" t="str">
            <v>nd</v>
          </cell>
          <cell r="FE167">
            <v>9.9</v>
          </cell>
          <cell r="FF167">
            <v>0</v>
          </cell>
          <cell r="FG167" t="str">
            <v>nd</v>
          </cell>
          <cell r="FH167" t="str">
            <v>nd</v>
          </cell>
          <cell r="FI167" t="str">
            <v>nd</v>
          </cell>
          <cell r="FJ167">
            <v>12.8</v>
          </cell>
          <cell r="FK167">
            <v>54.400000000000006</v>
          </cell>
          <cell r="FL167">
            <v>0</v>
          </cell>
          <cell r="FM167">
            <v>0</v>
          </cell>
          <cell r="FN167" t="str">
            <v>nd</v>
          </cell>
          <cell r="FO167">
            <v>0</v>
          </cell>
          <cell r="FP167" t="str">
            <v>nd</v>
          </cell>
          <cell r="FQ167">
            <v>5.0999999999999996</v>
          </cell>
          <cell r="FR167">
            <v>0</v>
          </cell>
          <cell r="FS167">
            <v>0</v>
          </cell>
          <cell r="FT167">
            <v>0</v>
          </cell>
          <cell r="FU167">
            <v>0</v>
          </cell>
          <cell r="FV167">
            <v>0</v>
          </cell>
          <cell r="FW167">
            <v>0</v>
          </cell>
          <cell r="FX167">
            <v>0</v>
          </cell>
          <cell r="FY167" t="str">
            <v>nd</v>
          </cell>
          <cell r="FZ167" t="str">
            <v>nd</v>
          </cell>
          <cell r="GA167">
            <v>0</v>
          </cell>
          <cell r="GB167" t="str">
            <v>nd</v>
          </cell>
          <cell r="GC167" t="str">
            <v>nd</v>
          </cell>
          <cell r="GD167">
            <v>0</v>
          </cell>
          <cell r="GE167">
            <v>0</v>
          </cell>
          <cell r="GF167">
            <v>0</v>
          </cell>
          <cell r="GG167" t="str">
            <v>nd</v>
          </cell>
          <cell r="GH167">
            <v>11.4</v>
          </cell>
          <cell r="GI167">
            <v>0</v>
          </cell>
          <cell r="GJ167">
            <v>0</v>
          </cell>
          <cell r="GK167">
            <v>0</v>
          </cell>
          <cell r="GL167">
            <v>0</v>
          </cell>
          <cell r="GM167">
            <v>9.1999999999999993</v>
          </cell>
          <cell r="GN167">
            <v>61.7</v>
          </cell>
          <cell r="GO167">
            <v>0</v>
          </cell>
          <cell r="GP167">
            <v>0</v>
          </cell>
          <cell r="GQ167">
            <v>0</v>
          </cell>
          <cell r="GR167">
            <v>0</v>
          </cell>
          <cell r="GS167" t="str">
            <v>nd</v>
          </cell>
          <cell r="GT167">
            <v>9.3000000000000007</v>
          </cell>
          <cell r="GU167">
            <v>0</v>
          </cell>
          <cell r="GV167">
            <v>0</v>
          </cell>
          <cell r="GW167">
            <v>0</v>
          </cell>
          <cell r="GX167">
            <v>0</v>
          </cell>
          <cell r="GY167">
            <v>0</v>
          </cell>
          <cell r="GZ167">
            <v>0</v>
          </cell>
          <cell r="HA167">
            <v>0</v>
          </cell>
          <cell r="HB167">
            <v>0</v>
          </cell>
          <cell r="HC167">
            <v>0</v>
          </cell>
          <cell r="HD167">
            <v>4.5999999999999996</v>
          </cell>
          <cell r="HE167">
            <v>0</v>
          </cell>
          <cell r="HF167">
            <v>0</v>
          </cell>
          <cell r="HG167">
            <v>0</v>
          </cell>
          <cell r="HH167">
            <v>0</v>
          </cell>
          <cell r="HI167" t="str">
            <v>nd</v>
          </cell>
          <cell r="HJ167">
            <v>10.9</v>
          </cell>
          <cell r="HK167">
            <v>2.8000000000000003</v>
          </cell>
          <cell r="HL167">
            <v>0</v>
          </cell>
          <cell r="HM167">
            <v>0</v>
          </cell>
          <cell r="HN167">
            <v>0</v>
          </cell>
          <cell r="HO167" t="str">
            <v>nd</v>
          </cell>
          <cell r="HP167">
            <v>48.3</v>
          </cell>
          <cell r="HQ167">
            <v>20.200000000000003</v>
          </cell>
          <cell r="HR167">
            <v>0</v>
          </cell>
          <cell r="HS167">
            <v>0</v>
          </cell>
          <cell r="HT167">
            <v>0</v>
          </cell>
          <cell r="HU167" t="str">
            <v>nd</v>
          </cell>
          <cell r="HV167">
            <v>8.1</v>
          </cell>
          <cell r="HW167" t="str">
            <v>nd</v>
          </cell>
          <cell r="HX167">
            <v>0</v>
          </cell>
          <cell r="HY167">
            <v>0</v>
          </cell>
          <cell r="HZ167">
            <v>0</v>
          </cell>
          <cell r="IA167">
            <v>0</v>
          </cell>
          <cell r="IB167">
            <v>0</v>
          </cell>
          <cell r="IC167">
            <v>0</v>
          </cell>
          <cell r="ID167">
            <v>0</v>
          </cell>
          <cell r="IE167" t="str">
            <v>nd</v>
          </cell>
          <cell r="IF167" t="str">
            <v>nd</v>
          </cell>
          <cell r="IG167" t="str">
            <v>nd</v>
          </cell>
          <cell r="IH167">
            <v>0</v>
          </cell>
          <cell r="II167">
            <v>0</v>
          </cell>
          <cell r="IJ167">
            <v>0</v>
          </cell>
          <cell r="IK167" t="str">
            <v>nd</v>
          </cell>
          <cell r="IL167" t="str">
            <v>nd</v>
          </cell>
          <cell r="IM167">
            <v>6.8000000000000007</v>
          </cell>
          <cell r="IN167" t="str">
            <v>nd</v>
          </cell>
          <cell r="IO167">
            <v>0</v>
          </cell>
          <cell r="IP167">
            <v>0</v>
          </cell>
          <cell r="IQ167">
            <v>4.3</v>
          </cell>
          <cell r="IR167">
            <v>21.099999999999998</v>
          </cell>
          <cell r="IS167">
            <v>19.7</v>
          </cell>
          <cell r="IT167">
            <v>27.900000000000002</v>
          </cell>
          <cell r="IU167">
            <v>0</v>
          </cell>
          <cell r="IV167">
            <v>0</v>
          </cell>
          <cell r="IW167" t="str">
            <v>nd</v>
          </cell>
          <cell r="IX167">
            <v>5.4</v>
          </cell>
          <cell r="IY167" t="str">
            <v>nd</v>
          </cell>
          <cell r="IZ167" t="str">
            <v>nd</v>
          </cell>
          <cell r="JA167">
            <v>0</v>
          </cell>
          <cell r="JB167">
            <v>0</v>
          </cell>
          <cell r="JC167">
            <v>0</v>
          </cell>
          <cell r="JD167">
            <v>0</v>
          </cell>
          <cell r="JE167">
            <v>0</v>
          </cell>
          <cell r="JF167">
            <v>0</v>
          </cell>
          <cell r="JG167">
            <v>0</v>
          </cell>
          <cell r="JH167">
            <v>0</v>
          </cell>
          <cell r="JI167">
            <v>0</v>
          </cell>
          <cell r="JJ167">
            <v>0</v>
          </cell>
          <cell r="JK167">
            <v>4.3</v>
          </cell>
          <cell r="JL167">
            <v>0</v>
          </cell>
          <cell r="JM167">
            <v>0</v>
          </cell>
          <cell r="JN167">
            <v>0</v>
          </cell>
          <cell r="JO167" t="str">
            <v>nd</v>
          </cell>
          <cell r="JP167" t="str">
            <v>nd</v>
          </cell>
          <cell r="JQ167">
            <v>10.8</v>
          </cell>
          <cell r="JR167">
            <v>0</v>
          </cell>
          <cell r="JS167">
            <v>0</v>
          </cell>
          <cell r="JT167">
            <v>0</v>
          </cell>
          <cell r="JU167">
            <v>0</v>
          </cell>
          <cell r="JV167" t="str">
            <v>nd</v>
          </cell>
          <cell r="JW167">
            <v>68.100000000000009</v>
          </cell>
          <cell r="JX167">
            <v>0</v>
          </cell>
          <cell r="JY167">
            <v>0</v>
          </cell>
          <cell r="JZ167">
            <v>0</v>
          </cell>
          <cell r="KA167">
            <v>0</v>
          </cell>
          <cell r="KB167">
            <v>0</v>
          </cell>
          <cell r="KC167">
            <v>10.6</v>
          </cell>
          <cell r="KD167">
            <v>78.2</v>
          </cell>
          <cell r="KE167">
            <v>4.3</v>
          </cell>
          <cell r="KF167">
            <v>1.7000000000000002</v>
          </cell>
          <cell r="KG167">
            <v>4.5</v>
          </cell>
          <cell r="KH167">
            <v>11</v>
          </cell>
          <cell r="KI167">
            <v>0.4</v>
          </cell>
          <cell r="KJ167">
            <v>76.7</v>
          </cell>
          <cell r="KK167">
            <v>4</v>
          </cell>
          <cell r="KL167">
            <v>1.7999999999999998</v>
          </cell>
          <cell r="KM167">
            <v>4.7</v>
          </cell>
          <cell r="KN167">
            <v>12.5</v>
          </cell>
          <cell r="KO167">
            <v>0.4</v>
          </cell>
        </row>
        <row r="168">
          <cell r="A168" t="str">
            <v>4EU2</v>
          </cell>
          <cell r="B168" t="str">
            <v>168</v>
          </cell>
          <cell r="C168" t="str">
            <v>NAF 4</v>
          </cell>
          <cell r="D168" t="str">
            <v>EU2</v>
          </cell>
          <cell r="E168" t="str">
            <v>4</v>
          </cell>
          <cell r="F168">
            <v>0</v>
          </cell>
          <cell r="G168" t="str">
            <v>nd</v>
          </cell>
          <cell r="H168">
            <v>12.6</v>
          </cell>
          <cell r="I168">
            <v>75.8</v>
          </cell>
          <cell r="J168">
            <v>9.8000000000000007</v>
          </cell>
          <cell r="K168">
            <v>74.5</v>
          </cell>
          <cell r="L168">
            <v>13.8</v>
          </cell>
          <cell r="M168" t="str">
            <v>nd</v>
          </cell>
          <cell r="N168" t="str">
            <v>nd</v>
          </cell>
          <cell r="O168">
            <v>13.600000000000001</v>
          </cell>
          <cell r="P168">
            <v>28.4</v>
          </cell>
          <cell r="Q168">
            <v>7.1</v>
          </cell>
          <cell r="R168" t="str">
            <v>nd</v>
          </cell>
          <cell r="S168">
            <v>24</v>
          </cell>
          <cell r="T168">
            <v>26.5</v>
          </cell>
          <cell r="U168">
            <v>3.1</v>
          </cell>
          <cell r="V168">
            <v>26.700000000000003</v>
          </cell>
          <cell r="W168">
            <v>8.2000000000000011</v>
          </cell>
          <cell r="X168">
            <v>85.1</v>
          </cell>
          <cell r="Y168">
            <v>6.7</v>
          </cell>
          <cell r="Z168">
            <v>0</v>
          </cell>
          <cell r="AA168" t="str">
            <v>nd</v>
          </cell>
          <cell r="AB168" t="str">
            <v>nd</v>
          </cell>
          <cell r="AC168">
            <v>39.4</v>
          </cell>
          <cell r="AD168" t="str">
            <v>nd</v>
          </cell>
          <cell r="AE168">
            <v>0</v>
          </cell>
          <cell r="AF168">
            <v>56.2</v>
          </cell>
          <cell r="AG168">
            <v>35.6</v>
          </cell>
          <cell r="AH168">
            <v>0</v>
          </cell>
          <cell r="AI168" t="str">
            <v>nd</v>
          </cell>
          <cell r="AJ168">
            <v>65.2</v>
          </cell>
          <cell r="AK168">
            <v>3.5000000000000004</v>
          </cell>
          <cell r="AL168">
            <v>31.3</v>
          </cell>
          <cell r="AM168">
            <v>32.1</v>
          </cell>
          <cell r="AN168">
            <v>67.900000000000006</v>
          </cell>
          <cell r="AO168">
            <v>68.7</v>
          </cell>
          <cell r="AP168">
            <v>31.3</v>
          </cell>
          <cell r="AQ168">
            <v>30.5</v>
          </cell>
          <cell r="AR168" t="str">
            <v>nd</v>
          </cell>
          <cell r="AS168" t="str">
            <v>nd</v>
          </cell>
          <cell r="AT168">
            <v>55.500000000000007</v>
          </cell>
          <cell r="AU168">
            <v>10</v>
          </cell>
          <cell r="AV168" t="str">
            <v>nd</v>
          </cell>
          <cell r="AW168">
            <v>11.799999999999999</v>
          </cell>
          <cell r="AX168" t="str">
            <v>nd</v>
          </cell>
          <cell r="AY168">
            <v>76</v>
          </cell>
          <cell r="AZ168" t="str">
            <v>nd</v>
          </cell>
          <cell r="BA168">
            <v>64.2</v>
          </cell>
          <cell r="BB168">
            <v>22.5</v>
          </cell>
          <cell r="BC168">
            <v>10.9</v>
          </cell>
          <cell r="BD168">
            <v>0</v>
          </cell>
          <cell r="BE168" t="str">
            <v>nd</v>
          </cell>
          <cell r="BF168">
            <v>1.4000000000000001</v>
          </cell>
          <cell r="BG168" t="str">
            <v>nd</v>
          </cell>
          <cell r="BH168" t="str">
            <v>nd</v>
          </cell>
          <cell r="BI168">
            <v>0</v>
          </cell>
          <cell r="BJ168">
            <v>6.1</v>
          </cell>
          <cell r="BK168">
            <v>33.300000000000004</v>
          </cell>
          <cell r="BL168">
            <v>59.199999999999996</v>
          </cell>
          <cell r="BM168" t="str">
            <v>nd</v>
          </cell>
          <cell r="BN168">
            <v>0</v>
          </cell>
          <cell r="BO168">
            <v>0</v>
          </cell>
          <cell r="BP168" t="str">
            <v>nd</v>
          </cell>
          <cell r="BQ168">
            <v>27.800000000000004</v>
          </cell>
          <cell r="BR168">
            <v>69.699999999999989</v>
          </cell>
          <cell r="BS168">
            <v>0</v>
          </cell>
          <cell r="BT168">
            <v>0</v>
          </cell>
          <cell r="BU168">
            <v>0</v>
          </cell>
          <cell r="BV168" t="str">
            <v>nd</v>
          </cell>
          <cell r="BW168">
            <v>84.399999999999991</v>
          </cell>
          <cell r="BX168">
            <v>14.299999999999999</v>
          </cell>
          <cell r="BY168" t="str">
            <v>nd</v>
          </cell>
          <cell r="BZ168" t="str">
            <v>nd</v>
          </cell>
          <cell r="CA168">
            <v>15.299999999999999</v>
          </cell>
          <cell r="CB168">
            <v>39.700000000000003</v>
          </cell>
          <cell r="CC168">
            <v>35.199999999999996</v>
          </cell>
          <cell r="CD168">
            <v>8.6999999999999993</v>
          </cell>
          <cell r="CE168">
            <v>0</v>
          </cell>
          <cell r="CF168">
            <v>0</v>
          </cell>
          <cell r="CG168">
            <v>0</v>
          </cell>
          <cell r="CH168">
            <v>0</v>
          </cell>
          <cell r="CI168">
            <v>0</v>
          </cell>
          <cell r="CJ168">
            <v>100</v>
          </cell>
          <cell r="CK168">
            <v>73.3</v>
          </cell>
          <cell r="CL168">
            <v>30.2</v>
          </cell>
          <cell r="CM168">
            <v>73.400000000000006</v>
          </cell>
          <cell r="CN168">
            <v>34.9</v>
          </cell>
          <cell r="CO168">
            <v>26.5</v>
          </cell>
          <cell r="CP168">
            <v>15.7</v>
          </cell>
          <cell r="CQ168">
            <v>74.7</v>
          </cell>
          <cell r="CR168">
            <v>8.3000000000000007</v>
          </cell>
          <cell r="CS168">
            <v>19.5</v>
          </cell>
          <cell r="CT168">
            <v>35.699999999999996</v>
          </cell>
          <cell r="CU168">
            <v>14.799999999999999</v>
          </cell>
          <cell r="CV168">
            <v>30</v>
          </cell>
          <cell r="CW168">
            <v>25</v>
          </cell>
          <cell r="CX168">
            <v>6.1</v>
          </cell>
          <cell r="CY168">
            <v>17.7</v>
          </cell>
          <cell r="CZ168">
            <v>9.1999999999999993</v>
          </cell>
          <cell r="DA168">
            <v>15.9</v>
          </cell>
          <cell r="DB168">
            <v>26.1</v>
          </cell>
          <cell r="DC168">
            <v>17.100000000000001</v>
          </cell>
          <cell r="DD168">
            <v>39.6</v>
          </cell>
          <cell r="DE168">
            <v>7.3</v>
          </cell>
          <cell r="DF168">
            <v>28.199999999999996</v>
          </cell>
          <cell r="DG168">
            <v>9.5</v>
          </cell>
          <cell r="DH168" t="str">
            <v>nd</v>
          </cell>
          <cell r="DI168">
            <v>10.9</v>
          </cell>
          <cell r="DJ168">
            <v>4.7</v>
          </cell>
          <cell r="DK168">
            <v>18.600000000000001</v>
          </cell>
          <cell r="DL168">
            <v>0</v>
          </cell>
          <cell r="DM168">
            <v>0</v>
          </cell>
          <cell r="DN168">
            <v>0</v>
          </cell>
          <cell r="DO168">
            <v>0</v>
          </cell>
          <cell r="DP168">
            <v>0</v>
          </cell>
          <cell r="DQ168" t="str">
            <v>nd</v>
          </cell>
          <cell r="DR168">
            <v>0</v>
          </cell>
          <cell r="DS168" t="str">
            <v>nd</v>
          </cell>
          <cell r="DT168">
            <v>0</v>
          </cell>
          <cell r="DU168">
            <v>0</v>
          </cell>
          <cell r="DV168">
            <v>0</v>
          </cell>
          <cell r="DW168">
            <v>5.8999999999999995</v>
          </cell>
          <cell r="DX168">
            <v>4.5</v>
          </cell>
          <cell r="DY168" t="str">
            <v>nd</v>
          </cell>
          <cell r="DZ168">
            <v>0</v>
          </cell>
          <cell r="EA168">
            <v>0</v>
          </cell>
          <cell r="EB168" t="str">
            <v>nd</v>
          </cell>
          <cell r="EC168">
            <v>51.300000000000004</v>
          </cell>
          <cell r="ED168">
            <v>14.7</v>
          </cell>
          <cell r="EE168">
            <v>7.8</v>
          </cell>
          <cell r="EF168">
            <v>0</v>
          </cell>
          <cell r="EG168" t="str">
            <v>nd</v>
          </cell>
          <cell r="EH168" t="str">
            <v>nd</v>
          </cell>
          <cell r="EI168">
            <v>6.4</v>
          </cell>
          <cell r="EJ168">
            <v>3.4000000000000004</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t="str">
            <v>nd</v>
          </cell>
          <cell r="EZ168">
            <v>0</v>
          </cell>
          <cell r="FA168" t="str">
            <v>nd</v>
          </cell>
          <cell r="FB168">
            <v>0</v>
          </cell>
          <cell r="FC168">
            <v>0</v>
          </cell>
          <cell r="FD168">
            <v>4.2</v>
          </cell>
          <cell r="FE168">
            <v>5.2</v>
          </cell>
          <cell r="FF168" t="str">
            <v>nd</v>
          </cell>
          <cell r="FG168">
            <v>0</v>
          </cell>
          <cell r="FH168">
            <v>0</v>
          </cell>
          <cell r="FI168">
            <v>5.7</v>
          </cell>
          <cell r="FJ168">
            <v>26.1</v>
          </cell>
          <cell r="FK168">
            <v>45.1</v>
          </cell>
          <cell r="FL168">
            <v>0</v>
          </cell>
          <cell r="FM168">
            <v>0</v>
          </cell>
          <cell r="FN168">
            <v>0</v>
          </cell>
          <cell r="FO168" t="str">
            <v>nd</v>
          </cell>
          <cell r="FP168" t="str">
            <v>nd</v>
          </cell>
          <cell r="FQ168">
            <v>6.7</v>
          </cell>
          <cell r="FR168">
            <v>0</v>
          </cell>
          <cell r="FS168">
            <v>0</v>
          </cell>
          <cell r="FT168">
            <v>0</v>
          </cell>
          <cell r="FU168">
            <v>0</v>
          </cell>
          <cell r="FV168">
            <v>0</v>
          </cell>
          <cell r="FW168">
            <v>0</v>
          </cell>
          <cell r="FX168">
            <v>0</v>
          </cell>
          <cell r="FY168">
            <v>0</v>
          </cell>
          <cell r="FZ168" t="str">
            <v>nd</v>
          </cell>
          <cell r="GA168">
            <v>0</v>
          </cell>
          <cell r="GB168" t="str">
            <v>nd</v>
          </cell>
          <cell r="GC168">
            <v>0</v>
          </cell>
          <cell r="GD168">
            <v>0</v>
          </cell>
          <cell r="GE168">
            <v>0</v>
          </cell>
          <cell r="GF168" t="str">
            <v>nd</v>
          </cell>
          <cell r="GG168">
            <v>8.2000000000000011</v>
          </cell>
          <cell r="GH168">
            <v>3.8</v>
          </cell>
          <cell r="GI168" t="str">
            <v>nd</v>
          </cell>
          <cell r="GJ168">
            <v>0</v>
          </cell>
          <cell r="GK168">
            <v>0</v>
          </cell>
          <cell r="GL168">
            <v>0</v>
          </cell>
          <cell r="GM168">
            <v>18.3</v>
          </cell>
          <cell r="GN168">
            <v>56.499999999999993</v>
          </cell>
          <cell r="GO168">
            <v>0</v>
          </cell>
          <cell r="GP168">
            <v>0</v>
          </cell>
          <cell r="GQ168">
            <v>0</v>
          </cell>
          <cell r="GR168">
            <v>0</v>
          </cell>
          <cell r="GS168" t="str">
            <v>nd</v>
          </cell>
          <cell r="GT168">
            <v>8.6999999999999993</v>
          </cell>
          <cell r="GU168">
            <v>0</v>
          </cell>
          <cell r="GV168">
            <v>0</v>
          </cell>
          <cell r="GW168">
            <v>0</v>
          </cell>
          <cell r="GX168">
            <v>0</v>
          </cell>
          <cell r="GY168">
            <v>0</v>
          </cell>
          <cell r="GZ168">
            <v>0</v>
          </cell>
          <cell r="HA168">
            <v>0</v>
          </cell>
          <cell r="HB168">
            <v>0</v>
          </cell>
          <cell r="HC168">
            <v>0</v>
          </cell>
          <cell r="HD168" t="str">
            <v>nd</v>
          </cell>
          <cell r="HE168">
            <v>0</v>
          </cell>
          <cell r="HF168">
            <v>0</v>
          </cell>
          <cell r="HG168">
            <v>0</v>
          </cell>
          <cell r="HH168">
            <v>0</v>
          </cell>
          <cell r="HI168" t="str">
            <v>nd</v>
          </cell>
          <cell r="HJ168">
            <v>8.3000000000000007</v>
          </cell>
          <cell r="HK168" t="str">
            <v>nd</v>
          </cell>
          <cell r="HL168">
            <v>0</v>
          </cell>
          <cell r="HM168">
            <v>0</v>
          </cell>
          <cell r="HN168">
            <v>0</v>
          </cell>
          <cell r="HO168" t="str">
            <v>nd</v>
          </cell>
          <cell r="HP168">
            <v>65.400000000000006</v>
          </cell>
          <cell r="HQ168">
            <v>11.3</v>
          </cell>
          <cell r="HR168">
            <v>0</v>
          </cell>
          <cell r="HS168">
            <v>0</v>
          </cell>
          <cell r="HT168">
            <v>0</v>
          </cell>
          <cell r="HU168">
            <v>0</v>
          </cell>
          <cell r="HV168">
            <v>8.6</v>
          </cell>
          <cell r="HW168" t="str">
            <v>nd</v>
          </cell>
          <cell r="HX168">
            <v>0</v>
          </cell>
          <cell r="HY168">
            <v>0</v>
          </cell>
          <cell r="HZ168">
            <v>0</v>
          </cell>
          <cell r="IA168">
            <v>0</v>
          </cell>
          <cell r="IB168">
            <v>0</v>
          </cell>
          <cell r="IC168">
            <v>0</v>
          </cell>
          <cell r="ID168">
            <v>0</v>
          </cell>
          <cell r="IE168">
            <v>0</v>
          </cell>
          <cell r="IF168" t="str">
            <v>nd</v>
          </cell>
          <cell r="IG168">
            <v>0</v>
          </cell>
          <cell r="IH168" t="str">
            <v>nd</v>
          </cell>
          <cell r="II168" t="str">
            <v>nd</v>
          </cell>
          <cell r="IJ168" t="str">
            <v>nd</v>
          </cell>
          <cell r="IK168" t="str">
            <v>nd</v>
          </cell>
          <cell r="IL168">
            <v>5.0999999999999996</v>
          </cell>
          <cell r="IM168" t="str">
            <v>nd</v>
          </cell>
          <cell r="IN168" t="str">
            <v>nd</v>
          </cell>
          <cell r="IO168">
            <v>0</v>
          </cell>
          <cell r="IP168">
            <v>0</v>
          </cell>
          <cell r="IQ168">
            <v>14.299999999999999</v>
          </cell>
          <cell r="IR168">
            <v>28.599999999999998</v>
          </cell>
          <cell r="IS168">
            <v>27.800000000000004</v>
          </cell>
          <cell r="IT168">
            <v>6.5</v>
          </cell>
          <cell r="IU168">
            <v>0</v>
          </cell>
          <cell r="IV168">
            <v>0</v>
          </cell>
          <cell r="IW168" t="str">
            <v>nd</v>
          </cell>
          <cell r="IX168">
            <v>4.7</v>
          </cell>
          <cell r="IY168" t="str">
            <v>nd</v>
          </cell>
          <cell r="IZ168" t="str">
            <v>nd</v>
          </cell>
          <cell r="JA168">
            <v>0</v>
          </cell>
          <cell r="JB168">
            <v>0</v>
          </cell>
          <cell r="JC168">
            <v>0</v>
          </cell>
          <cell r="JD168">
            <v>0</v>
          </cell>
          <cell r="JE168">
            <v>0</v>
          </cell>
          <cell r="JF168">
            <v>0</v>
          </cell>
          <cell r="JG168">
            <v>0</v>
          </cell>
          <cell r="JH168">
            <v>0</v>
          </cell>
          <cell r="JI168">
            <v>0</v>
          </cell>
          <cell r="JJ168">
            <v>0</v>
          </cell>
          <cell r="JK168" t="str">
            <v>nd</v>
          </cell>
          <cell r="JL168">
            <v>0</v>
          </cell>
          <cell r="JM168">
            <v>0</v>
          </cell>
          <cell r="JN168">
            <v>0</v>
          </cell>
          <cell r="JO168">
            <v>0</v>
          </cell>
          <cell r="JP168">
            <v>0</v>
          </cell>
          <cell r="JQ168">
            <v>12.8</v>
          </cell>
          <cell r="JR168">
            <v>0</v>
          </cell>
          <cell r="JS168">
            <v>0</v>
          </cell>
          <cell r="JT168">
            <v>0</v>
          </cell>
          <cell r="JU168">
            <v>0</v>
          </cell>
          <cell r="JV168">
            <v>0</v>
          </cell>
          <cell r="JW168">
            <v>75.3</v>
          </cell>
          <cell r="JX168">
            <v>0</v>
          </cell>
          <cell r="JY168">
            <v>0</v>
          </cell>
          <cell r="JZ168">
            <v>0</v>
          </cell>
          <cell r="KA168">
            <v>0</v>
          </cell>
          <cell r="KB168">
            <v>0</v>
          </cell>
          <cell r="KC168">
            <v>10</v>
          </cell>
          <cell r="KD168">
            <v>74</v>
          </cell>
          <cell r="KE168">
            <v>3.4000000000000004</v>
          </cell>
          <cell r="KF168">
            <v>2.1999999999999997</v>
          </cell>
          <cell r="KG168">
            <v>4.3</v>
          </cell>
          <cell r="KH168">
            <v>16.100000000000001</v>
          </cell>
          <cell r="KI168">
            <v>0</v>
          </cell>
          <cell r="KJ168">
            <v>71.3</v>
          </cell>
          <cell r="KK168">
            <v>3.9</v>
          </cell>
          <cell r="KL168">
            <v>2.4</v>
          </cell>
          <cell r="KM168">
            <v>4.3</v>
          </cell>
          <cell r="KN168">
            <v>18.099999999999998</v>
          </cell>
          <cell r="KO168">
            <v>0</v>
          </cell>
        </row>
        <row r="169">
          <cell r="A169" t="str">
            <v>5EU2</v>
          </cell>
          <cell r="B169" t="str">
            <v>169</v>
          </cell>
          <cell r="C169" t="str">
            <v>NAF 4</v>
          </cell>
          <cell r="D169" t="str">
            <v>EU2</v>
          </cell>
          <cell r="E169" t="str">
            <v>5</v>
          </cell>
          <cell r="F169">
            <v>0</v>
          </cell>
          <cell r="G169">
            <v>0</v>
          </cell>
          <cell r="H169">
            <v>14.000000000000002</v>
          </cell>
          <cell r="I169">
            <v>76.599999999999994</v>
          </cell>
          <cell r="J169">
            <v>9.4</v>
          </cell>
          <cell r="K169">
            <v>74.8</v>
          </cell>
          <cell r="L169" t="str">
            <v>nd</v>
          </cell>
          <cell r="M169">
            <v>0</v>
          </cell>
          <cell r="N169" t="str">
            <v>nd</v>
          </cell>
          <cell r="O169">
            <v>17.5</v>
          </cell>
          <cell r="P169">
            <v>59.099999999999994</v>
          </cell>
          <cell r="Q169">
            <v>8</v>
          </cell>
          <cell r="R169" t="str">
            <v>nd</v>
          </cell>
          <cell r="S169">
            <v>9.7000000000000011</v>
          </cell>
          <cell r="T169">
            <v>11.700000000000001</v>
          </cell>
          <cell r="U169" t="str">
            <v>nd</v>
          </cell>
          <cell r="V169">
            <v>19.8</v>
          </cell>
          <cell r="W169">
            <v>9.3000000000000007</v>
          </cell>
          <cell r="X169">
            <v>90.7</v>
          </cell>
          <cell r="Y169">
            <v>0</v>
          </cell>
          <cell r="Z169" t="str">
            <v>nd</v>
          </cell>
          <cell r="AA169">
            <v>86</v>
          </cell>
          <cell r="AB169" t="str">
            <v>nd</v>
          </cell>
          <cell r="AC169">
            <v>30.099999999999998</v>
          </cell>
          <cell r="AD169" t="str">
            <v>nd</v>
          </cell>
          <cell r="AE169" t="str">
            <v>nd</v>
          </cell>
          <cell r="AF169">
            <v>0</v>
          </cell>
          <cell r="AG169" t="str">
            <v>nd</v>
          </cell>
          <cell r="AH169">
            <v>0</v>
          </cell>
          <cell r="AI169" t="str">
            <v>nd</v>
          </cell>
          <cell r="AJ169">
            <v>53.1</v>
          </cell>
          <cell r="AK169">
            <v>0</v>
          </cell>
          <cell r="AL169">
            <v>46.9</v>
          </cell>
          <cell r="AM169">
            <v>38.6</v>
          </cell>
          <cell r="AN169">
            <v>61.4</v>
          </cell>
          <cell r="AO169">
            <v>89.600000000000009</v>
          </cell>
          <cell r="AP169">
            <v>10.4</v>
          </cell>
          <cell r="AQ169">
            <v>12.7</v>
          </cell>
          <cell r="AR169" t="str">
            <v>nd</v>
          </cell>
          <cell r="AS169" t="str">
            <v>nd</v>
          </cell>
          <cell r="AT169">
            <v>72.3</v>
          </cell>
          <cell r="AU169">
            <v>0</v>
          </cell>
          <cell r="AV169" t="str">
            <v>nd</v>
          </cell>
          <cell r="AW169" t="str">
            <v>nd</v>
          </cell>
          <cell r="AX169">
            <v>0</v>
          </cell>
          <cell r="AY169">
            <v>85.8</v>
          </cell>
          <cell r="AZ169" t="str">
            <v>nd</v>
          </cell>
          <cell r="BA169">
            <v>76</v>
          </cell>
          <cell r="BB169">
            <v>23</v>
          </cell>
          <cell r="BC169">
            <v>0</v>
          </cell>
          <cell r="BD169" t="str">
            <v>nd</v>
          </cell>
          <cell r="BE169">
            <v>0</v>
          </cell>
          <cell r="BF169">
            <v>0</v>
          </cell>
          <cell r="BG169" t="str">
            <v>nd</v>
          </cell>
          <cell r="BH169">
            <v>0</v>
          </cell>
          <cell r="BI169">
            <v>0</v>
          </cell>
          <cell r="BJ169" t="str">
            <v>nd</v>
          </cell>
          <cell r="BK169">
            <v>50.9</v>
          </cell>
          <cell r="BL169">
            <v>40.799999999999997</v>
          </cell>
          <cell r="BM169">
            <v>0</v>
          </cell>
          <cell r="BN169">
            <v>0</v>
          </cell>
          <cell r="BO169">
            <v>0</v>
          </cell>
          <cell r="BP169" t="str">
            <v>nd</v>
          </cell>
          <cell r="BQ169">
            <v>22.900000000000002</v>
          </cell>
          <cell r="BR169">
            <v>73.5</v>
          </cell>
          <cell r="BS169">
            <v>0</v>
          </cell>
          <cell r="BT169">
            <v>0</v>
          </cell>
          <cell r="BU169">
            <v>0</v>
          </cell>
          <cell r="BV169">
            <v>7.9</v>
          </cell>
          <cell r="BW169">
            <v>81.100000000000009</v>
          </cell>
          <cell r="BX169">
            <v>10.9</v>
          </cell>
          <cell r="BY169">
            <v>0</v>
          </cell>
          <cell r="BZ169" t="str">
            <v>nd</v>
          </cell>
          <cell r="CA169">
            <v>17.399999999999999</v>
          </cell>
          <cell r="CB169">
            <v>56.999999999999993</v>
          </cell>
          <cell r="CC169">
            <v>21.8</v>
          </cell>
          <cell r="CD169" t="str">
            <v>nd</v>
          </cell>
          <cell r="CE169">
            <v>0</v>
          </cell>
          <cell r="CF169">
            <v>0</v>
          </cell>
          <cell r="CG169">
            <v>0</v>
          </cell>
          <cell r="CH169">
            <v>0</v>
          </cell>
          <cell r="CI169">
            <v>0</v>
          </cell>
          <cell r="CJ169">
            <v>100</v>
          </cell>
          <cell r="CK169">
            <v>80</v>
          </cell>
          <cell r="CL169">
            <v>34</v>
          </cell>
          <cell r="CM169">
            <v>76.8</v>
          </cell>
          <cell r="CN169">
            <v>33.1</v>
          </cell>
          <cell r="CO169">
            <v>30.2</v>
          </cell>
          <cell r="CP169">
            <v>28.999999999999996</v>
          </cell>
          <cell r="CQ169">
            <v>78.600000000000009</v>
          </cell>
          <cell r="CR169" t="str">
            <v>nd</v>
          </cell>
          <cell r="CS169">
            <v>8.6</v>
          </cell>
          <cell r="CT169">
            <v>35</v>
          </cell>
          <cell r="CU169">
            <v>27</v>
          </cell>
          <cell r="CV169">
            <v>29.299999999999997</v>
          </cell>
          <cell r="CW169">
            <v>27.400000000000002</v>
          </cell>
          <cell r="CX169" t="str">
            <v>nd</v>
          </cell>
          <cell r="CY169">
            <v>14.7</v>
          </cell>
          <cell r="CZ169">
            <v>5.3</v>
          </cell>
          <cell r="DA169">
            <v>10.4</v>
          </cell>
          <cell r="DB169">
            <v>37.200000000000003</v>
          </cell>
          <cell r="DC169">
            <v>21.5</v>
          </cell>
          <cell r="DD169">
            <v>18.7</v>
          </cell>
          <cell r="DE169">
            <v>19.8</v>
          </cell>
          <cell r="DF169">
            <v>51.5</v>
          </cell>
          <cell r="DG169">
            <v>12.8</v>
          </cell>
          <cell r="DH169" t="str">
            <v>nd</v>
          </cell>
          <cell r="DI169">
            <v>8.1</v>
          </cell>
          <cell r="DJ169">
            <v>15</v>
          </cell>
          <cell r="DK169">
            <v>17.100000000000001</v>
          </cell>
          <cell r="DL169">
            <v>0</v>
          </cell>
          <cell r="DM169">
            <v>0</v>
          </cell>
          <cell r="DN169">
            <v>0</v>
          </cell>
          <cell r="DO169">
            <v>0</v>
          </cell>
          <cell r="DP169">
            <v>0</v>
          </cell>
          <cell r="DQ169">
            <v>0</v>
          </cell>
          <cell r="DR169">
            <v>0</v>
          </cell>
          <cell r="DS169">
            <v>0</v>
          </cell>
          <cell r="DT169">
            <v>0</v>
          </cell>
          <cell r="DU169">
            <v>0</v>
          </cell>
          <cell r="DV169">
            <v>0</v>
          </cell>
          <cell r="DW169">
            <v>11.5</v>
          </cell>
          <cell r="DX169" t="str">
            <v>nd</v>
          </cell>
          <cell r="DY169">
            <v>0</v>
          </cell>
          <cell r="DZ169" t="str">
            <v>nd</v>
          </cell>
          <cell r="EA169">
            <v>0</v>
          </cell>
          <cell r="EB169">
            <v>0</v>
          </cell>
          <cell r="EC169">
            <v>57.699999999999996</v>
          </cell>
          <cell r="ED169">
            <v>18.899999999999999</v>
          </cell>
          <cell r="EE169">
            <v>0</v>
          </cell>
          <cell r="EF169">
            <v>0</v>
          </cell>
          <cell r="EG169">
            <v>0</v>
          </cell>
          <cell r="EH169">
            <v>0</v>
          </cell>
          <cell r="EI169">
            <v>6.8000000000000007</v>
          </cell>
          <cell r="EJ169" t="str">
            <v>nd</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t="str">
            <v>nd</v>
          </cell>
          <cell r="FA169">
            <v>0</v>
          </cell>
          <cell r="FB169">
            <v>0</v>
          </cell>
          <cell r="FC169">
            <v>0</v>
          </cell>
          <cell r="FD169">
            <v>6.6000000000000005</v>
          </cell>
          <cell r="FE169">
            <v>6.4</v>
          </cell>
          <cell r="FF169">
            <v>0</v>
          </cell>
          <cell r="FG169">
            <v>0</v>
          </cell>
          <cell r="FH169">
            <v>0</v>
          </cell>
          <cell r="FI169" t="str">
            <v>nd</v>
          </cell>
          <cell r="FJ169">
            <v>40</v>
          </cell>
          <cell r="FK169">
            <v>29.4</v>
          </cell>
          <cell r="FL169">
            <v>0</v>
          </cell>
          <cell r="FM169">
            <v>0</v>
          </cell>
          <cell r="FN169">
            <v>0</v>
          </cell>
          <cell r="FO169">
            <v>0</v>
          </cell>
          <cell r="FP169">
            <v>4.3</v>
          </cell>
          <cell r="FQ169" t="str">
            <v>nd</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5.8000000000000007</v>
          </cell>
          <cell r="GH169">
            <v>8.6</v>
          </cell>
          <cell r="GI169">
            <v>0</v>
          </cell>
          <cell r="GJ169">
            <v>0</v>
          </cell>
          <cell r="GK169">
            <v>0</v>
          </cell>
          <cell r="GL169" t="str">
            <v>nd</v>
          </cell>
          <cell r="GM169">
            <v>14.799999999999999</v>
          </cell>
          <cell r="GN169">
            <v>59.4</v>
          </cell>
          <cell r="GO169">
            <v>0</v>
          </cell>
          <cell r="GP169">
            <v>0</v>
          </cell>
          <cell r="GQ169">
            <v>0</v>
          </cell>
          <cell r="GR169">
            <v>0</v>
          </cell>
          <cell r="GS169" t="str">
            <v>nd</v>
          </cell>
          <cell r="GT169">
            <v>5.5</v>
          </cell>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t="str">
            <v>nd</v>
          </cell>
          <cell r="HJ169">
            <v>10.100000000000001</v>
          </cell>
          <cell r="HK169" t="str">
            <v>nd</v>
          </cell>
          <cell r="HL169">
            <v>0</v>
          </cell>
          <cell r="HM169">
            <v>0</v>
          </cell>
          <cell r="HN169">
            <v>0</v>
          </cell>
          <cell r="HO169">
            <v>7.0000000000000009</v>
          </cell>
          <cell r="HP169">
            <v>61.7</v>
          </cell>
          <cell r="HQ169">
            <v>7.9</v>
          </cell>
          <cell r="HR169">
            <v>0</v>
          </cell>
          <cell r="HS169">
            <v>0</v>
          </cell>
          <cell r="HT169">
            <v>0</v>
          </cell>
          <cell r="HU169">
            <v>0</v>
          </cell>
          <cell r="HV169">
            <v>9.3000000000000007</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9.6</v>
          </cell>
          <cell r="IM169" t="str">
            <v>nd</v>
          </cell>
          <cell r="IN169">
            <v>0</v>
          </cell>
          <cell r="IO169">
            <v>0</v>
          </cell>
          <cell r="IP169" t="str">
            <v>nd</v>
          </cell>
          <cell r="IQ169">
            <v>13</v>
          </cell>
          <cell r="IR169">
            <v>45</v>
          </cell>
          <cell r="IS169">
            <v>14.7</v>
          </cell>
          <cell r="IT169" t="str">
            <v>nd</v>
          </cell>
          <cell r="IU169">
            <v>0</v>
          </cell>
          <cell r="IV169">
            <v>0</v>
          </cell>
          <cell r="IW169" t="str">
            <v>nd</v>
          </cell>
          <cell r="IX169" t="str">
            <v>nd</v>
          </cell>
          <cell r="IY169" t="str">
            <v>nd</v>
          </cell>
          <cell r="IZ169">
            <v>0</v>
          </cell>
          <cell r="JA169">
            <v>0</v>
          </cell>
          <cell r="JB169">
            <v>0</v>
          </cell>
          <cell r="JC169">
            <v>0</v>
          </cell>
          <cell r="JD169">
            <v>0</v>
          </cell>
          <cell r="JE169">
            <v>0</v>
          </cell>
          <cell r="JF169">
            <v>0</v>
          </cell>
          <cell r="JG169">
            <v>0</v>
          </cell>
          <cell r="JH169">
            <v>0</v>
          </cell>
          <cell r="JI169">
            <v>0</v>
          </cell>
          <cell r="JJ169">
            <v>0</v>
          </cell>
          <cell r="JK169">
            <v>0</v>
          </cell>
          <cell r="JL169">
            <v>0</v>
          </cell>
          <cell r="JM169">
            <v>0</v>
          </cell>
          <cell r="JN169">
            <v>0</v>
          </cell>
          <cell r="JO169">
            <v>0</v>
          </cell>
          <cell r="JP169">
            <v>0</v>
          </cell>
          <cell r="JQ169">
            <v>14.000000000000002</v>
          </cell>
          <cell r="JR169">
            <v>0</v>
          </cell>
          <cell r="JS169">
            <v>0</v>
          </cell>
          <cell r="JT169">
            <v>0</v>
          </cell>
          <cell r="JU169">
            <v>0</v>
          </cell>
          <cell r="JV169">
            <v>0</v>
          </cell>
          <cell r="JW169">
            <v>76.7</v>
          </cell>
          <cell r="JX169">
            <v>0</v>
          </cell>
          <cell r="JY169">
            <v>0</v>
          </cell>
          <cell r="JZ169">
            <v>0</v>
          </cell>
          <cell r="KA169">
            <v>0</v>
          </cell>
          <cell r="KB169">
            <v>0</v>
          </cell>
          <cell r="KC169">
            <v>9.3000000000000007</v>
          </cell>
          <cell r="KD169">
            <v>72.899999999999991</v>
          </cell>
          <cell r="KE169">
            <v>3.9</v>
          </cell>
          <cell r="KF169">
            <v>1.3</v>
          </cell>
          <cell r="KG169">
            <v>4.7</v>
          </cell>
          <cell r="KH169">
            <v>17.100000000000001</v>
          </cell>
          <cell r="KI169">
            <v>0</v>
          </cell>
          <cell r="KJ169">
            <v>69.8</v>
          </cell>
          <cell r="KK169">
            <v>4.1000000000000005</v>
          </cell>
          <cell r="KL169">
            <v>1.4000000000000001</v>
          </cell>
          <cell r="KM169">
            <v>5</v>
          </cell>
          <cell r="KN169">
            <v>19.7</v>
          </cell>
          <cell r="KO169">
            <v>0</v>
          </cell>
        </row>
        <row r="170">
          <cell r="A170" t="str">
            <v>6EU2</v>
          </cell>
          <cell r="B170" t="str">
            <v>170</v>
          </cell>
          <cell r="C170" t="str">
            <v>NAF 4</v>
          </cell>
          <cell r="D170" t="str">
            <v>EU2</v>
          </cell>
          <cell r="E170" t="str">
            <v>6</v>
          </cell>
          <cell r="F170">
            <v>2.2999999999999998</v>
          </cell>
          <cell r="G170">
            <v>3.5000000000000004</v>
          </cell>
          <cell r="H170">
            <v>17.5</v>
          </cell>
          <cell r="I170">
            <v>60.6</v>
          </cell>
          <cell r="J170">
            <v>16</v>
          </cell>
          <cell r="K170">
            <v>70.399999999999991</v>
          </cell>
          <cell r="L170">
            <v>22.2</v>
          </cell>
          <cell r="M170" t="str">
            <v>nd</v>
          </cell>
          <cell r="N170" t="str">
            <v>nd</v>
          </cell>
          <cell r="O170">
            <v>26.200000000000003</v>
          </cell>
          <cell r="P170">
            <v>32.800000000000004</v>
          </cell>
          <cell r="Q170">
            <v>9.5</v>
          </cell>
          <cell r="R170">
            <v>5.6000000000000005</v>
          </cell>
          <cell r="S170">
            <v>2.5</v>
          </cell>
          <cell r="T170">
            <v>37.799999999999997</v>
          </cell>
          <cell r="U170" t="str">
            <v>nd</v>
          </cell>
          <cell r="V170">
            <v>24.2</v>
          </cell>
          <cell r="W170">
            <v>15.299999999999999</v>
          </cell>
          <cell r="X170">
            <v>82.199999999999989</v>
          </cell>
          <cell r="Y170">
            <v>2.4</v>
          </cell>
          <cell r="Z170" t="str">
            <v>nd</v>
          </cell>
          <cell r="AA170">
            <v>35.9</v>
          </cell>
          <cell r="AB170">
            <v>14.399999999999999</v>
          </cell>
          <cell r="AC170">
            <v>85.6</v>
          </cell>
          <cell r="AD170" t="str">
            <v>nd</v>
          </cell>
          <cell r="AE170" t="str">
            <v>nd</v>
          </cell>
          <cell r="AF170">
            <v>43</v>
          </cell>
          <cell r="AG170" t="str">
            <v>nd</v>
          </cell>
          <cell r="AH170">
            <v>0</v>
          </cell>
          <cell r="AI170">
            <v>0</v>
          </cell>
          <cell r="AJ170">
            <v>64</v>
          </cell>
          <cell r="AK170">
            <v>0.89999999999999991</v>
          </cell>
          <cell r="AL170">
            <v>35</v>
          </cell>
          <cell r="AM170">
            <v>40.6</v>
          </cell>
          <cell r="AN170">
            <v>59.4</v>
          </cell>
          <cell r="AO170">
            <v>60.8</v>
          </cell>
          <cell r="AP170">
            <v>39.200000000000003</v>
          </cell>
          <cell r="AQ170">
            <v>43.3</v>
          </cell>
          <cell r="AR170" t="str">
            <v>nd</v>
          </cell>
          <cell r="AS170" t="str">
            <v>nd</v>
          </cell>
          <cell r="AT170">
            <v>36.1</v>
          </cell>
          <cell r="AU170" t="str">
            <v>nd</v>
          </cell>
          <cell r="AV170">
            <v>0</v>
          </cell>
          <cell r="AW170">
            <v>0</v>
          </cell>
          <cell r="AX170" t="str">
            <v>nd</v>
          </cell>
          <cell r="AY170">
            <v>38.5</v>
          </cell>
          <cell r="AZ170">
            <v>60</v>
          </cell>
          <cell r="BA170">
            <v>60.3</v>
          </cell>
          <cell r="BB170">
            <v>34.200000000000003</v>
          </cell>
          <cell r="BC170">
            <v>1.7999999999999998</v>
          </cell>
          <cell r="BD170">
            <v>0.70000000000000007</v>
          </cell>
          <cell r="BE170">
            <v>2.2999999999999998</v>
          </cell>
          <cell r="BF170" t="str">
            <v>nd</v>
          </cell>
          <cell r="BG170" t="str">
            <v>nd</v>
          </cell>
          <cell r="BH170" t="str">
            <v>nd</v>
          </cell>
          <cell r="BI170">
            <v>6.4</v>
          </cell>
          <cell r="BJ170">
            <v>19.3</v>
          </cell>
          <cell r="BK170">
            <v>47.699999999999996</v>
          </cell>
          <cell r="BL170">
            <v>25.2</v>
          </cell>
          <cell r="BM170">
            <v>0</v>
          </cell>
          <cell r="BN170">
            <v>0</v>
          </cell>
          <cell r="BO170">
            <v>0</v>
          </cell>
          <cell r="BP170" t="str">
            <v>nd</v>
          </cell>
          <cell r="BQ170">
            <v>38.4</v>
          </cell>
          <cell r="BR170">
            <v>60.9</v>
          </cell>
          <cell r="BS170">
            <v>0</v>
          </cell>
          <cell r="BT170">
            <v>0</v>
          </cell>
          <cell r="BU170">
            <v>0</v>
          </cell>
          <cell r="BV170">
            <v>3.6999999999999997</v>
          </cell>
          <cell r="BW170">
            <v>90.7</v>
          </cell>
          <cell r="BX170">
            <v>5.6000000000000005</v>
          </cell>
          <cell r="BY170">
            <v>0</v>
          </cell>
          <cell r="BZ170">
            <v>0</v>
          </cell>
          <cell r="CA170">
            <v>19.100000000000001</v>
          </cell>
          <cell r="CB170">
            <v>53.6</v>
          </cell>
          <cell r="CC170">
            <v>26.8</v>
          </cell>
          <cell r="CD170" t="str">
            <v>nd</v>
          </cell>
          <cell r="CE170">
            <v>0</v>
          </cell>
          <cell r="CF170">
            <v>0</v>
          </cell>
          <cell r="CG170">
            <v>0</v>
          </cell>
          <cell r="CH170">
            <v>0</v>
          </cell>
          <cell r="CI170" t="str">
            <v>nd</v>
          </cell>
          <cell r="CJ170">
            <v>98.5</v>
          </cell>
          <cell r="CK170">
            <v>81.100000000000009</v>
          </cell>
          <cell r="CL170">
            <v>27.700000000000003</v>
          </cell>
          <cell r="CM170">
            <v>81.8</v>
          </cell>
          <cell r="CN170">
            <v>29.299999999999997</v>
          </cell>
          <cell r="CO170">
            <v>17</v>
          </cell>
          <cell r="CP170">
            <v>27.3</v>
          </cell>
          <cell r="CQ170">
            <v>89.9</v>
          </cell>
          <cell r="CR170">
            <v>8</v>
          </cell>
          <cell r="CS170">
            <v>10.6</v>
          </cell>
          <cell r="CT170">
            <v>37.5</v>
          </cell>
          <cell r="CU170">
            <v>16.400000000000002</v>
          </cell>
          <cell r="CV170">
            <v>35.4</v>
          </cell>
          <cell r="CW170">
            <v>14.799999999999999</v>
          </cell>
          <cell r="CX170">
            <v>11.899999999999999</v>
          </cell>
          <cell r="CY170">
            <v>16.600000000000001</v>
          </cell>
          <cell r="CZ170">
            <v>7.8</v>
          </cell>
          <cell r="DA170">
            <v>10.7</v>
          </cell>
          <cell r="DB170">
            <v>38.299999999999997</v>
          </cell>
          <cell r="DC170">
            <v>10</v>
          </cell>
          <cell r="DD170">
            <v>50.6</v>
          </cell>
          <cell r="DE170">
            <v>10</v>
          </cell>
          <cell r="DF170">
            <v>29.7</v>
          </cell>
          <cell r="DG170" t="str">
            <v>nd</v>
          </cell>
          <cell r="DH170">
            <v>4.5</v>
          </cell>
          <cell r="DI170">
            <v>13.4</v>
          </cell>
          <cell r="DJ170">
            <v>20.399999999999999</v>
          </cell>
          <cell r="DK170">
            <v>19</v>
          </cell>
          <cell r="DL170">
            <v>1.9</v>
          </cell>
          <cell r="DM170">
            <v>0</v>
          </cell>
          <cell r="DN170">
            <v>0</v>
          </cell>
          <cell r="DO170">
            <v>0</v>
          </cell>
          <cell r="DP170">
            <v>0</v>
          </cell>
          <cell r="DQ170" t="str">
            <v>nd</v>
          </cell>
          <cell r="DR170">
            <v>2.8000000000000003</v>
          </cell>
          <cell r="DS170">
            <v>0</v>
          </cell>
          <cell r="DT170">
            <v>0</v>
          </cell>
          <cell r="DU170">
            <v>0</v>
          </cell>
          <cell r="DV170">
            <v>0</v>
          </cell>
          <cell r="DW170">
            <v>5.7</v>
          </cell>
          <cell r="DX170">
            <v>10.6</v>
          </cell>
          <cell r="DY170" t="str">
            <v>nd</v>
          </cell>
          <cell r="DZ170">
            <v>0.70000000000000007</v>
          </cell>
          <cell r="EA170">
            <v>0</v>
          </cell>
          <cell r="EB170">
            <v>0</v>
          </cell>
          <cell r="EC170">
            <v>40</v>
          </cell>
          <cell r="ED170">
            <v>17.100000000000001</v>
          </cell>
          <cell r="EE170">
            <v>1</v>
          </cell>
          <cell r="EF170">
            <v>0</v>
          </cell>
          <cell r="EG170">
            <v>2.2999999999999998</v>
          </cell>
          <cell r="EH170" t="str">
            <v>nd</v>
          </cell>
          <cell r="EI170">
            <v>11.899999999999999</v>
          </cell>
          <cell r="EJ170">
            <v>3.6999999999999997</v>
          </cell>
          <cell r="EK170">
            <v>0</v>
          </cell>
          <cell r="EL170">
            <v>0</v>
          </cell>
          <cell r="EM170">
            <v>0</v>
          </cell>
          <cell r="EN170">
            <v>0</v>
          </cell>
          <cell r="EO170">
            <v>0</v>
          </cell>
          <cell r="EP170">
            <v>0</v>
          </cell>
          <cell r="EQ170">
            <v>0</v>
          </cell>
          <cell r="ER170">
            <v>0</v>
          </cell>
          <cell r="ES170">
            <v>2.1999999999999997</v>
          </cell>
          <cell r="ET170">
            <v>0</v>
          </cell>
          <cell r="EU170">
            <v>0</v>
          </cell>
          <cell r="EV170">
            <v>0</v>
          </cell>
          <cell r="EW170">
            <v>2.2999999999999998</v>
          </cell>
          <cell r="EX170">
            <v>0</v>
          </cell>
          <cell r="EY170" t="str">
            <v>nd</v>
          </cell>
          <cell r="EZ170">
            <v>0</v>
          </cell>
          <cell r="FA170">
            <v>0</v>
          </cell>
          <cell r="FB170" t="str">
            <v>nd</v>
          </cell>
          <cell r="FC170">
            <v>7.7</v>
          </cell>
          <cell r="FD170">
            <v>10.7</v>
          </cell>
          <cell r="FE170" t="str">
            <v>nd</v>
          </cell>
          <cell r="FF170" t="str">
            <v>nd</v>
          </cell>
          <cell r="FG170" t="str">
            <v>nd</v>
          </cell>
          <cell r="FH170">
            <v>6.3</v>
          </cell>
          <cell r="FI170">
            <v>9.4</v>
          </cell>
          <cell r="FJ170">
            <v>23.1</v>
          </cell>
          <cell r="FK170">
            <v>17.7</v>
          </cell>
          <cell r="FL170">
            <v>0</v>
          </cell>
          <cell r="FM170">
            <v>0</v>
          </cell>
          <cell r="FN170">
            <v>0</v>
          </cell>
          <cell r="FO170">
            <v>0</v>
          </cell>
          <cell r="FP170">
            <v>13.900000000000002</v>
          </cell>
          <cell r="FQ170">
            <v>3.3000000000000003</v>
          </cell>
          <cell r="FR170">
            <v>0</v>
          </cell>
          <cell r="FS170">
            <v>0</v>
          </cell>
          <cell r="FT170">
            <v>0</v>
          </cell>
          <cell r="FU170">
            <v>0</v>
          </cell>
          <cell r="FV170">
            <v>2.1999999999999997</v>
          </cell>
          <cell r="FW170">
            <v>0</v>
          </cell>
          <cell r="FX170">
            <v>0</v>
          </cell>
          <cell r="FY170">
            <v>0</v>
          </cell>
          <cell r="FZ170">
            <v>0</v>
          </cell>
          <cell r="GA170">
            <v>2.8000000000000003</v>
          </cell>
          <cell r="GB170" t="str">
            <v>nd</v>
          </cell>
          <cell r="GC170">
            <v>0</v>
          </cell>
          <cell r="GD170">
            <v>0</v>
          </cell>
          <cell r="GE170">
            <v>0</v>
          </cell>
          <cell r="GF170" t="str">
            <v>nd</v>
          </cell>
          <cell r="GG170">
            <v>4.2</v>
          </cell>
          <cell r="GH170">
            <v>13.4</v>
          </cell>
          <cell r="GI170">
            <v>0</v>
          </cell>
          <cell r="GJ170">
            <v>0</v>
          </cell>
          <cell r="GK170">
            <v>0</v>
          </cell>
          <cell r="GL170">
            <v>0</v>
          </cell>
          <cell r="GM170">
            <v>21.8</v>
          </cell>
          <cell r="GN170">
            <v>39.300000000000004</v>
          </cell>
          <cell r="GO170">
            <v>0</v>
          </cell>
          <cell r="GP170">
            <v>0</v>
          </cell>
          <cell r="GQ170">
            <v>0</v>
          </cell>
          <cell r="GR170">
            <v>0</v>
          </cell>
          <cell r="GS170">
            <v>9.6</v>
          </cell>
          <cell r="GT170">
            <v>5.4</v>
          </cell>
          <cell r="GU170">
            <v>0</v>
          </cell>
          <cell r="GV170" t="str">
            <v>nd</v>
          </cell>
          <cell r="GW170">
            <v>0</v>
          </cell>
          <cell r="GX170" t="str">
            <v>nd</v>
          </cell>
          <cell r="GY170" t="str">
            <v>nd</v>
          </cell>
          <cell r="GZ170">
            <v>0</v>
          </cell>
          <cell r="HA170">
            <v>0</v>
          </cell>
          <cell r="HB170">
            <v>0</v>
          </cell>
          <cell r="HC170">
            <v>0</v>
          </cell>
          <cell r="HD170" t="str">
            <v>nd</v>
          </cell>
          <cell r="HE170">
            <v>0</v>
          </cell>
          <cell r="HF170">
            <v>0</v>
          </cell>
          <cell r="HG170">
            <v>0</v>
          </cell>
          <cell r="HH170">
            <v>0</v>
          </cell>
          <cell r="HI170" t="str">
            <v>nd</v>
          </cell>
          <cell r="HJ170">
            <v>16.8</v>
          </cell>
          <cell r="HK170" t="str">
            <v>nd</v>
          </cell>
          <cell r="HL170">
            <v>0</v>
          </cell>
          <cell r="HM170">
            <v>0</v>
          </cell>
          <cell r="HN170">
            <v>0</v>
          </cell>
          <cell r="HO170" t="str">
            <v>nd</v>
          </cell>
          <cell r="HP170">
            <v>58.4</v>
          </cell>
          <cell r="HQ170">
            <v>2.2999999999999998</v>
          </cell>
          <cell r="HR170">
            <v>0</v>
          </cell>
          <cell r="HS170">
            <v>0</v>
          </cell>
          <cell r="HT170">
            <v>0</v>
          </cell>
          <cell r="HU170">
            <v>0</v>
          </cell>
          <cell r="HV170">
            <v>13.900000000000002</v>
          </cell>
          <cell r="HW170">
            <v>1.7000000000000002</v>
          </cell>
          <cell r="HX170">
            <v>0</v>
          </cell>
          <cell r="HY170">
            <v>0</v>
          </cell>
          <cell r="HZ170" t="str">
            <v>nd</v>
          </cell>
          <cell r="IA170" t="str">
            <v>nd</v>
          </cell>
          <cell r="IB170">
            <v>0</v>
          </cell>
          <cell r="IC170">
            <v>0</v>
          </cell>
          <cell r="ID170">
            <v>0</v>
          </cell>
          <cell r="IE170" t="str">
            <v>nd</v>
          </cell>
          <cell r="IF170" t="str">
            <v>nd</v>
          </cell>
          <cell r="IG170">
            <v>2.2999999999999998</v>
          </cell>
          <cell r="IH170">
            <v>0</v>
          </cell>
          <cell r="II170">
            <v>0</v>
          </cell>
          <cell r="IJ170">
            <v>0</v>
          </cell>
          <cell r="IK170" t="str">
            <v>nd</v>
          </cell>
          <cell r="IL170">
            <v>12.9</v>
          </cell>
          <cell r="IM170">
            <v>3.8</v>
          </cell>
          <cell r="IN170">
            <v>0</v>
          </cell>
          <cell r="IO170">
            <v>0</v>
          </cell>
          <cell r="IP170">
            <v>0</v>
          </cell>
          <cell r="IQ170">
            <v>12.5</v>
          </cell>
          <cell r="IR170">
            <v>30.5</v>
          </cell>
          <cell r="IS170">
            <v>17.599999999999998</v>
          </cell>
          <cell r="IT170" t="str">
            <v>nd</v>
          </cell>
          <cell r="IU170">
            <v>0</v>
          </cell>
          <cell r="IV170">
            <v>0</v>
          </cell>
          <cell r="IW170" t="str">
            <v>nd</v>
          </cell>
          <cell r="IX170">
            <v>7.8</v>
          </cell>
          <cell r="IY170">
            <v>3.1</v>
          </cell>
          <cell r="IZ170">
            <v>0</v>
          </cell>
          <cell r="JA170">
            <v>0</v>
          </cell>
          <cell r="JB170">
            <v>0</v>
          </cell>
          <cell r="JC170">
            <v>0</v>
          </cell>
          <cell r="JD170">
            <v>0</v>
          </cell>
          <cell r="JE170">
            <v>2.2999999999999998</v>
          </cell>
          <cell r="JF170">
            <v>0</v>
          </cell>
          <cell r="JG170">
            <v>0</v>
          </cell>
          <cell r="JH170">
            <v>0</v>
          </cell>
          <cell r="JI170">
            <v>0</v>
          </cell>
          <cell r="JJ170">
            <v>0</v>
          </cell>
          <cell r="JK170" t="str">
            <v>nd</v>
          </cell>
          <cell r="JL170">
            <v>0</v>
          </cell>
          <cell r="JM170">
            <v>0</v>
          </cell>
          <cell r="JN170">
            <v>0</v>
          </cell>
          <cell r="JO170">
            <v>0</v>
          </cell>
          <cell r="JP170" t="str">
            <v>nd</v>
          </cell>
          <cell r="JQ170">
            <v>14.099999999999998</v>
          </cell>
          <cell r="JR170">
            <v>0</v>
          </cell>
          <cell r="JS170">
            <v>0</v>
          </cell>
          <cell r="JT170">
            <v>0</v>
          </cell>
          <cell r="JU170">
            <v>0</v>
          </cell>
          <cell r="JV170">
            <v>0</v>
          </cell>
          <cell r="JW170">
            <v>65.2</v>
          </cell>
          <cell r="JX170">
            <v>0</v>
          </cell>
          <cell r="JY170">
            <v>0</v>
          </cell>
          <cell r="JZ170">
            <v>0</v>
          </cell>
          <cell r="KA170">
            <v>0</v>
          </cell>
          <cell r="KB170">
            <v>0</v>
          </cell>
          <cell r="KC170">
            <v>15.6</v>
          </cell>
          <cell r="KD170">
            <v>68.300000000000011</v>
          </cell>
          <cell r="KE170">
            <v>8.3000000000000007</v>
          </cell>
          <cell r="KF170">
            <v>1.9</v>
          </cell>
          <cell r="KG170">
            <v>4.5999999999999996</v>
          </cell>
          <cell r="KH170">
            <v>16.900000000000002</v>
          </cell>
          <cell r="KI170">
            <v>0.1</v>
          </cell>
          <cell r="KJ170">
            <v>65.3</v>
          </cell>
          <cell r="KK170">
            <v>8.9</v>
          </cell>
          <cell r="KL170">
            <v>1.9</v>
          </cell>
          <cell r="KM170">
            <v>4.5999999999999996</v>
          </cell>
          <cell r="KN170">
            <v>19.3</v>
          </cell>
          <cell r="KO170">
            <v>0.1</v>
          </cell>
        </row>
        <row r="171">
          <cell r="A171" t="str">
            <v>AEU2</v>
          </cell>
          <cell r="B171" t="str">
            <v>171</v>
          </cell>
          <cell r="C171" t="str">
            <v>NAF 4</v>
          </cell>
          <cell r="D171" t="str">
            <v>EU2</v>
          </cell>
          <cell r="E171" t="str">
            <v>A</v>
          </cell>
          <cell r="F171">
            <v>0.6</v>
          </cell>
          <cell r="G171">
            <v>3.1</v>
          </cell>
          <cell r="H171">
            <v>14.399999999999999</v>
          </cell>
          <cell r="I171">
            <v>70.3</v>
          </cell>
          <cell r="J171">
            <v>11.600000000000001</v>
          </cell>
          <cell r="K171">
            <v>64.2</v>
          </cell>
          <cell r="L171">
            <v>12.1</v>
          </cell>
          <cell r="M171">
            <v>23.7</v>
          </cell>
          <cell r="N171">
            <v>0</v>
          </cell>
          <cell r="O171">
            <v>23.200000000000003</v>
          </cell>
          <cell r="P171">
            <v>30.5</v>
          </cell>
          <cell r="Q171">
            <v>22.6</v>
          </cell>
          <cell r="R171">
            <v>7.3999999999999995</v>
          </cell>
          <cell r="S171">
            <v>22.400000000000002</v>
          </cell>
          <cell r="T171">
            <v>16.900000000000002</v>
          </cell>
          <cell r="U171">
            <v>3</v>
          </cell>
          <cell r="V171">
            <v>19.600000000000001</v>
          </cell>
          <cell r="W171">
            <v>6.1</v>
          </cell>
          <cell r="X171">
            <v>87.1</v>
          </cell>
          <cell r="Y171">
            <v>6.8000000000000007</v>
          </cell>
          <cell r="Z171" t="str">
            <v>nd</v>
          </cell>
          <cell r="AA171">
            <v>8.5</v>
          </cell>
          <cell r="AB171">
            <v>44.1</v>
          </cell>
          <cell r="AC171">
            <v>30.5</v>
          </cell>
          <cell r="AD171">
            <v>35.6</v>
          </cell>
          <cell r="AE171" t="str">
            <v>nd</v>
          </cell>
          <cell r="AF171">
            <v>28.799999999999997</v>
          </cell>
          <cell r="AG171">
            <v>23.7</v>
          </cell>
          <cell r="AH171">
            <v>0</v>
          </cell>
          <cell r="AI171">
            <v>40.699999999999996</v>
          </cell>
          <cell r="AJ171">
            <v>65.900000000000006</v>
          </cell>
          <cell r="AK171">
            <v>4.1000000000000005</v>
          </cell>
          <cell r="AL171">
            <v>30.099999999999998</v>
          </cell>
          <cell r="AM171">
            <v>7.7</v>
          </cell>
          <cell r="AN171">
            <v>92.300000000000011</v>
          </cell>
          <cell r="AO171">
            <v>48.699999999999996</v>
          </cell>
          <cell r="AP171">
            <v>51.300000000000004</v>
          </cell>
          <cell r="AQ171">
            <v>40.799999999999997</v>
          </cell>
          <cell r="AR171">
            <v>5.3</v>
          </cell>
          <cell r="AS171" t="str">
            <v>nd</v>
          </cell>
          <cell r="AT171">
            <v>38.200000000000003</v>
          </cell>
          <cell r="AU171">
            <v>11.799999999999999</v>
          </cell>
          <cell r="AV171">
            <v>0</v>
          </cell>
          <cell r="AW171">
            <v>0</v>
          </cell>
          <cell r="AX171">
            <v>0</v>
          </cell>
          <cell r="AY171">
            <v>88.3</v>
          </cell>
          <cell r="AZ171">
            <v>11.700000000000001</v>
          </cell>
          <cell r="BA171">
            <v>83.3</v>
          </cell>
          <cell r="BB171">
            <v>10.9</v>
          </cell>
          <cell r="BC171" t="str">
            <v>nd</v>
          </cell>
          <cell r="BD171">
            <v>1.7999999999999998</v>
          </cell>
          <cell r="BE171" t="str">
            <v>nd</v>
          </cell>
          <cell r="BF171">
            <v>3.1</v>
          </cell>
          <cell r="BG171" t="str">
            <v>nd</v>
          </cell>
          <cell r="BH171">
            <v>0</v>
          </cell>
          <cell r="BI171">
            <v>0</v>
          </cell>
          <cell r="BJ171">
            <v>0.8</v>
          </cell>
          <cell r="BK171">
            <v>10.199999999999999</v>
          </cell>
          <cell r="BL171">
            <v>88.8</v>
          </cell>
          <cell r="BM171" t="str">
            <v>nd</v>
          </cell>
          <cell r="BN171">
            <v>0</v>
          </cell>
          <cell r="BO171" t="str">
            <v>nd</v>
          </cell>
          <cell r="BP171" t="str">
            <v>nd</v>
          </cell>
          <cell r="BQ171">
            <v>4.5999999999999996</v>
          </cell>
          <cell r="BR171">
            <v>93.899999999999991</v>
          </cell>
          <cell r="BS171">
            <v>0</v>
          </cell>
          <cell r="BT171">
            <v>0</v>
          </cell>
          <cell r="BU171">
            <v>0</v>
          </cell>
          <cell r="BV171">
            <v>6.1</v>
          </cell>
          <cell r="BW171">
            <v>50.8</v>
          </cell>
          <cell r="BX171">
            <v>43.1</v>
          </cell>
          <cell r="BY171">
            <v>1.6</v>
          </cell>
          <cell r="BZ171" t="str">
            <v>nd</v>
          </cell>
          <cell r="CA171">
            <v>3.4000000000000004</v>
          </cell>
          <cell r="CB171">
            <v>22.1</v>
          </cell>
          <cell r="CC171">
            <v>29.5</v>
          </cell>
          <cell r="CD171">
            <v>43.2</v>
          </cell>
          <cell r="CE171">
            <v>0</v>
          </cell>
          <cell r="CF171" t="str">
            <v>nd</v>
          </cell>
          <cell r="CG171">
            <v>0</v>
          </cell>
          <cell r="CH171" t="str">
            <v>nd</v>
          </cell>
          <cell r="CI171" t="str">
            <v>nd</v>
          </cell>
          <cell r="CJ171">
            <v>99.3</v>
          </cell>
          <cell r="CK171">
            <v>40.400000000000006</v>
          </cell>
          <cell r="CL171">
            <v>33.5</v>
          </cell>
          <cell r="CM171">
            <v>72.2</v>
          </cell>
          <cell r="CN171">
            <v>22.7</v>
          </cell>
          <cell r="CO171">
            <v>31</v>
          </cell>
          <cell r="CP171">
            <v>8.7999999999999989</v>
          </cell>
          <cell r="CQ171">
            <v>58.199999999999996</v>
          </cell>
          <cell r="CR171">
            <v>6</v>
          </cell>
          <cell r="CS171">
            <v>20.5</v>
          </cell>
          <cell r="CT171">
            <v>38.9</v>
          </cell>
          <cell r="CU171">
            <v>17.599999999999998</v>
          </cell>
          <cell r="CV171">
            <v>22.900000000000002</v>
          </cell>
          <cell r="CW171">
            <v>33.200000000000003</v>
          </cell>
          <cell r="CX171">
            <v>4.3999999999999995</v>
          </cell>
          <cell r="CY171">
            <v>14.799999999999999</v>
          </cell>
          <cell r="CZ171">
            <v>11.899999999999999</v>
          </cell>
          <cell r="DA171">
            <v>9</v>
          </cell>
          <cell r="DB171">
            <v>26.700000000000003</v>
          </cell>
          <cell r="DC171">
            <v>29.4</v>
          </cell>
          <cell r="DD171">
            <v>28.1</v>
          </cell>
          <cell r="DE171">
            <v>7.3</v>
          </cell>
          <cell r="DF171">
            <v>29.4</v>
          </cell>
          <cell r="DG171">
            <v>2.6</v>
          </cell>
          <cell r="DH171" t="str">
            <v>nd</v>
          </cell>
          <cell r="DI171">
            <v>22.5</v>
          </cell>
          <cell r="DJ171">
            <v>6</v>
          </cell>
          <cell r="DK171">
            <v>15.8</v>
          </cell>
          <cell r="DL171" t="str">
            <v>nd</v>
          </cell>
          <cell r="DM171">
            <v>0</v>
          </cell>
          <cell r="DN171">
            <v>0</v>
          </cell>
          <cell r="DO171">
            <v>0</v>
          </cell>
          <cell r="DP171" t="str">
            <v>nd</v>
          </cell>
          <cell r="DQ171">
            <v>2.1</v>
          </cell>
          <cell r="DR171">
            <v>0</v>
          </cell>
          <cell r="DS171" t="str">
            <v>nd</v>
          </cell>
          <cell r="DT171">
            <v>0.6</v>
          </cell>
          <cell r="DU171" t="str">
            <v>nd</v>
          </cell>
          <cell r="DV171">
            <v>0</v>
          </cell>
          <cell r="DW171">
            <v>10.6</v>
          </cell>
          <cell r="DX171">
            <v>2.6</v>
          </cell>
          <cell r="DY171">
            <v>0</v>
          </cell>
          <cell r="DZ171" t="str">
            <v>nd</v>
          </cell>
          <cell r="EA171" t="str">
            <v>nd</v>
          </cell>
          <cell r="EB171" t="str">
            <v>nd</v>
          </cell>
          <cell r="EC171">
            <v>61.5</v>
          </cell>
          <cell r="ED171">
            <v>6.6000000000000005</v>
          </cell>
          <cell r="EE171" t="str">
            <v>nd</v>
          </cell>
          <cell r="EF171" t="str">
            <v>nd</v>
          </cell>
          <cell r="EG171">
            <v>0</v>
          </cell>
          <cell r="EH171">
            <v>1.6</v>
          </cell>
          <cell r="EI171">
            <v>9.1</v>
          </cell>
          <cell r="EJ171">
            <v>1.7000000000000002</v>
          </cell>
          <cell r="EK171">
            <v>0</v>
          </cell>
          <cell r="EL171" t="str">
            <v>nd</v>
          </cell>
          <cell r="EM171">
            <v>0</v>
          </cell>
          <cell r="EN171" t="str">
            <v>nd</v>
          </cell>
          <cell r="EO171">
            <v>0</v>
          </cell>
          <cell r="EP171">
            <v>0</v>
          </cell>
          <cell r="EQ171">
            <v>0</v>
          </cell>
          <cell r="ER171">
            <v>0</v>
          </cell>
          <cell r="ES171">
            <v>0.70000000000000007</v>
          </cell>
          <cell r="ET171">
            <v>0</v>
          </cell>
          <cell r="EU171">
            <v>0</v>
          </cell>
          <cell r="EV171">
            <v>0</v>
          </cell>
          <cell r="EW171">
            <v>0</v>
          </cell>
          <cell r="EX171" t="str">
            <v>nd</v>
          </cell>
          <cell r="EY171">
            <v>3</v>
          </cell>
          <cell r="EZ171">
            <v>0</v>
          </cell>
          <cell r="FA171">
            <v>0</v>
          </cell>
          <cell r="FB171">
            <v>0</v>
          </cell>
          <cell r="FC171" t="str">
            <v>nd</v>
          </cell>
          <cell r="FD171">
            <v>3.8</v>
          </cell>
          <cell r="FE171">
            <v>10.5</v>
          </cell>
          <cell r="FF171" t="str">
            <v>nd</v>
          </cell>
          <cell r="FG171">
            <v>0</v>
          </cell>
          <cell r="FH171">
            <v>0</v>
          </cell>
          <cell r="FI171" t="str">
            <v>nd</v>
          </cell>
          <cell r="FJ171">
            <v>5</v>
          </cell>
          <cell r="FK171">
            <v>63.9</v>
          </cell>
          <cell r="FL171">
            <v>0</v>
          </cell>
          <cell r="FM171">
            <v>0</v>
          </cell>
          <cell r="FN171">
            <v>0</v>
          </cell>
          <cell r="FO171">
            <v>0</v>
          </cell>
          <cell r="FP171">
            <v>1.3</v>
          </cell>
          <cell r="FQ171">
            <v>10.6</v>
          </cell>
          <cell r="FR171">
            <v>0</v>
          </cell>
          <cell r="FS171">
            <v>0</v>
          </cell>
          <cell r="FT171" t="str">
            <v>nd</v>
          </cell>
          <cell r="FU171">
            <v>0</v>
          </cell>
          <cell r="FV171" t="str">
            <v>nd</v>
          </cell>
          <cell r="FW171">
            <v>0</v>
          </cell>
          <cell r="FX171">
            <v>0</v>
          </cell>
          <cell r="FY171">
            <v>0</v>
          </cell>
          <cell r="FZ171">
            <v>0</v>
          </cell>
          <cell r="GA171">
            <v>0.70000000000000007</v>
          </cell>
          <cell r="GB171">
            <v>2.5</v>
          </cell>
          <cell r="GC171">
            <v>0</v>
          </cell>
          <cell r="GD171">
            <v>0</v>
          </cell>
          <cell r="GE171" t="str">
            <v>nd</v>
          </cell>
          <cell r="GF171" t="str">
            <v>nd</v>
          </cell>
          <cell r="GG171">
            <v>1.7999999999999998</v>
          </cell>
          <cell r="GH171">
            <v>11.899999999999999</v>
          </cell>
          <cell r="GI171" t="str">
            <v>nd</v>
          </cell>
          <cell r="GJ171">
            <v>0</v>
          </cell>
          <cell r="GK171">
            <v>0</v>
          </cell>
          <cell r="GL171">
            <v>0</v>
          </cell>
          <cell r="GM171">
            <v>1</v>
          </cell>
          <cell r="GN171">
            <v>68.300000000000011</v>
          </cell>
          <cell r="GO171">
            <v>0</v>
          </cell>
          <cell r="GP171">
            <v>0</v>
          </cell>
          <cell r="GQ171">
            <v>0</v>
          </cell>
          <cell r="GR171">
            <v>0</v>
          </cell>
          <cell r="GS171" t="str">
            <v>nd</v>
          </cell>
          <cell r="GT171">
            <v>10.7</v>
          </cell>
          <cell r="GU171">
            <v>0</v>
          </cell>
          <cell r="GV171">
            <v>0</v>
          </cell>
          <cell r="GW171">
            <v>0</v>
          </cell>
          <cell r="GX171">
            <v>0</v>
          </cell>
          <cell r="GY171" t="str">
            <v>nd</v>
          </cell>
          <cell r="GZ171">
            <v>0</v>
          </cell>
          <cell r="HA171">
            <v>0</v>
          </cell>
          <cell r="HB171">
            <v>0</v>
          </cell>
          <cell r="HC171" t="str">
            <v>nd</v>
          </cell>
          <cell r="HD171">
            <v>2</v>
          </cell>
          <cell r="HE171">
            <v>0.89999999999999991</v>
          </cell>
          <cell r="HF171">
            <v>0</v>
          </cell>
          <cell r="HG171">
            <v>0</v>
          </cell>
          <cell r="HH171">
            <v>0</v>
          </cell>
          <cell r="HI171">
            <v>2.4</v>
          </cell>
          <cell r="HJ171">
            <v>6.7</v>
          </cell>
          <cell r="HK171">
            <v>4.9000000000000004</v>
          </cell>
          <cell r="HL171">
            <v>0</v>
          </cell>
          <cell r="HM171">
            <v>0</v>
          </cell>
          <cell r="HN171">
            <v>0</v>
          </cell>
          <cell r="HO171">
            <v>2.8000000000000003</v>
          </cell>
          <cell r="HP171">
            <v>34.200000000000003</v>
          </cell>
          <cell r="HQ171">
            <v>33.4</v>
          </cell>
          <cell r="HR171">
            <v>0</v>
          </cell>
          <cell r="HS171">
            <v>0</v>
          </cell>
          <cell r="HT171">
            <v>0</v>
          </cell>
          <cell r="HU171" t="str">
            <v>nd</v>
          </cell>
          <cell r="HV171">
            <v>8.1</v>
          </cell>
          <cell r="HW171">
            <v>3.2</v>
          </cell>
          <cell r="HX171">
            <v>0</v>
          </cell>
          <cell r="HY171">
            <v>0</v>
          </cell>
          <cell r="HZ171">
            <v>0</v>
          </cell>
          <cell r="IA171">
            <v>0</v>
          </cell>
          <cell r="IB171" t="str">
            <v>nd</v>
          </cell>
          <cell r="IC171">
            <v>0</v>
          </cell>
          <cell r="ID171">
            <v>0</v>
          </cell>
          <cell r="IE171" t="str">
            <v>nd</v>
          </cell>
          <cell r="IF171">
            <v>1.3</v>
          </cell>
          <cell r="IG171">
            <v>1</v>
          </cell>
          <cell r="IH171">
            <v>0.5</v>
          </cell>
          <cell r="II171" t="str">
            <v>nd</v>
          </cell>
          <cell r="IJ171">
            <v>0</v>
          </cell>
          <cell r="IK171">
            <v>1</v>
          </cell>
          <cell r="IL171">
            <v>3.9</v>
          </cell>
          <cell r="IM171">
            <v>2.9000000000000004</v>
          </cell>
          <cell r="IN171">
            <v>5.8999999999999995</v>
          </cell>
          <cell r="IO171">
            <v>1.0999999999999999</v>
          </cell>
          <cell r="IP171">
            <v>0</v>
          </cell>
          <cell r="IQ171">
            <v>1.4000000000000001</v>
          </cell>
          <cell r="IR171">
            <v>15.9</v>
          </cell>
          <cell r="IS171">
            <v>18.7</v>
          </cell>
          <cell r="IT171">
            <v>33.4</v>
          </cell>
          <cell r="IU171">
            <v>0</v>
          </cell>
          <cell r="IV171">
            <v>0</v>
          </cell>
          <cell r="IW171" t="str">
            <v>nd</v>
          </cell>
          <cell r="IX171">
            <v>1.2</v>
          </cell>
          <cell r="IY171">
            <v>7.1</v>
          </cell>
          <cell r="IZ171">
            <v>2.9000000000000004</v>
          </cell>
          <cell r="JA171">
            <v>0</v>
          </cell>
          <cell r="JB171">
            <v>0</v>
          </cell>
          <cell r="JC171">
            <v>0</v>
          </cell>
          <cell r="JD171">
            <v>0</v>
          </cell>
          <cell r="JE171">
            <v>0.70000000000000007</v>
          </cell>
          <cell r="JF171">
            <v>0</v>
          </cell>
          <cell r="JG171" t="str">
            <v>nd</v>
          </cell>
          <cell r="JH171">
            <v>0</v>
          </cell>
          <cell r="JI171">
            <v>0</v>
          </cell>
          <cell r="JJ171">
            <v>0</v>
          </cell>
          <cell r="JK171">
            <v>2.8000000000000003</v>
          </cell>
          <cell r="JL171">
            <v>0</v>
          </cell>
          <cell r="JM171">
            <v>0</v>
          </cell>
          <cell r="JN171">
            <v>0</v>
          </cell>
          <cell r="JO171">
            <v>0</v>
          </cell>
          <cell r="JP171" t="str">
            <v>nd</v>
          </cell>
          <cell r="JQ171">
            <v>14.299999999999999</v>
          </cell>
          <cell r="JR171">
            <v>0</v>
          </cell>
          <cell r="JS171">
            <v>0</v>
          </cell>
          <cell r="JT171">
            <v>0</v>
          </cell>
          <cell r="JU171" t="str">
            <v>nd</v>
          </cell>
          <cell r="JV171">
            <v>0</v>
          </cell>
          <cell r="JW171">
            <v>69.599999999999994</v>
          </cell>
          <cell r="JX171">
            <v>0</v>
          </cell>
          <cell r="JY171">
            <v>0</v>
          </cell>
          <cell r="JZ171">
            <v>0</v>
          </cell>
          <cell r="KA171">
            <v>0</v>
          </cell>
          <cell r="KB171">
            <v>0</v>
          </cell>
          <cell r="KC171">
            <v>11.899999999999999</v>
          </cell>
          <cell r="KD171">
            <v>85.9</v>
          </cell>
          <cell r="KE171">
            <v>0.8</v>
          </cell>
          <cell r="KF171">
            <v>0.8</v>
          </cell>
          <cell r="KG171">
            <v>3.6999999999999997</v>
          </cell>
          <cell r="KH171">
            <v>8.6</v>
          </cell>
          <cell r="KI171">
            <v>0.2</v>
          </cell>
          <cell r="KJ171">
            <v>84.3</v>
          </cell>
          <cell r="KK171">
            <v>0.8</v>
          </cell>
          <cell r="KL171">
            <v>0.70000000000000007</v>
          </cell>
          <cell r="KM171">
            <v>4</v>
          </cell>
          <cell r="KN171">
            <v>9.9</v>
          </cell>
          <cell r="KO171">
            <v>0.3</v>
          </cell>
        </row>
        <row r="172">
          <cell r="A172" t="str">
            <v>BEU2</v>
          </cell>
          <cell r="B172" t="str">
            <v>172</v>
          </cell>
          <cell r="C172" t="str">
            <v>NAF 4</v>
          </cell>
          <cell r="D172" t="str">
            <v>EU2</v>
          </cell>
          <cell r="E172" t="str">
            <v>B</v>
          </cell>
          <cell r="F172">
            <v>0</v>
          </cell>
          <cell r="G172">
            <v>3</v>
          </cell>
          <cell r="H172">
            <v>13.3</v>
          </cell>
          <cell r="I172">
            <v>73.7</v>
          </cell>
          <cell r="J172">
            <v>10.100000000000001</v>
          </cell>
          <cell r="K172">
            <v>77.8</v>
          </cell>
          <cell r="L172">
            <v>10.100000000000001</v>
          </cell>
          <cell r="M172">
            <v>8.2000000000000011</v>
          </cell>
          <cell r="N172" t="str">
            <v>nd</v>
          </cell>
          <cell r="O172">
            <v>13.100000000000001</v>
          </cell>
          <cell r="P172">
            <v>27.3</v>
          </cell>
          <cell r="Q172">
            <v>7.7</v>
          </cell>
          <cell r="R172" t="str">
            <v>nd</v>
          </cell>
          <cell r="S172">
            <v>26.400000000000002</v>
          </cell>
          <cell r="T172">
            <v>21</v>
          </cell>
          <cell r="U172">
            <v>2.2999999999999998</v>
          </cell>
          <cell r="V172">
            <v>31</v>
          </cell>
          <cell r="W172">
            <v>9</v>
          </cell>
          <cell r="X172">
            <v>83.6</v>
          </cell>
          <cell r="Y172">
            <v>7.3999999999999995</v>
          </cell>
          <cell r="Z172" t="str">
            <v>nd</v>
          </cell>
          <cell r="AA172">
            <v>28.599999999999998</v>
          </cell>
          <cell r="AB172">
            <v>36.9</v>
          </cell>
          <cell r="AC172">
            <v>27.400000000000002</v>
          </cell>
          <cell r="AD172">
            <v>16.7</v>
          </cell>
          <cell r="AE172" t="str">
            <v>nd</v>
          </cell>
          <cell r="AF172">
            <v>56.499999999999993</v>
          </cell>
          <cell r="AG172">
            <v>20.3</v>
          </cell>
          <cell r="AH172">
            <v>0</v>
          </cell>
          <cell r="AI172">
            <v>13</v>
          </cell>
          <cell r="AJ172">
            <v>67.600000000000009</v>
          </cell>
          <cell r="AK172">
            <v>2.9000000000000004</v>
          </cell>
          <cell r="AL172">
            <v>29.599999999999998</v>
          </cell>
          <cell r="AM172">
            <v>27.400000000000002</v>
          </cell>
          <cell r="AN172">
            <v>72.599999999999994</v>
          </cell>
          <cell r="AO172">
            <v>67.900000000000006</v>
          </cell>
          <cell r="AP172">
            <v>32.1</v>
          </cell>
          <cell r="AQ172">
            <v>32.6</v>
          </cell>
          <cell r="AR172" t="str">
            <v>nd</v>
          </cell>
          <cell r="AS172" t="str">
            <v>nd</v>
          </cell>
          <cell r="AT172">
            <v>55.800000000000004</v>
          </cell>
          <cell r="AU172">
            <v>6.4</v>
          </cell>
          <cell r="AV172" t="str">
            <v>nd</v>
          </cell>
          <cell r="AW172">
            <v>12.9</v>
          </cell>
          <cell r="AX172" t="str">
            <v>nd</v>
          </cell>
          <cell r="AY172">
            <v>71.7</v>
          </cell>
          <cell r="AZ172">
            <v>6.3</v>
          </cell>
          <cell r="BA172">
            <v>71.8</v>
          </cell>
          <cell r="BB172">
            <v>16.3</v>
          </cell>
          <cell r="BC172">
            <v>8.3000000000000007</v>
          </cell>
          <cell r="BD172">
            <v>0</v>
          </cell>
          <cell r="BE172" t="str">
            <v>nd</v>
          </cell>
          <cell r="BF172">
            <v>3</v>
          </cell>
          <cell r="BG172">
            <v>1</v>
          </cell>
          <cell r="BH172" t="str">
            <v>nd</v>
          </cell>
          <cell r="BI172">
            <v>2.5</v>
          </cell>
          <cell r="BJ172">
            <v>3.4000000000000004</v>
          </cell>
          <cell r="BK172">
            <v>27.800000000000004</v>
          </cell>
          <cell r="BL172">
            <v>64.8</v>
          </cell>
          <cell r="BM172" t="str">
            <v>nd</v>
          </cell>
          <cell r="BN172">
            <v>0</v>
          </cell>
          <cell r="BO172" t="str">
            <v>nd</v>
          </cell>
          <cell r="BP172">
            <v>2</v>
          </cell>
          <cell r="BQ172">
            <v>20.599999999999998</v>
          </cell>
          <cell r="BR172">
            <v>76.7</v>
          </cell>
          <cell r="BS172">
            <v>0</v>
          </cell>
          <cell r="BT172">
            <v>0</v>
          </cell>
          <cell r="BU172">
            <v>0</v>
          </cell>
          <cell r="BV172">
            <v>2.2999999999999998</v>
          </cell>
          <cell r="BW172">
            <v>78.8</v>
          </cell>
          <cell r="BX172">
            <v>19</v>
          </cell>
          <cell r="BY172" t="str">
            <v>nd</v>
          </cell>
          <cell r="BZ172" t="str">
            <v>nd</v>
          </cell>
          <cell r="CA172">
            <v>12.6</v>
          </cell>
          <cell r="CB172">
            <v>34.4</v>
          </cell>
          <cell r="CC172">
            <v>33.6</v>
          </cell>
          <cell r="CD172">
            <v>18.899999999999999</v>
          </cell>
          <cell r="CE172">
            <v>0</v>
          </cell>
          <cell r="CF172">
            <v>0</v>
          </cell>
          <cell r="CG172">
            <v>0</v>
          </cell>
          <cell r="CH172" t="str">
            <v>nd</v>
          </cell>
          <cell r="CI172">
            <v>2.4</v>
          </cell>
          <cell r="CJ172">
            <v>97.2</v>
          </cell>
          <cell r="CK172">
            <v>69.699999999999989</v>
          </cell>
          <cell r="CL172">
            <v>30.599999999999998</v>
          </cell>
          <cell r="CM172">
            <v>74.400000000000006</v>
          </cell>
          <cell r="CN172">
            <v>33</v>
          </cell>
          <cell r="CO172">
            <v>31.6</v>
          </cell>
          <cell r="CP172">
            <v>15.299999999999999</v>
          </cell>
          <cell r="CQ172">
            <v>66.8</v>
          </cell>
          <cell r="CR172">
            <v>7.0000000000000009</v>
          </cell>
          <cell r="CS172">
            <v>16.8</v>
          </cell>
          <cell r="CT172">
            <v>36.4</v>
          </cell>
          <cell r="CU172">
            <v>16.900000000000002</v>
          </cell>
          <cell r="CV172">
            <v>29.9</v>
          </cell>
          <cell r="CW172">
            <v>30.8</v>
          </cell>
          <cell r="CX172">
            <v>5.6000000000000005</v>
          </cell>
          <cell r="CY172">
            <v>13.900000000000002</v>
          </cell>
          <cell r="CZ172">
            <v>10.7</v>
          </cell>
          <cell r="DA172">
            <v>10.5</v>
          </cell>
          <cell r="DB172">
            <v>28.4</v>
          </cell>
          <cell r="DC172">
            <v>24.5</v>
          </cell>
          <cell r="DD172">
            <v>31.3</v>
          </cell>
          <cell r="DE172">
            <v>7.3</v>
          </cell>
          <cell r="DF172">
            <v>29.5</v>
          </cell>
          <cell r="DG172">
            <v>8.6999999999999993</v>
          </cell>
          <cell r="DH172" t="str">
            <v>nd</v>
          </cell>
          <cell r="DI172">
            <v>10.8</v>
          </cell>
          <cell r="DJ172">
            <v>5.6000000000000005</v>
          </cell>
          <cell r="DK172">
            <v>16.100000000000001</v>
          </cell>
          <cell r="DL172">
            <v>0</v>
          </cell>
          <cell r="DM172">
            <v>0</v>
          </cell>
          <cell r="DN172">
            <v>0</v>
          </cell>
          <cell r="DO172">
            <v>0</v>
          </cell>
          <cell r="DP172">
            <v>0</v>
          </cell>
          <cell r="DQ172" t="str">
            <v>nd</v>
          </cell>
          <cell r="DR172">
            <v>0</v>
          </cell>
          <cell r="DS172" t="str">
            <v>nd</v>
          </cell>
          <cell r="DT172">
            <v>0</v>
          </cell>
          <cell r="DU172">
            <v>0</v>
          </cell>
          <cell r="DV172" t="str">
            <v>nd</v>
          </cell>
          <cell r="DW172">
            <v>7.9</v>
          </cell>
          <cell r="DX172">
            <v>3.8</v>
          </cell>
          <cell r="DY172" t="str">
            <v>nd</v>
          </cell>
          <cell r="DZ172">
            <v>0</v>
          </cell>
          <cell r="EA172">
            <v>0</v>
          </cell>
          <cell r="EB172" t="str">
            <v>nd</v>
          </cell>
          <cell r="EC172">
            <v>55.600000000000009</v>
          </cell>
          <cell r="ED172">
            <v>10.8</v>
          </cell>
          <cell r="EE172">
            <v>6</v>
          </cell>
          <cell r="EF172">
            <v>0</v>
          </cell>
          <cell r="EG172" t="str">
            <v>nd</v>
          </cell>
          <cell r="EH172">
            <v>0.8</v>
          </cell>
          <cell r="EI172">
            <v>7.1999999999999993</v>
          </cell>
          <cell r="EJ172">
            <v>1.7999999999999998</v>
          </cell>
          <cell r="EK172" t="str">
            <v>nd</v>
          </cell>
          <cell r="EL172">
            <v>0</v>
          </cell>
          <cell r="EM172">
            <v>0</v>
          </cell>
          <cell r="EN172" t="str">
            <v>nd</v>
          </cell>
          <cell r="EO172">
            <v>0</v>
          </cell>
          <cell r="EP172">
            <v>0</v>
          </cell>
          <cell r="EQ172">
            <v>0</v>
          </cell>
          <cell r="ER172">
            <v>0</v>
          </cell>
          <cell r="ES172">
            <v>0</v>
          </cell>
          <cell r="ET172">
            <v>0</v>
          </cell>
          <cell r="EU172">
            <v>0</v>
          </cell>
          <cell r="EV172">
            <v>0</v>
          </cell>
          <cell r="EW172" t="str">
            <v>nd</v>
          </cell>
          <cell r="EX172" t="str">
            <v>nd</v>
          </cell>
          <cell r="EY172">
            <v>2</v>
          </cell>
          <cell r="EZ172" t="str">
            <v>nd</v>
          </cell>
          <cell r="FA172" t="str">
            <v>nd</v>
          </cell>
          <cell r="FB172">
            <v>0</v>
          </cell>
          <cell r="FC172">
            <v>0</v>
          </cell>
          <cell r="FD172">
            <v>3.2</v>
          </cell>
          <cell r="FE172">
            <v>7.3999999999999995</v>
          </cell>
          <cell r="FF172" t="str">
            <v>nd</v>
          </cell>
          <cell r="FG172" t="str">
            <v>nd</v>
          </cell>
          <cell r="FH172" t="str">
            <v>nd</v>
          </cell>
          <cell r="FI172">
            <v>3.1</v>
          </cell>
          <cell r="FJ172">
            <v>19.900000000000002</v>
          </cell>
          <cell r="FK172">
            <v>49.4</v>
          </cell>
          <cell r="FL172">
            <v>0</v>
          </cell>
          <cell r="FM172">
            <v>0</v>
          </cell>
          <cell r="FN172" t="str">
            <v>nd</v>
          </cell>
          <cell r="FO172" t="str">
            <v>nd</v>
          </cell>
          <cell r="FP172">
            <v>3.5000000000000004</v>
          </cell>
          <cell r="FQ172">
            <v>6</v>
          </cell>
          <cell r="FR172">
            <v>0</v>
          </cell>
          <cell r="FS172">
            <v>0</v>
          </cell>
          <cell r="FT172">
            <v>0</v>
          </cell>
          <cell r="FU172">
            <v>0</v>
          </cell>
          <cell r="FV172">
            <v>0</v>
          </cell>
          <cell r="FW172">
            <v>0</v>
          </cell>
          <cell r="FX172">
            <v>0</v>
          </cell>
          <cell r="FY172" t="str">
            <v>nd</v>
          </cell>
          <cell r="FZ172" t="str">
            <v>nd</v>
          </cell>
          <cell r="GA172">
            <v>0</v>
          </cell>
          <cell r="GB172">
            <v>1.5</v>
          </cell>
          <cell r="GC172" t="str">
            <v>nd</v>
          </cell>
          <cell r="GD172">
            <v>0</v>
          </cell>
          <cell r="GE172">
            <v>0</v>
          </cell>
          <cell r="GF172" t="str">
            <v>nd</v>
          </cell>
          <cell r="GG172">
            <v>5.0999999999999996</v>
          </cell>
          <cell r="GH172">
            <v>7.3</v>
          </cell>
          <cell r="GI172" t="str">
            <v>nd</v>
          </cell>
          <cell r="GJ172">
            <v>0</v>
          </cell>
          <cell r="GK172">
            <v>0</v>
          </cell>
          <cell r="GL172">
            <v>0</v>
          </cell>
          <cell r="GM172">
            <v>14.099999999999998</v>
          </cell>
          <cell r="GN172">
            <v>58.9</v>
          </cell>
          <cell r="GO172">
            <v>0</v>
          </cell>
          <cell r="GP172">
            <v>0</v>
          </cell>
          <cell r="GQ172">
            <v>0</v>
          </cell>
          <cell r="GR172">
            <v>0</v>
          </cell>
          <cell r="GS172">
            <v>1.4000000000000001</v>
          </cell>
          <cell r="GT172">
            <v>9</v>
          </cell>
          <cell r="GU172">
            <v>0</v>
          </cell>
          <cell r="GV172">
            <v>0</v>
          </cell>
          <cell r="GW172">
            <v>0</v>
          </cell>
          <cell r="GX172">
            <v>0</v>
          </cell>
          <cell r="GY172">
            <v>0</v>
          </cell>
          <cell r="GZ172">
            <v>0</v>
          </cell>
          <cell r="HA172">
            <v>0</v>
          </cell>
          <cell r="HB172">
            <v>0</v>
          </cell>
          <cell r="HC172">
            <v>0</v>
          </cell>
          <cell r="HD172">
            <v>3.3000000000000003</v>
          </cell>
          <cell r="HE172">
            <v>0</v>
          </cell>
          <cell r="HF172">
            <v>0</v>
          </cell>
          <cell r="HG172">
            <v>0</v>
          </cell>
          <cell r="HH172">
            <v>0</v>
          </cell>
          <cell r="HI172" t="str">
            <v>nd</v>
          </cell>
          <cell r="HJ172">
            <v>9.5</v>
          </cell>
          <cell r="HK172">
            <v>2.1</v>
          </cell>
          <cell r="HL172">
            <v>0</v>
          </cell>
          <cell r="HM172">
            <v>0</v>
          </cell>
          <cell r="HN172">
            <v>0</v>
          </cell>
          <cell r="HO172">
            <v>1</v>
          </cell>
          <cell r="HP172">
            <v>57.599999999999994</v>
          </cell>
          <cell r="HQ172">
            <v>15.299999999999999</v>
          </cell>
          <cell r="HR172">
            <v>0</v>
          </cell>
          <cell r="HS172">
            <v>0</v>
          </cell>
          <cell r="HT172">
            <v>0</v>
          </cell>
          <cell r="HU172" t="str">
            <v>nd</v>
          </cell>
          <cell r="HV172">
            <v>8.4</v>
          </cell>
          <cell r="HW172">
            <v>1.6</v>
          </cell>
          <cell r="HX172">
            <v>0</v>
          </cell>
          <cell r="HY172">
            <v>0</v>
          </cell>
          <cell r="HZ172">
            <v>0</v>
          </cell>
          <cell r="IA172">
            <v>0</v>
          </cell>
          <cell r="IB172">
            <v>0</v>
          </cell>
          <cell r="IC172">
            <v>0</v>
          </cell>
          <cell r="ID172">
            <v>0</v>
          </cell>
          <cell r="IE172" t="str">
            <v>nd</v>
          </cell>
          <cell r="IF172" t="str">
            <v>nd</v>
          </cell>
          <cell r="IG172" t="str">
            <v>nd</v>
          </cell>
          <cell r="IH172" t="str">
            <v>nd</v>
          </cell>
          <cell r="II172" t="str">
            <v>nd</v>
          </cell>
          <cell r="IJ172" t="str">
            <v>nd</v>
          </cell>
          <cell r="IK172">
            <v>1.7999999999999998</v>
          </cell>
          <cell r="IL172">
            <v>3.4000000000000004</v>
          </cell>
          <cell r="IM172">
            <v>5.0999999999999996</v>
          </cell>
          <cell r="IN172" t="str">
            <v>nd</v>
          </cell>
          <cell r="IO172">
            <v>0</v>
          </cell>
          <cell r="IP172">
            <v>0</v>
          </cell>
          <cell r="IQ172">
            <v>9.6</v>
          </cell>
          <cell r="IR172">
            <v>25.1</v>
          </cell>
          <cell r="IS172">
            <v>24.099999999999998</v>
          </cell>
          <cell r="IT172">
            <v>16.400000000000002</v>
          </cell>
          <cell r="IU172">
            <v>0</v>
          </cell>
          <cell r="IV172">
            <v>0</v>
          </cell>
          <cell r="IW172" t="str">
            <v>nd</v>
          </cell>
          <cell r="IX172">
            <v>5.0999999999999996</v>
          </cell>
          <cell r="IY172">
            <v>2.8000000000000003</v>
          </cell>
          <cell r="IZ172">
            <v>1.4000000000000001</v>
          </cell>
          <cell r="JA172">
            <v>0</v>
          </cell>
          <cell r="JB172">
            <v>0</v>
          </cell>
          <cell r="JC172">
            <v>0</v>
          </cell>
          <cell r="JD172">
            <v>0</v>
          </cell>
          <cell r="JE172">
            <v>0</v>
          </cell>
          <cell r="JF172">
            <v>0</v>
          </cell>
          <cell r="JG172">
            <v>0</v>
          </cell>
          <cell r="JH172">
            <v>0</v>
          </cell>
          <cell r="JI172">
            <v>0</v>
          </cell>
          <cell r="JJ172">
            <v>0</v>
          </cell>
          <cell r="JK172">
            <v>3.1</v>
          </cell>
          <cell r="JL172">
            <v>0</v>
          </cell>
          <cell r="JM172">
            <v>0</v>
          </cell>
          <cell r="JN172">
            <v>0</v>
          </cell>
          <cell r="JO172" t="str">
            <v>nd</v>
          </cell>
          <cell r="JP172" t="str">
            <v>nd</v>
          </cell>
          <cell r="JQ172">
            <v>11.899999999999999</v>
          </cell>
          <cell r="JR172">
            <v>0</v>
          </cell>
          <cell r="JS172">
            <v>0</v>
          </cell>
          <cell r="JT172">
            <v>0</v>
          </cell>
          <cell r="JU172">
            <v>0</v>
          </cell>
          <cell r="JV172" t="str">
            <v>nd</v>
          </cell>
          <cell r="JW172">
            <v>71.899999999999991</v>
          </cell>
          <cell r="JX172">
            <v>0</v>
          </cell>
          <cell r="JY172">
            <v>0</v>
          </cell>
          <cell r="JZ172">
            <v>0</v>
          </cell>
          <cell r="KA172">
            <v>0</v>
          </cell>
          <cell r="KB172">
            <v>0</v>
          </cell>
          <cell r="KC172">
            <v>10.299999999999999</v>
          </cell>
          <cell r="KD172">
            <v>75.900000000000006</v>
          </cell>
          <cell r="KE172">
            <v>3.8</v>
          </cell>
          <cell r="KF172">
            <v>2</v>
          </cell>
          <cell r="KG172">
            <v>4.3999999999999995</v>
          </cell>
          <cell r="KH172">
            <v>13.700000000000001</v>
          </cell>
          <cell r="KI172">
            <v>0.2</v>
          </cell>
          <cell r="KJ172">
            <v>73.8</v>
          </cell>
          <cell r="KK172">
            <v>3.9</v>
          </cell>
          <cell r="KL172">
            <v>2.1</v>
          </cell>
          <cell r="KM172">
            <v>4.5</v>
          </cell>
          <cell r="KN172">
            <v>15.5</v>
          </cell>
          <cell r="KO172">
            <v>0.2</v>
          </cell>
        </row>
        <row r="173">
          <cell r="A173" t="str">
            <v>CEU2</v>
          </cell>
          <cell r="B173" t="str">
            <v>173</v>
          </cell>
          <cell r="C173" t="str">
            <v>NAF 4</v>
          </cell>
          <cell r="D173" t="str">
            <v>EU2</v>
          </cell>
          <cell r="E173" t="str">
            <v>C</v>
          </cell>
          <cell r="F173">
            <v>1.7999999999999998</v>
          </cell>
          <cell r="G173">
            <v>2.7</v>
          </cell>
          <cell r="H173">
            <v>16.7</v>
          </cell>
          <cell r="I173">
            <v>64.099999999999994</v>
          </cell>
          <cell r="J173">
            <v>14.6</v>
          </cell>
          <cell r="K173">
            <v>71.3</v>
          </cell>
          <cell r="L173">
            <v>19.600000000000001</v>
          </cell>
          <cell r="M173" t="str">
            <v>nd</v>
          </cell>
          <cell r="N173">
            <v>4.3</v>
          </cell>
          <cell r="O173">
            <v>24.3</v>
          </cell>
          <cell r="P173">
            <v>38.6</v>
          </cell>
          <cell r="Q173">
            <v>9.1999999999999993</v>
          </cell>
          <cell r="R173">
            <v>4.5</v>
          </cell>
          <cell r="S173">
            <v>4.1000000000000005</v>
          </cell>
          <cell r="T173">
            <v>32</v>
          </cell>
          <cell r="U173">
            <v>1.6</v>
          </cell>
          <cell r="V173">
            <v>23.200000000000003</v>
          </cell>
          <cell r="W173">
            <v>14.000000000000002</v>
          </cell>
          <cell r="X173">
            <v>84.1</v>
          </cell>
          <cell r="Y173">
            <v>1.9</v>
          </cell>
          <cell r="Z173">
            <v>22.900000000000002</v>
          </cell>
          <cell r="AA173">
            <v>43.6</v>
          </cell>
          <cell r="AB173">
            <v>14.299999999999999</v>
          </cell>
          <cell r="AC173">
            <v>77.900000000000006</v>
          </cell>
          <cell r="AD173" t="str">
            <v>nd</v>
          </cell>
          <cell r="AE173">
            <v>23.7</v>
          </cell>
          <cell r="AF173">
            <v>37.799999999999997</v>
          </cell>
          <cell r="AG173" t="str">
            <v>nd</v>
          </cell>
          <cell r="AH173">
            <v>0</v>
          </cell>
          <cell r="AI173" t="str">
            <v>nd</v>
          </cell>
          <cell r="AJ173">
            <v>61.5</v>
          </cell>
          <cell r="AK173">
            <v>0.70000000000000007</v>
          </cell>
          <cell r="AL173">
            <v>37.799999999999997</v>
          </cell>
          <cell r="AM173">
            <v>40.200000000000003</v>
          </cell>
          <cell r="AN173">
            <v>59.8</v>
          </cell>
          <cell r="AO173">
            <v>67</v>
          </cell>
          <cell r="AP173">
            <v>33</v>
          </cell>
          <cell r="AQ173">
            <v>36.6</v>
          </cell>
          <cell r="AR173" t="str">
            <v>nd</v>
          </cell>
          <cell r="AS173">
            <v>16.400000000000002</v>
          </cell>
          <cell r="AT173">
            <v>44</v>
          </cell>
          <cell r="AU173" t="str">
            <v>nd</v>
          </cell>
          <cell r="AV173" t="str">
            <v>nd</v>
          </cell>
          <cell r="AW173" t="str">
            <v>nd</v>
          </cell>
          <cell r="AX173" t="str">
            <v>nd</v>
          </cell>
          <cell r="AY173">
            <v>48.5</v>
          </cell>
          <cell r="AZ173">
            <v>49.2</v>
          </cell>
          <cell r="BA173">
            <v>63.7</v>
          </cell>
          <cell r="BB173">
            <v>31.8</v>
          </cell>
          <cell r="BC173">
            <v>1.4000000000000001</v>
          </cell>
          <cell r="BD173">
            <v>0.8</v>
          </cell>
          <cell r="BE173">
            <v>1.7999999999999998</v>
          </cell>
          <cell r="BF173" t="str">
            <v>nd</v>
          </cell>
          <cell r="BG173" t="str">
            <v>nd</v>
          </cell>
          <cell r="BH173" t="str">
            <v>nd</v>
          </cell>
          <cell r="BI173">
            <v>5</v>
          </cell>
          <cell r="BJ173">
            <v>16.7</v>
          </cell>
          <cell r="BK173">
            <v>48.4</v>
          </cell>
          <cell r="BL173">
            <v>28.599999999999998</v>
          </cell>
          <cell r="BM173">
            <v>0</v>
          </cell>
          <cell r="BN173">
            <v>0</v>
          </cell>
          <cell r="BO173">
            <v>0</v>
          </cell>
          <cell r="BP173" t="str">
            <v>nd</v>
          </cell>
          <cell r="BQ173">
            <v>35</v>
          </cell>
          <cell r="BR173">
            <v>63.7</v>
          </cell>
          <cell r="BS173">
            <v>0</v>
          </cell>
          <cell r="BT173">
            <v>0</v>
          </cell>
          <cell r="BU173">
            <v>0</v>
          </cell>
          <cell r="BV173">
            <v>4.5999999999999996</v>
          </cell>
          <cell r="BW173">
            <v>88.6</v>
          </cell>
          <cell r="BX173">
            <v>6.8000000000000007</v>
          </cell>
          <cell r="BY173">
            <v>0</v>
          </cell>
          <cell r="BZ173" t="str">
            <v>nd</v>
          </cell>
          <cell r="CA173">
            <v>18.7</v>
          </cell>
          <cell r="CB173">
            <v>54.400000000000006</v>
          </cell>
          <cell r="CC173">
            <v>25.7</v>
          </cell>
          <cell r="CD173" t="str">
            <v>nd</v>
          </cell>
          <cell r="CE173">
            <v>0</v>
          </cell>
          <cell r="CF173">
            <v>0</v>
          </cell>
          <cell r="CG173">
            <v>0</v>
          </cell>
          <cell r="CH173">
            <v>0</v>
          </cell>
          <cell r="CI173" t="str">
            <v>nd</v>
          </cell>
          <cell r="CJ173">
            <v>98.8</v>
          </cell>
          <cell r="CK173">
            <v>80.900000000000006</v>
          </cell>
          <cell r="CL173">
            <v>29.099999999999998</v>
          </cell>
          <cell r="CM173">
            <v>80.7</v>
          </cell>
          <cell r="CN173">
            <v>30.099999999999998</v>
          </cell>
          <cell r="CO173">
            <v>19.900000000000002</v>
          </cell>
          <cell r="CP173">
            <v>27.700000000000003</v>
          </cell>
          <cell r="CQ173">
            <v>87.4</v>
          </cell>
          <cell r="CR173">
            <v>6.5</v>
          </cell>
          <cell r="CS173">
            <v>10.199999999999999</v>
          </cell>
          <cell r="CT173">
            <v>37</v>
          </cell>
          <cell r="CU173">
            <v>18.8</v>
          </cell>
          <cell r="CV173">
            <v>34.1</v>
          </cell>
          <cell r="CW173">
            <v>17.599999999999998</v>
          </cell>
          <cell r="CX173">
            <v>10.4</v>
          </cell>
          <cell r="CY173">
            <v>16.2</v>
          </cell>
          <cell r="CZ173">
            <v>7.1999999999999993</v>
          </cell>
          <cell r="DA173">
            <v>10.6</v>
          </cell>
          <cell r="DB173">
            <v>38</v>
          </cell>
          <cell r="DC173">
            <v>12.4</v>
          </cell>
          <cell r="DD173">
            <v>43.9</v>
          </cell>
          <cell r="DE173">
            <v>12.1</v>
          </cell>
          <cell r="DF173">
            <v>34.300000000000004</v>
          </cell>
          <cell r="DG173">
            <v>4</v>
          </cell>
          <cell r="DH173">
            <v>3.9</v>
          </cell>
          <cell r="DI173">
            <v>12.3</v>
          </cell>
          <cell r="DJ173">
            <v>19.3</v>
          </cell>
          <cell r="DK173">
            <v>18.600000000000001</v>
          </cell>
          <cell r="DL173">
            <v>1.5</v>
          </cell>
          <cell r="DM173">
            <v>0</v>
          </cell>
          <cell r="DN173">
            <v>0</v>
          </cell>
          <cell r="DO173">
            <v>0</v>
          </cell>
          <cell r="DP173">
            <v>0</v>
          </cell>
          <cell r="DQ173" t="str">
            <v>nd</v>
          </cell>
          <cell r="DR173">
            <v>2.1999999999999997</v>
          </cell>
          <cell r="DS173">
            <v>0</v>
          </cell>
          <cell r="DT173">
            <v>0</v>
          </cell>
          <cell r="DU173">
            <v>0</v>
          </cell>
          <cell r="DV173">
            <v>0</v>
          </cell>
          <cell r="DW173">
            <v>7.0000000000000009</v>
          </cell>
          <cell r="DX173">
            <v>8.6</v>
          </cell>
          <cell r="DY173" t="str">
            <v>nd</v>
          </cell>
          <cell r="DZ173">
            <v>0.8</v>
          </cell>
          <cell r="EA173">
            <v>0</v>
          </cell>
          <cell r="EB173">
            <v>0</v>
          </cell>
          <cell r="EC173">
            <v>43.9</v>
          </cell>
          <cell r="ED173">
            <v>17.5</v>
          </cell>
          <cell r="EE173">
            <v>0.8</v>
          </cell>
          <cell r="EF173">
            <v>0</v>
          </cell>
          <cell r="EG173">
            <v>1.7999999999999998</v>
          </cell>
          <cell r="EH173" t="str">
            <v>nd</v>
          </cell>
          <cell r="EI173">
            <v>10.8</v>
          </cell>
          <cell r="EJ173">
            <v>3.5000000000000004</v>
          </cell>
          <cell r="EK173">
            <v>0</v>
          </cell>
          <cell r="EL173">
            <v>0</v>
          </cell>
          <cell r="EM173">
            <v>0</v>
          </cell>
          <cell r="EN173">
            <v>0</v>
          </cell>
          <cell r="EO173">
            <v>0</v>
          </cell>
          <cell r="EP173">
            <v>0</v>
          </cell>
          <cell r="EQ173">
            <v>0</v>
          </cell>
          <cell r="ER173">
            <v>0</v>
          </cell>
          <cell r="ES173">
            <v>1.7000000000000002</v>
          </cell>
          <cell r="ET173">
            <v>0</v>
          </cell>
          <cell r="EU173">
            <v>0</v>
          </cell>
          <cell r="EV173">
            <v>0</v>
          </cell>
          <cell r="EW173">
            <v>1.7999999999999998</v>
          </cell>
          <cell r="EX173">
            <v>0</v>
          </cell>
          <cell r="EY173" t="str">
            <v>nd</v>
          </cell>
          <cell r="EZ173" t="str">
            <v>nd</v>
          </cell>
          <cell r="FA173">
            <v>0</v>
          </cell>
          <cell r="FB173" t="str">
            <v>nd</v>
          </cell>
          <cell r="FC173">
            <v>6</v>
          </cell>
          <cell r="FD173">
            <v>9.8000000000000007</v>
          </cell>
          <cell r="FE173">
            <v>2</v>
          </cell>
          <cell r="FF173" t="str">
            <v>nd</v>
          </cell>
          <cell r="FG173" t="str">
            <v>nd</v>
          </cell>
          <cell r="FH173">
            <v>4.9000000000000004</v>
          </cell>
          <cell r="FI173">
            <v>8.9</v>
          </cell>
          <cell r="FJ173">
            <v>26.8</v>
          </cell>
          <cell r="FK173">
            <v>20.3</v>
          </cell>
          <cell r="FL173">
            <v>0</v>
          </cell>
          <cell r="FM173">
            <v>0</v>
          </cell>
          <cell r="FN173">
            <v>0</v>
          </cell>
          <cell r="FO173">
            <v>0</v>
          </cell>
          <cell r="FP173">
            <v>11.799999999999999</v>
          </cell>
          <cell r="FQ173">
            <v>3.6999999999999997</v>
          </cell>
          <cell r="FR173">
            <v>0</v>
          </cell>
          <cell r="FS173">
            <v>0</v>
          </cell>
          <cell r="FT173">
            <v>0</v>
          </cell>
          <cell r="FU173">
            <v>0</v>
          </cell>
          <cell r="FV173">
            <v>1.7000000000000002</v>
          </cell>
          <cell r="FW173">
            <v>0</v>
          </cell>
          <cell r="FX173">
            <v>0</v>
          </cell>
          <cell r="FY173">
            <v>0</v>
          </cell>
          <cell r="FZ173">
            <v>0</v>
          </cell>
          <cell r="GA173">
            <v>2.1999999999999997</v>
          </cell>
          <cell r="GB173" t="str">
            <v>nd</v>
          </cell>
          <cell r="GC173">
            <v>0</v>
          </cell>
          <cell r="GD173">
            <v>0</v>
          </cell>
          <cell r="GE173">
            <v>0</v>
          </cell>
          <cell r="GF173" t="str">
            <v>nd</v>
          </cell>
          <cell r="GG173">
            <v>4.5999999999999996</v>
          </cell>
          <cell r="GH173">
            <v>12.3</v>
          </cell>
          <cell r="GI173">
            <v>0</v>
          </cell>
          <cell r="GJ173">
            <v>0</v>
          </cell>
          <cell r="GK173">
            <v>0</v>
          </cell>
          <cell r="GL173" t="str">
            <v>nd</v>
          </cell>
          <cell r="GM173">
            <v>20.200000000000003</v>
          </cell>
          <cell r="GN173">
            <v>43.7</v>
          </cell>
          <cell r="GO173">
            <v>0</v>
          </cell>
          <cell r="GP173">
            <v>0</v>
          </cell>
          <cell r="GQ173">
            <v>0</v>
          </cell>
          <cell r="GR173">
            <v>0</v>
          </cell>
          <cell r="GS173">
            <v>8</v>
          </cell>
          <cell r="GT173">
            <v>5.5</v>
          </cell>
          <cell r="GU173">
            <v>0</v>
          </cell>
          <cell r="GV173" t="str">
            <v>nd</v>
          </cell>
          <cell r="GW173">
            <v>0</v>
          </cell>
          <cell r="GX173" t="str">
            <v>nd</v>
          </cell>
          <cell r="GY173" t="str">
            <v>nd</v>
          </cell>
          <cell r="GZ173">
            <v>0</v>
          </cell>
          <cell r="HA173">
            <v>0</v>
          </cell>
          <cell r="HB173">
            <v>0</v>
          </cell>
          <cell r="HC173">
            <v>0</v>
          </cell>
          <cell r="HD173" t="str">
            <v>nd</v>
          </cell>
          <cell r="HE173">
            <v>0</v>
          </cell>
          <cell r="HF173">
            <v>0</v>
          </cell>
          <cell r="HG173">
            <v>0</v>
          </cell>
          <cell r="HH173">
            <v>0</v>
          </cell>
          <cell r="HI173">
            <v>1</v>
          </cell>
          <cell r="HJ173">
            <v>15.299999999999999</v>
          </cell>
          <cell r="HK173" t="str">
            <v>nd</v>
          </cell>
          <cell r="HL173">
            <v>0</v>
          </cell>
          <cell r="HM173">
            <v>0</v>
          </cell>
          <cell r="HN173">
            <v>0</v>
          </cell>
          <cell r="HO173">
            <v>3.3000000000000003</v>
          </cell>
          <cell r="HP173">
            <v>59.099999999999994</v>
          </cell>
          <cell r="HQ173">
            <v>3.5000000000000004</v>
          </cell>
          <cell r="HR173">
            <v>0</v>
          </cell>
          <cell r="HS173">
            <v>0</v>
          </cell>
          <cell r="HT173">
            <v>0</v>
          </cell>
          <cell r="HU173">
            <v>0</v>
          </cell>
          <cell r="HV173">
            <v>12.9</v>
          </cell>
          <cell r="HW173">
            <v>1.3</v>
          </cell>
          <cell r="HX173">
            <v>0</v>
          </cell>
          <cell r="HY173">
            <v>0</v>
          </cell>
          <cell r="HZ173" t="str">
            <v>nd</v>
          </cell>
          <cell r="IA173" t="str">
            <v>nd</v>
          </cell>
          <cell r="IB173">
            <v>0</v>
          </cell>
          <cell r="IC173">
            <v>0</v>
          </cell>
          <cell r="ID173">
            <v>0</v>
          </cell>
          <cell r="IE173" t="str">
            <v>nd</v>
          </cell>
          <cell r="IF173" t="str">
            <v>nd</v>
          </cell>
          <cell r="IG173">
            <v>1.7999999999999998</v>
          </cell>
          <cell r="IH173">
            <v>0</v>
          </cell>
          <cell r="II173">
            <v>0</v>
          </cell>
          <cell r="IJ173">
            <v>0</v>
          </cell>
          <cell r="IK173" t="str">
            <v>nd</v>
          </cell>
          <cell r="IL173">
            <v>12.2</v>
          </cell>
          <cell r="IM173">
            <v>4</v>
          </cell>
          <cell r="IN173">
            <v>0</v>
          </cell>
          <cell r="IO173">
            <v>0</v>
          </cell>
          <cell r="IP173" t="str">
            <v>nd</v>
          </cell>
          <cell r="IQ173">
            <v>12.6</v>
          </cell>
          <cell r="IR173">
            <v>33.700000000000003</v>
          </cell>
          <cell r="IS173">
            <v>16.900000000000002</v>
          </cell>
          <cell r="IT173" t="str">
            <v>nd</v>
          </cell>
          <cell r="IU173">
            <v>0</v>
          </cell>
          <cell r="IV173">
            <v>0</v>
          </cell>
          <cell r="IW173">
            <v>4.5999999999999996</v>
          </cell>
          <cell r="IX173">
            <v>6.6000000000000005</v>
          </cell>
          <cell r="IY173">
            <v>3</v>
          </cell>
          <cell r="IZ173">
            <v>0</v>
          </cell>
          <cell r="JA173">
            <v>0</v>
          </cell>
          <cell r="JB173">
            <v>0</v>
          </cell>
          <cell r="JC173">
            <v>0</v>
          </cell>
          <cell r="JD173">
            <v>0</v>
          </cell>
          <cell r="JE173">
            <v>1.7999999999999998</v>
          </cell>
          <cell r="JF173">
            <v>0</v>
          </cell>
          <cell r="JG173">
            <v>0</v>
          </cell>
          <cell r="JH173">
            <v>0</v>
          </cell>
          <cell r="JI173">
            <v>0</v>
          </cell>
          <cell r="JJ173">
            <v>0</v>
          </cell>
          <cell r="JK173" t="str">
            <v>nd</v>
          </cell>
          <cell r="JL173">
            <v>0</v>
          </cell>
          <cell r="JM173">
            <v>0</v>
          </cell>
          <cell r="JN173">
            <v>0</v>
          </cell>
          <cell r="JO173">
            <v>0</v>
          </cell>
          <cell r="JP173" t="str">
            <v>nd</v>
          </cell>
          <cell r="JQ173">
            <v>14.099999999999998</v>
          </cell>
          <cell r="JR173">
            <v>0</v>
          </cell>
          <cell r="JS173">
            <v>0</v>
          </cell>
          <cell r="JT173">
            <v>0</v>
          </cell>
          <cell r="JU173">
            <v>0</v>
          </cell>
          <cell r="JV173">
            <v>0</v>
          </cell>
          <cell r="JW173">
            <v>67.7</v>
          </cell>
          <cell r="JX173">
            <v>0</v>
          </cell>
          <cell r="JY173">
            <v>0</v>
          </cell>
          <cell r="JZ173">
            <v>0</v>
          </cell>
          <cell r="KA173">
            <v>0</v>
          </cell>
          <cell r="KB173">
            <v>0</v>
          </cell>
          <cell r="KC173">
            <v>14.2</v>
          </cell>
          <cell r="KD173">
            <v>69.399999999999991</v>
          </cell>
          <cell r="KE173">
            <v>7.3</v>
          </cell>
          <cell r="KF173">
            <v>1.7000000000000002</v>
          </cell>
          <cell r="KG173">
            <v>4.5999999999999996</v>
          </cell>
          <cell r="KH173">
            <v>16.900000000000002</v>
          </cell>
          <cell r="KI173">
            <v>0</v>
          </cell>
          <cell r="KJ173">
            <v>66.3</v>
          </cell>
          <cell r="KK173">
            <v>7.8</v>
          </cell>
          <cell r="KL173">
            <v>1.7999999999999998</v>
          </cell>
          <cell r="KM173">
            <v>4.7</v>
          </cell>
          <cell r="KN173">
            <v>19.400000000000002</v>
          </cell>
          <cell r="KO173">
            <v>0</v>
          </cell>
        </row>
        <row r="174">
          <cell r="A174" t="str">
            <v>EnsEV2</v>
          </cell>
          <cell r="B174" t="str">
            <v>174</v>
          </cell>
          <cell r="C174" t="str">
            <v>NAF 4</v>
          </cell>
          <cell r="D174" t="str">
            <v>EV2</v>
          </cell>
          <cell r="E174" t="str">
            <v/>
          </cell>
          <cell r="F174">
            <v>1.0999999999999999</v>
          </cell>
          <cell r="G174">
            <v>8.5</v>
          </cell>
          <cell r="H174">
            <v>27.6</v>
          </cell>
          <cell r="I174">
            <v>51.5</v>
          </cell>
          <cell r="J174">
            <v>11.3</v>
          </cell>
          <cell r="K174">
            <v>76.7</v>
          </cell>
          <cell r="L174">
            <v>14.399999999999999</v>
          </cell>
          <cell r="M174">
            <v>3.9</v>
          </cell>
          <cell r="N174">
            <v>5</v>
          </cell>
          <cell r="O174">
            <v>26.6</v>
          </cell>
          <cell r="P174">
            <v>38.5</v>
          </cell>
          <cell r="Q174">
            <v>11</v>
          </cell>
          <cell r="R174">
            <v>4.5999999999999996</v>
          </cell>
          <cell r="S174">
            <v>16.2</v>
          </cell>
          <cell r="T174">
            <v>27</v>
          </cell>
          <cell r="U174">
            <v>4.9000000000000004</v>
          </cell>
          <cell r="V174">
            <v>24.4</v>
          </cell>
          <cell r="W174">
            <v>13.5</v>
          </cell>
          <cell r="X174">
            <v>80.2</v>
          </cell>
          <cell r="Y174">
            <v>6.3</v>
          </cell>
          <cell r="Z174">
            <v>8.3000000000000007</v>
          </cell>
          <cell r="AA174">
            <v>42.4</v>
          </cell>
          <cell r="AB174">
            <v>16.7</v>
          </cell>
          <cell r="AC174">
            <v>57.599999999999994</v>
          </cell>
          <cell r="AD174">
            <v>22</v>
          </cell>
          <cell r="AE174">
            <v>19.400000000000002</v>
          </cell>
          <cell r="AF174">
            <v>25.900000000000002</v>
          </cell>
          <cell r="AG174">
            <v>15.7</v>
          </cell>
          <cell r="AH174">
            <v>0</v>
          </cell>
          <cell r="AI174">
            <v>38.9</v>
          </cell>
          <cell r="AJ174">
            <v>62.5</v>
          </cell>
          <cell r="AK174">
            <v>5.5</v>
          </cell>
          <cell r="AL174">
            <v>32.1</v>
          </cell>
          <cell r="AM174">
            <v>37</v>
          </cell>
          <cell r="AN174">
            <v>63</v>
          </cell>
          <cell r="AO174">
            <v>56.8</v>
          </cell>
          <cell r="AP174">
            <v>43.2</v>
          </cell>
          <cell r="AQ174">
            <v>38.200000000000003</v>
          </cell>
          <cell r="AR174">
            <v>11.4</v>
          </cell>
          <cell r="AS174">
            <v>1.4000000000000001</v>
          </cell>
          <cell r="AT174">
            <v>43.1</v>
          </cell>
          <cell r="AU174">
            <v>6</v>
          </cell>
          <cell r="AV174">
            <v>8.6999999999999993</v>
          </cell>
          <cell r="AW174">
            <v>2.1999999999999997</v>
          </cell>
          <cell r="AX174">
            <v>3.3000000000000003</v>
          </cell>
          <cell r="AY174">
            <v>68</v>
          </cell>
          <cell r="AZ174">
            <v>17.8</v>
          </cell>
          <cell r="BA174">
            <v>56.999999999999993</v>
          </cell>
          <cell r="BB174">
            <v>15.7</v>
          </cell>
          <cell r="BC174">
            <v>9.8000000000000007</v>
          </cell>
          <cell r="BD174">
            <v>6.8000000000000007</v>
          </cell>
          <cell r="BE174">
            <v>4.7</v>
          </cell>
          <cell r="BF174">
            <v>6</v>
          </cell>
          <cell r="BG174">
            <v>4.2</v>
          </cell>
          <cell r="BH174">
            <v>5.3</v>
          </cell>
          <cell r="BI174">
            <v>8.1</v>
          </cell>
          <cell r="BJ174">
            <v>11.1</v>
          </cell>
          <cell r="BK174">
            <v>26.900000000000002</v>
          </cell>
          <cell r="BL174">
            <v>44.3</v>
          </cell>
          <cell r="BM174">
            <v>1.0999999999999999</v>
          </cell>
          <cell r="BN174">
            <v>1.4000000000000001</v>
          </cell>
          <cell r="BO174">
            <v>1.2</v>
          </cell>
          <cell r="BP174">
            <v>3.8</v>
          </cell>
          <cell r="BQ174">
            <v>26.6</v>
          </cell>
          <cell r="BR174">
            <v>66</v>
          </cell>
          <cell r="BS174">
            <v>0.1</v>
          </cell>
          <cell r="BT174">
            <v>0.1</v>
          </cell>
          <cell r="BU174">
            <v>0.4</v>
          </cell>
          <cell r="BV174">
            <v>12.1</v>
          </cell>
          <cell r="BW174">
            <v>67.2</v>
          </cell>
          <cell r="BX174">
            <v>20.100000000000001</v>
          </cell>
          <cell r="BY174">
            <v>2.8000000000000003</v>
          </cell>
          <cell r="BZ174">
            <v>2.7</v>
          </cell>
          <cell r="CA174">
            <v>20.5</v>
          </cell>
          <cell r="CB174">
            <v>45</v>
          </cell>
          <cell r="CC174">
            <v>23</v>
          </cell>
          <cell r="CD174">
            <v>5.8999999999999995</v>
          </cell>
          <cell r="CE174" t="str">
            <v>nd</v>
          </cell>
          <cell r="CF174" t="str">
            <v>nd</v>
          </cell>
          <cell r="CG174">
            <v>0.1</v>
          </cell>
          <cell r="CH174">
            <v>0.3</v>
          </cell>
          <cell r="CI174">
            <v>4.3</v>
          </cell>
          <cell r="CJ174">
            <v>95.199999999999989</v>
          </cell>
          <cell r="CK174">
            <v>77</v>
          </cell>
          <cell r="CL174">
            <v>42.8</v>
          </cell>
          <cell r="CM174">
            <v>83.1</v>
          </cell>
          <cell r="CN174">
            <v>41.099999999999994</v>
          </cell>
          <cell r="CO174">
            <v>6.3</v>
          </cell>
          <cell r="CP174">
            <v>23.1</v>
          </cell>
          <cell r="CQ174">
            <v>74.2</v>
          </cell>
          <cell r="CR174">
            <v>8.2000000000000011</v>
          </cell>
          <cell r="CS174">
            <v>25.1</v>
          </cell>
          <cell r="CT174">
            <v>26.5</v>
          </cell>
          <cell r="CU174">
            <v>13.5</v>
          </cell>
          <cell r="CV174">
            <v>34.9</v>
          </cell>
          <cell r="CW174">
            <v>23.400000000000002</v>
          </cell>
          <cell r="CX174">
            <v>7.0000000000000009</v>
          </cell>
          <cell r="CY174">
            <v>12.6</v>
          </cell>
          <cell r="CZ174">
            <v>10.5</v>
          </cell>
          <cell r="DA174">
            <v>15.7</v>
          </cell>
          <cell r="DB174">
            <v>30.8</v>
          </cell>
          <cell r="DC174">
            <v>20.7</v>
          </cell>
          <cell r="DD174">
            <v>33.4</v>
          </cell>
          <cell r="DE174">
            <v>15.2</v>
          </cell>
          <cell r="DF174">
            <v>30.5</v>
          </cell>
          <cell r="DG174">
            <v>13.200000000000001</v>
          </cell>
          <cell r="DH174">
            <v>5</v>
          </cell>
          <cell r="DI174">
            <v>8</v>
          </cell>
          <cell r="DJ174">
            <v>20.100000000000001</v>
          </cell>
          <cell r="DK174">
            <v>16.8</v>
          </cell>
          <cell r="DL174">
            <v>0.2</v>
          </cell>
          <cell r="DM174">
            <v>0.3</v>
          </cell>
          <cell r="DN174" t="str">
            <v>nd</v>
          </cell>
          <cell r="DO174">
            <v>0.1</v>
          </cell>
          <cell r="DP174">
            <v>0.4</v>
          </cell>
          <cell r="DQ174">
            <v>2.4</v>
          </cell>
          <cell r="DR174">
            <v>1.0999999999999999</v>
          </cell>
          <cell r="DS174">
            <v>1.2</v>
          </cell>
          <cell r="DT174">
            <v>2.1999999999999997</v>
          </cell>
          <cell r="DU174">
            <v>1.0999999999999999</v>
          </cell>
          <cell r="DV174">
            <v>0.4</v>
          </cell>
          <cell r="DW174">
            <v>12.1</v>
          </cell>
          <cell r="DX174">
            <v>7.1999999999999993</v>
          </cell>
          <cell r="DY174">
            <v>4</v>
          </cell>
          <cell r="DZ174">
            <v>2</v>
          </cell>
          <cell r="EA174">
            <v>1.2</v>
          </cell>
          <cell r="EB174">
            <v>1</v>
          </cell>
          <cell r="EC174">
            <v>34.599999999999994</v>
          </cell>
          <cell r="ED174">
            <v>6.1</v>
          </cell>
          <cell r="EE174">
            <v>3.2</v>
          </cell>
          <cell r="EF174">
            <v>2.1999999999999997</v>
          </cell>
          <cell r="EG174">
            <v>1.9</v>
          </cell>
          <cell r="EH174">
            <v>3.6999999999999997</v>
          </cell>
          <cell r="EI174">
            <v>7.8</v>
          </cell>
          <cell r="EJ174">
            <v>1.3</v>
          </cell>
          <cell r="EK174">
            <v>1.3</v>
          </cell>
          <cell r="EL174">
            <v>0.3</v>
          </cell>
          <cell r="EM174">
            <v>0.1</v>
          </cell>
          <cell r="EN174">
            <v>0.5</v>
          </cell>
          <cell r="EO174">
            <v>0</v>
          </cell>
          <cell r="EP174">
            <v>0.4</v>
          </cell>
          <cell r="EQ174">
            <v>0</v>
          </cell>
          <cell r="ER174">
            <v>0.1</v>
          </cell>
          <cell r="ES174">
            <v>0.4</v>
          </cell>
          <cell r="ET174">
            <v>0.70000000000000007</v>
          </cell>
          <cell r="EU174">
            <v>0.89999999999999991</v>
          </cell>
          <cell r="EV174">
            <v>0.8</v>
          </cell>
          <cell r="EW174">
            <v>1.5</v>
          </cell>
          <cell r="EX174">
            <v>2</v>
          </cell>
          <cell r="EY174">
            <v>2.5</v>
          </cell>
          <cell r="EZ174">
            <v>1</v>
          </cell>
          <cell r="FA174">
            <v>1.9</v>
          </cell>
          <cell r="FB174">
            <v>2.8000000000000003</v>
          </cell>
          <cell r="FC174">
            <v>5.7</v>
          </cell>
          <cell r="FD174">
            <v>6.8000000000000007</v>
          </cell>
          <cell r="FE174">
            <v>9.4</v>
          </cell>
          <cell r="FF174">
            <v>2.4</v>
          </cell>
          <cell r="FG174">
            <v>2.1</v>
          </cell>
          <cell r="FH174">
            <v>3.2</v>
          </cell>
          <cell r="FI174">
            <v>3</v>
          </cell>
          <cell r="FJ174">
            <v>14.899999999999999</v>
          </cell>
          <cell r="FK174">
            <v>26.1</v>
          </cell>
          <cell r="FL174">
            <v>0.2</v>
          </cell>
          <cell r="FM174">
            <v>0.3</v>
          </cell>
          <cell r="FN174">
            <v>1.3</v>
          </cell>
          <cell r="FO174">
            <v>0.8</v>
          </cell>
          <cell r="FP174">
            <v>2.9000000000000004</v>
          </cell>
          <cell r="FQ174">
            <v>5.8000000000000007</v>
          </cell>
          <cell r="FR174">
            <v>0.5</v>
          </cell>
          <cell r="FS174">
            <v>0</v>
          </cell>
          <cell r="FT174" t="str">
            <v>nd</v>
          </cell>
          <cell r="FU174">
            <v>0</v>
          </cell>
          <cell r="FV174">
            <v>0.3</v>
          </cell>
          <cell r="FW174">
            <v>0.3</v>
          </cell>
          <cell r="FX174">
            <v>0.89999999999999991</v>
          </cell>
          <cell r="FY174">
            <v>0.70000000000000007</v>
          </cell>
          <cell r="FZ174">
            <v>1.0999999999999999</v>
          </cell>
          <cell r="GA174">
            <v>2.4</v>
          </cell>
          <cell r="GB174">
            <v>3</v>
          </cell>
          <cell r="GC174">
            <v>0.1</v>
          </cell>
          <cell r="GD174">
            <v>0.2</v>
          </cell>
          <cell r="GE174">
            <v>0.4</v>
          </cell>
          <cell r="GF174">
            <v>1.7999999999999998</v>
          </cell>
          <cell r="GG174">
            <v>9.1999999999999993</v>
          </cell>
          <cell r="GH174">
            <v>15.7</v>
          </cell>
          <cell r="GI174">
            <v>0.2</v>
          </cell>
          <cell r="GJ174">
            <v>0.1</v>
          </cell>
          <cell r="GK174">
            <v>0.1</v>
          </cell>
          <cell r="GL174">
            <v>0.70000000000000007</v>
          </cell>
          <cell r="GM174">
            <v>11.4</v>
          </cell>
          <cell r="GN174">
            <v>39.4</v>
          </cell>
          <cell r="GO174" t="str">
            <v>nd</v>
          </cell>
          <cell r="GP174" t="str">
            <v>nd</v>
          </cell>
          <cell r="GQ174" t="str">
            <v>nd</v>
          </cell>
          <cell r="GR174">
            <v>0.1</v>
          </cell>
          <cell r="GS174">
            <v>3.5000000000000004</v>
          </cell>
          <cell r="GT174">
            <v>7.6</v>
          </cell>
          <cell r="GU174">
            <v>0</v>
          </cell>
          <cell r="GV174">
            <v>0.4</v>
          </cell>
          <cell r="GW174">
            <v>0</v>
          </cell>
          <cell r="GX174">
            <v>0.1</v>
          </cell>
          <cell r="GY174">
            <v>0.5</v>
          </cell>
          <cell r="GZ174">
            <v>0</v>
          </cell>
          <cell r="HA174" t="str">
            <v>nd</v>
          </cell>
          <cell r="HB174">
            <v>0.1</v>
          </cell>
          <cell r="HC174">
            <v>1</v>
          </cell>
          <cell r="HD174">
            <v>5.7</v>
          </cell>
          <cell r="HE174">
            <v>1.7000000000000002</v>
          </cell>
          <cell r="HF174" t="str">
            <v>nd</v>
          </cell>
          <cell r="HG174" t="str">
            <v>nd</v>
          </cell>
          <cell r="HH174">
            <v>0.2</v>
          </cell>
          <cell r="HI174">
            <v>3.1</v>
          </cell>
          <cell r="HJ174">
            <v>19.5</v>
          </cell>
          <cell r="HK174">
            <v>4.7</v>
          </cell>
          <cell r="HL174">
            <v>0.1</v>
          </cell>
          <cell r="HM174" t="str">
            <v>nd</v>
          </cell>
          <cell r="HN174">
            <v>0.2</v>
          </cell>
          <cell r="HO174">
            <v>6.8000000000000007</v>
          </cell>
          <cell r="HP174">
            <v>33.200000000000003</v>
          </cell>
          <cell r="HQ174">
            <v>11.4</v>
          </cell>
          <cell r="HR174">
            <v>0</v>
          </cell>
          <cell r="HS174" t="str">
            <v>nd</v>
          </cell>
          <cell r="HT174">
            <v>0.1</v>
          </cell>
          <cell r="HU174">
            <v>1</v>
          </cell>
          <cell r="HV174">
            <v>8.3000000000000007</v>
          </cell>
          <cell r="HW174">
            <v>1.9</v>
          </cell>
          <cell r="HX174">
            <v>0.1</v>
          </cell>
          <cell r="HY174">
            <v>0.3</v>
          </cell>
          <cell r="HZ174">
            <v>0.1</v>
          </cell>
          <cell r="IA174">
            <v>0.2</v>
          </cell>
          <cell r="IB174">
            <v>0.2</v>
          </cell>
          <cell r="IC174">
            <v>0.2</v>
          </cell>
          <cell r="ID174">
            <v>0.3</v>
          </cell>
          <cell r="IE174">
            <v>1.7999999999999998</v>
          </cell>
          <cell r="IF174">
            <v>4.2</v>
          </cell>
          <cell r="IG174">
            <v>1.5</v>
          </cell>
          <cell r="IH174">
            <v>0.5</v>
          </cell>
          <cell r="II174">
            <v>0.4</v>
          </cell>
          <cell r="IJ174">
            <v>0.8</v>
          </cell>
          <cell r="IK174">
            <v>5.6000000000000005</v>
          </cell>
          <cell r="IL174">
            <v>11.4</v>
          </cell>
          <cell r="IM174">
            <v>8</v>
          </cell>
          <cell r="IN174">
            <v>1.3</v>
          </cell>
          <cell r="IO174">
            <v>2</v>
          </cell>
          <cell r="IP174">
            <v>1.4000000000000001</v>
          </cell>
          <cell r="IQ174">
            <v>10.199999999999999</v>
          </cell>
          <cell r="IR174">
            <v>23.9</v>
          </cell>
          <cell r="IS174">
            <v>11</v>
          </cell>
          <cell r="IT174">
            <v>3.2</v>
          </cell>
          <cell r="IU174">
            <v>0.1</v>
          </cell>
          <cell r="IV174">
            <v>0.2</v>
          </cell>
          <cell r="IW174">
            <v>2.9000000000000004</v>
          </cell>
          <cell r="IX174">
            <v>5.2</v>
          </cell>
          <cell r="IY174">
            <v>2.2999999999999998</v>
          </cell>
          <cell r="IZ174">
            <v>0.70000000000000007</v>
          </cell>
          <cell r="JA174">
            <v>0</v>
          </cell>
          <cell r="JB174">
            <v>0</v>
          </cell>
          <cell r="JC174">
            <v>0</v>
          </cell>
          <cell r="JD174">
            <v>0</v>
          </cell>
          <cell r="JE174">
            <v>1</v>
          </cell>
          <cell r="JF174">
            <v>0</v>
          </cell>
          <cell r="JG174">
            <v>0</v>
          </cell>
          <cell r="JH174" t="str">
            <v>nd</v>
          </cell>
          <cell r="JI174" t="str">
            <v>nd</v>
          </cell>
          <cell r="JJ174">
            <v>0.6</v>
          </cell>
          <cell r="JK174">
            <v>7.7</v>
          </cell>
          <cell r="JL174">
            <v>0</v>
          </cell>
          <cell r="JM174">
            <v>0</v>
          </cell>
          <cell r="JN174" t="str">
            <v>nd</v>
          </cell>
          <cell r="JO174">
            <v>0</v>
          </cell>
          <cell r="JP174">
            <v>3.2</v>
          </cell>
          <cell r="JQ174">
            <v>24.3</v>
          </cell>
          <cell r="JR174" t="str">
            <v>nd</v>
          </cell>
          <cell r="JS174">
            <v>0</v>
          </cell>
          <cell r="JT174">
            <v>0.1</v>
          </cell>
          <cell r="JU174">
            <v>0.2</v>
          </cell>
          <cell r="JV174">
            <v>0.4</v>
          </cell>
          <cell r="JW174">
            <v>51</v>
          </cell>
          <cell r="JX174">
            <v>0</v>
          </cell>
          <cell r="JY174" t="str">
            <v>nd</v>
          </cell>
          <cell r="JZ174" t="str">
            <v>nd</v>
          </cell>
          <cell r="KA174" t="str">
            <v>nd</v>
          </cell>
          <cell r="KB174">
            <v>0.1</v>
          </cell>
          <cell r="KC174">
            <v>11.200000000000001</v>
          </cell>
          <cell r="KD174">
            <v>57.8</v>
          </cell>
          <cell r="KE174">
            <v>11.799999999999999</v>
          </cell>
          <cell r="KF174">
            <v>4.1000000000000005</v>
          </cell>
          <cell r="KG174">
            <v>5.6000000000000005</v>
          </cell>
          <cell r="KH174">
            <v>20.399999999999999</v>
          </cell>
          <cell r="KI174">
            <v>0.3</v>
          </cell>
          <cell r="KJ174">
            <v>55.7</v>
          </cell>
          <cell r="KK174">
            <v>11.799999999999999</v>
          </cell>
          <cell r="KL174">
            <v>4.1000000000000005</v>
          </cell>
          <cell r="KM174">
            <v>6.1</v>
          </cell>
          <cell r="KN174">
            <v>22</v>
          </cell>
          <cell r="KO174">
            <v>0.3</v>
          </cell>
        </row>
        <row r="175">
          <cell r="A175" t="str">
            <v>1EV2</v>
          </cell>
          <cell r="B175" t="str">
            <v>175</v>
          </cell>
          <cell r="C175" t="str">
            <v>NAF 4</v>
          </cell>
          <cell r="D175" t="str">
            <v>EV2</v>
          </cell>
          <cell r="E175" t="str">
            <v>1</v>
          </cell>
          <cell r="F175">
            <v>2.4</v>
          </cell>
          <cell r="G175">
            <v>8.4</v>
          </cell>
          <cell r="H175">
            <v>25</v>
          </cell>
          <cell r="I175">
            <v>53.6</v>
          </cell>
          <cell r="J175">
            <v>10.7</v>
          </cell>
          <cell r="K175">
            <v>72.8</v>
          </cell>
          <cell r="L175">
            <v>20</v>
          </cell>
          <cell r="M175">
            <v>3.2</v>
          </cell>
          <cell r="N175">
            <v>4.1000000000000005</v>
          </cell>
          <cell r="O175">
            <v>23.400000000000002</v>
          </cell>
          <cell r="P175">
            <v>30.099999999999998</v>
          </cell>
          <cell r="Q175">
            <v>10.6</v>
          </cell>
          <cell r="R175">
            <v>4.5999999999999996</v>
          </cell>
          <cell r="S175">
            <v>11.700000000000001</v>
          </cell>
          <cell r="T175">
            <v>27.800000000000004</v>
          </cell>
          <cell r="U175">
            <v>6.9</v>
          </cell>
          <cell r="V175">
            <v>26.400000000000002</v>
          </cell>
          <cell r="W175">
            <v>13.5</v>
          </cell>
          <cell r="X175">
            <v>81.5</v>
          </cell>
          <cell r="Y175">
            <v>5</v>
          </cell>
          <cell r="Z175">
            <v>6.7</v>
          </cell>
          <cell r="AA175">
            <v>18.5</v>
          </cell>
          <cell r="AB175">
            <v>18.5</v>
          </cell>
          <cell r="AC175">
            <v>43.7</v>
          </cell>
          <cell r="AD175">
            <v>33.300000000000004</v>
          </cell>
          <cell r="AE175">
            <v>20.8</v>
          </cell>
          <cell r="AF175">
            <v>25.6</v>
          </cell>
          <cell r="AG175">
            <v>17.599999999999998</v>
          </cell>
          <cell r="AH175">
            <v>0</v>
          </cell>
          <cell r="AI175">
            <v>36</v>
          </cell>
          <cell r="AJ175">
            <v>60.099999999999994</v>
          </cell>
          <cell r="AK175">
            <v>6.9</v>
          </cell>
          <cell r="AL175">
            <v>33</v>
          </cell>
          <cell r="AM175">
            <v>23.1</v>
          </cell>
          <cell r="AN175">
            <v>76.900000000000006</v>
          </cell>
          <cell r="AO175">
            <v>17.7</v>
          </cell>
          <cell r="AP175">
            <v>82.3</v>
          </cell>
          <cell r="AQ175">
            <v>62.3</v>
          </cell>
          <cell r="AR175">
            <v>10.8</v>
          </cell>
          <cell r="AS175">
            <v>2.6</v>
          </cell>
          <cell r="AT175">
            <v>12.1</v>
          </cell>
          <cell r="AU175">
            <v>12.1</v>
          </cell>
          <cell r="AV175">
            <v>6.1</v>
          </cell>
          <cell r="AW175">
            <v>1.3</v>
          </cell>
          <cell r="AX175">
            <v>1.3</v>
          </cell>
          <cell r="AY175">
            <v>88.7</v>
          </cell>
          <cell r="AZ175">
            <v>2.6</v>
          </cell>
          <cell r="BA175">
            <v>66.400000000000006</v>
          </cell>
          <cell r="BB175">
            <v>11.5</v>
          </cell>
          <cell r="BC175">
            <v>3.6999999999999997</v>
          </cell>
          <cell r="BD175">
            <v>3.1</v>
          </cell>
          <cell r="BE175">
            <v>3.9</v>
          </cell>
          <cell r="BF175">
            <v>11.4</v>
          </cell>
          <cell r="BG175">
            <v>3.2</v>
          </cell>
          <cell r="BH175">
            <v>3.1</v>
          </cell>
          <cell r="BI175">
            <v>2.5</v>
          </cell>
          <cell r="BJ175">
            <v>5.4</v>
          </cell>
          <cell r="BK175">
            <v>12.5</v>
          </cell>
          <cell r="BL175">
            <v>73.3</v>
          </cell>
          <cell r="BM175">
            <v>2.7</v>
          </cell>
          <cell r="BN175">
            <v>0.8</v>
          </cell>
          <cell r="BO175">
            <v>1.7999999999999998</v>
          </cell>
          <cell r="BP175">
            <v>2.6</v>
          </cell>
          <cell r="BQ175">
            <v>8.6999999999999993</v>
          </cell>
          <cell r="BR175">
            <v>83.399999999999991</v>
          </cell>
          <cell r="BS175" t="str">
            <v>nd</v>
          </cell>
          <cell r="BT175" t="str">
            <v>nd</v>
          </cell>
          <cell r="BU175">
            <v>0.89999999999999991</v>
          </cell>
          <cell r="BV175">
            <v>5</v>
          </cell>
          <cell r="BW175">
            <v>33.1</v>
          </cell>
          <cell r="BX175">
            <v>60.699999999999996</v>
          </cell>
          <cell r="BY175">
            <v>4.1000000000000005</v>
          </cell>
          <cell r="BZ175">
            <v>2.8000000000000003</v>
          </cell>
          <cell r="CA175">
            <v>11.1</v>
          </cell>
          <cell r="CB175">
            <v>31.900000000000002</v>
          </cell>
          <cell r="CC175">
            <v>30.4</v>
          </cell>
          <cell r="CD175">
            <v>19.8</v>
          </cell>
          <cell r="CE175" t="str">
            <v>nd</v>
          </cell>
          <cell r="CF175">
            <v>0</v>
          </cell>
          <cell r="CG175" t="str">
            <v>nd</v>
          </cell>
          <cell r="CH175">
            <v>0.4</v>
          </cell>
          <cell r="CI175">
            <v>0.89999999999999991</v>
          </cell>
          <cell r="CJ175">
            <v>98.5</v>
          </cell>
          <cell r="CK175">
            <v>64.099999999999994</v>
          </cell>
          <cell r="CL175">
            <v>31.900000000000002</v>
          </cell>
          <cell r="CM175">
            <v>78.400000000000006</v>
          </cell>
          <cell r="CN175">
            <v>34.699999999999996</v>
          </cell>
          <cell r="CO175">
            <v>4.5</v>
          </cell>
          <cell r="CP175">
            <v>18.099999999999998</v>
          </cell>
          <cell r="CQ175">
            <v>61.6</v>
          </cell>
          <cell r="CR175">
            <v>6.3</v>
          </cell>
          <cell r="CS175">
            <v>28.1</v>
          </cell>
          <cell r="CT175">
            <v>26.6</v>
          </cell>
          <cell r="CU175">
            <v>12.3</v>
          </cell>
          <cell r="CV175">
            <v>33</v>
          </cell>
          <cell r="CW175">
            <v>25.6</v>
          </cell>
          <cell r="CX175">
            <v>5.8999999999999995</v>
          </cell>
          <cell r="CY175">
            <v>10.5</v>
          </cell>
          <cell r="CZ175">
            <v>9.1</v>
          </cell>
          <cell r="DA175">
            <v>16.600000000000001</v>
          </cell>
          <cell r="DB175">
            <v>32.300000000000004</v>
          </cell>
          <cell r="DC175">
            <v>24.9</v>
          </cell>
          <cell r="DD175">
            <v>36.299999999999997</v>
          </cell>
          <cell r="DE175">
            <v>10</v>
          </cell>
          <cell r="DF175">
            <v>25.6</v>
          </cell>
          <cell r="DG175">
            <v>5.6000000000000005</v>
          </cell>
          <cell r="DH175">
            <v>0.4</v>
          </cell>
          <cell r="DI175">
            <v>6.3</v>
          </cell>
          <cell r="DJ175">
            <v>10.6</v>
          </cell>
          <cell r="DK175">
            <v>18.2</v>
          </cell>
          <cell r="DL175">
            <v>0.5</v>
          </cell>
          <cell r="DM175">
            <v>0.4</v>
          </cell>
          <cell r="DN175">
            <v>0</v>
          </cell>
          <cell r="DO175">
            <v>0</v>
          </cell>
          <cell r="DP175">
            <v>1.3</v>
          </cell>
          <cell r="DQ175">
            <v>3</v>
          </cell>
          <cell r="DR175">
            <v>1.7999999999999998</v>
          </cell>
          <cell r="DS175">
            <v>0.89999999999999991</v>
          </cell>
          <cell r="DT175">
            <v>0.70000000000000007</v>
          </cell>
          <cell r="DU175">
            <v>1.0999999999999999</v>
          </cell>
          <cell r="DV175">
            <v>0.70000000000000007</v>
          </cell>
          <cell r="DW175">
            <v>15.6</v>
          </cell>
          <cell r="DX175">
            <v>4</v>
          </cell>
          <cell r="DY175">
            <v>1.3</v>
          </cell>
          <cell r="DZ175">
            <v>1</v>
          </cell>
          <cell r="EA175">
            <v>0.89999999999999991</v>
          </cell>
          <cell r="EB175">
            <v>2.7</v>
          </cell>
          <cell r="EC175">
            <v>38.1</v>
          </cell>
          <cell r="ED175">
            <v>5.0999999999999996</v>
          </cell>
          <cell r="EE175">
            <v>1.4000000000000001</v>
          </cell>
          <cell r="EF175">
            <v>1.3</v>
          </cell>
          <cell r="EG175">
            <v>1.4000000000000001</v>
          </cell>
          <cell r="EH175">
            <v>5.8000000000000007</v>
          </cell>
          <cell r="EI175">
            <v>9.1999999999999993</v>
          </cell>
          <cell r="EJ175">
            <v>0.6</v>
          </cell>
          <cell r="EK175" t="str">
            <v>nd</v>
          </cell>
          <cell r="EL175">
            <v>0.2</v>
          </cell>
          <cell r="EM175" t="str">
            <v>nd</v>
          </cell>
          <cell r="EN175">
            <v>0.70000000000000007</v>
          </cell>
          <cell r="EO175" t="str">
            <v>nd</v>
          </cell>
          <cell r="EP175">
            <v>0.3</v>
          </cell>
          <cell r="EQ175">
            <v>0</v>
          </cell>
          <cell r="ER175" t="str">
            <v>nd</v>
          </cell>
          <cell r="ES175">
            <v>1.7999999999999998</v>
          </cell>
          <cell r="ET175">
            <v>0.2</v>
          </cell>
          <cell r="EU175">
            <v>0.4</v>
          </cell>
          <cell r="EV175">
            <v>0.4</v>
          </cell>
          <cell r="EW175">
            <v>0.8</v>
          </cell>
          <cell r="EX175">
            <v>1</v>
          </cell>
          <cell r="EY175">
            <v>5.4</v>
          </cell>
          <cell r="EZ175">
            <v>0.8</v>
          </cell>
          <cell r="FA175">
            <v>1.0999999999999999</v>
          </cell>
          <cell r="FB175">
            <v>0.8</v>
          </cell>
          <cell r="FC175">
            <v>1.6</v>
          </cell>
          <cell r="FD175">
            <v>3.5000000000000004</v>
          </cell>
          <cell r="FE175">
            <v>17.100000000000001</v>
          </cell>
          <cell r="FF175">
            <v>2</v>
          </cell>
          <cell r="FG175">
            <v>1.4000000000000001</v>
          </cell>
          <cell r="FH175">
            <v>1.2</v>
          </cell>
          <cell r="FI175">
            <v>2.7</v>
          </cell>
          <cell r="FJ175">
            <v>6.7</v>
          </cell>
          <cell r="FK175">
            <v>39.900000000000006</v>
          </cell>
          <cell r="FL175">
            <v>0.2</v>
          </cell>
          <cell r="FM175">
            <v>0.1</v>
          </cell>
          <cell r="FN175" t="str">
            <v>nd</v>
          </cell>
          <cell r="FO175">
            <v>0.2</v>
          </cell>
          <cell r="FP175">
            <v>1.0999999999999999</v>
          </cell>
          <cell r="FQ175">
            <v>9.1</v>
          </cell>
          <cell r="FR175">
            <v>0.89999999999999991</v>
          </cell>
          <cell r="FS175">
            <v>0</v>
          </cell>
          <cell r="FT175">
            <v>0</v>
          </cell>
          <cell r="FU175" t="str">
            <v>nd</v>
          </cell>
          <cell r="FV175">
            <v>1</v>
          </cell>
          <cell r="FW175">
            <v>1</v>
          </cell>
          <cell r="FX175">
            <v>0.5</v>
          </cell>
          <cell r="FY175">
            <v>0.8</v>
          </cell>
          <cell r="FZ175">
            <v>1.0999999999999999</v>
          </cell>
          <cell r="GA175">
            <v>1.7000000000000002</v>
          </cell>
          <cell r="GB175">
            <v>3.2</v>
          </cell>
          <cell r="GC175">
            <v>0.5</v>
          </cell>
          <cell r="GD175" t="str">
            <v>nd</v>
          </cell>
          <cell r="GE175">
            <v>1.0999999999999999</v>
          </cell>
          <cell r="GF175">
            <v>1.3</v>
          </cell>
          <cell r="GG175">
            <v>3</v>
          </cell>
          <cell r="GH175">
            <v>18.8</v>
          </cell>
          <cell r="GI175" t="str">
            <v>nd</v>
          </cell>
          <cell r="GJ175" t="str">
            <v>nd</v>
          </cell>
          <cell r="GK175">
            <v>0</v>
          </cell>
          <cell r="GL175" t="str">
            <v>nd</v>
          </cell>
          <cell r="GM175">
            <v>3.5999999999999996</v>
          </cell>
          <cell r="GN175">
            <v>50.3</v>
          </cell>
          <cell r="GO175">
            <v>0</v>
          </cell>
          <cell r="GP175">
            <v>0</v>
          </cell>
          <cell r="GQ175">
            <v>0</v>
          </cell>
          <cell r="GR175" t="str">
            <v>nd</v>
          </cell>
          <cell r="GS175">
            <v>0.3</v>
          </cell>
          <cell r="GT175">
            <v>10.100000000000001</v>
          </cell>
          <cell r="GU175">
            <v>0</v>
          </cell>
          <cell r="GV175">
            <v>0.3</v>
          </cell>
          <cell r="GW175">
            <v>0</v>
          </cell>
          <cell r="GX175" t="str">
            <v>nd</v>
          </cell>
          <cell r="GY175">
            <v>1.6</v>
          </cell>
          <cell r="GZ175">
            <v>0</v>
          </cell>
          <cell r="HA175" t="str">
            <v>nd</v>
          </cell>
          <cell r="HB175" t="str">
            <v>nd</v>
          </cell>
          <cell r="HC175">
            <v>0.2</v>
          </cell>
          <cell r="HD175">
            <v>1.7999999999999998</v>
          </cell>
          <cell r="HE175">
            <v>5.7</v>
          </cell>
          <cell r="HF175" t="str">
            <v>nd</v>
          </cell>
          <cell r="HG175">
            <v>0</v>
          </cell>
          <cell r="HH175">
            <v>0.6</v>
          </cell>
          <cell r="HI175">
            <v>1.4000000000000001</v>
          </cell>
          <cell r="HJ175">
            <v>9.1999999999999993</v>
          </cell>
          <cell r="HK175">
            <v>13.700000000000001</v>
          </cell>
          <cell r="HL175" t="str">
            <v>nd</v>
          </cell>
          <cell r="HM175">
            <v>0</v>
          </cell>
          <cell r="HN175">
            <v>0.2</v>
          </cell>
          <cell r="HO175">
            <v>2.5</v>
          </cell>
          <cell r="HP175">
            <v>18.099999999999998</v>
          </cell>
          <cell r="HQ175">
            <v>33.200000000000003</v>
          </cell>
          <cell r="HR175">
            <v>0</v>
          </cell>
          <cell r="HS175">
            <v>0</v>
          </cell>
          <cell r="HT175">
            <v>0</v>
          </cell>
          <cell r="HU175">
            <v>0.5</v>
          </cell>
          <cell r="HV175">
            <v>3.6999999999999997</v>
          </cell>
          <cell r="HW175">
            <v>6.5</v>
          </cell>
          <cell r="HX175">
            <v>0.4</v>
          </cell>
          <cell r="HY175">
            <v>0.6</v>
          </cell>
          <cell r="HZ175">
            <v>0.2</v>
          </cell>
          <cell r="IA175" t="str">
            <v>nd</v>
          </cell>
          <cell r="IB175">
            <v>0.89999999999999991</v>
          </cell>
          <cell r="IC175">
            <v>0.3</v>
          </cell>
          <cell r="ID175">
            <v>0.4</v>
          </cell>
          <cell r="IE175">
            <v>1</v>
          </cell>
          <cell r="IF175">
            <v>1.4000000000000001</v>
          </cell>
          <cell r="IG175">
            <v>2.2999999999999998</v>
          </cell>
          <cell r="IH175">
            <v>2.5</v>
          </cell>
          <cell r="II175">
            <v>0.5</v>
          </cell>
          <cell r="IJ175">
            <v>1.0999999999999999</v>
          </cell>
          <cell r="IK175">
            <v>3.1</v>
          </cell>
          <cell r="IL175">
            <v>7.3999999999999995</v>
          </cell>
          <cell r="IM175">
            <v>8.9</v>
          </cell>
          <cell r="IN175">
            <v>4.7</v>
          </cell>
          <cell r="IO175">
            <v>2.7</v>
          </cell>
          <cell r="IP175">
            <v>1.0999999999999999</v>
          </cell>
          <cell r="IQ175">
            <v>5.8000000000000007</v>
          </cell>
          <cell r="IR175">
            <v>19.3</v>
          </cell>
          <cell r="IS175">
            <v>15.7</v>
          </cell>
          <cell r="IT175">
            <v>8.9</v>
          </cell>
          <cell r="IU175">
            <v>0.2</v>
          </cell>
          <cell r="IV175" t="str">
            <v>nd</v>
          </cell>
          <cell r="IW175">
            <v>1</v>
          </cell>
          <cell r="IX175">
            <v>3.5999999999999996</v>
          </cell>
          <cell r="IY175">
            <v>2.9000000000000004</v>
          </cell>
          <cell r="IZ175">
            <v>2.8000000000000003</v>
          </cell>
          <cell r="JA175">
            <v>0</v>
          </cell>
          <cell r="JB175">
            <v>0</v>
          </cell>
          <cell r="JC175">
            <v>0</v>
          </cell>
          <cell r="JD175">
            <v>0</v>
          </cell>
          <cell r="JE175">
            <v>2.2999999999999998</v>
          </cell>
          <cell r="JF175">
            <v>0</v>
          </cell>
          <cell r="JG175">
            <v>0</v>
          </cell>
          <cell r="JH175">
            <v>0</v>
          </cell>
          <cell r="JI175">
            <v>0</v>
          </cell>
          <cell r="JJ175" t="str">
            <v>nd</v>
          </cell>
          <cell r="JK175">
            <v>7.7</v>
          </cell>
          <cell r="JL175">
            <v>0</v>
          </cell>
          <cell r="JM175">
            <v>0</v>
          </cell>
          <cell r="JN175">
            <v>0</v>
          </cell>
          <cell r="JO175">
            <v>0.2</v>
          </cell>
          <cell r="JP175" t="str">
            <v>nd</v>
          </cell>
          <cell r="JQ175">
            <v>24.7</v>
          </cell>
          <cell r="JR175" t="str">
            <v>nd</v>
          </cell>
          <cell r="JS175">
            <v>0</v>
          </cell>
          <cell r="JT175" t="str">
            <v>nd</v>
          </cell>
          <cell r="JU175">
            <v>0.2</v>
          </cell>
          <cell r="JV175">
            <v>0.70000000000000007</v>
          </cell>
          <cell r="JW175">
            <v>53.400000000000006</v>
          </cell>
          <cell r="JX175">
            <v>0</v>
          </cell>
          <cell r="JY175">
            <v>0</v>
          </cell>
          <cell r="JZ175" t="str">
            <v>nd</v>
          </cell>
          <cell r="KA175" t="str">
            <v>nd</v>
          </cell>
          <cell r="KB175" t="str">
            <v>nd</v>
          </cell>
          <cell r="KC175">
            <v>10.4</v>
          </cell>
          <cell r="KD175">
            <v>65.7</v>
          </cell>
          <cell r="KE175">
            <v>7.0000000000000009</v>
          </cell>
          <cell r="KF175">
            <v>4.5999999999999996</v>
          </cell>
          <cell r="KG175">
            <v>3.5000000000000004</v>
          </cell>
          <cell r="KH175">
            <v>18.8</v>
          </cell>
          <cell r="KI175">
            <v>0.4</v>
          </cell>
          <cell r="KJ175">
            <v>64.099999999999994</v>
          </cell>
          <cell r="KK175">
            <v>7.1</v>
          </cell>
          <cell r="KL175">
            <v>4.7</v>
          </cell>
          <cell r="KM175">
            <v>3.6999999999999997</v>
          </cell>
          <cell r="KN175">
            <v>20.100000000000001</v>
          </cell>
          <cell r="KO175">
            <v>0.4</v>
          </cell>
        </row>
        <row r="176">
          <cell r="A176" t="str">
            <v>2EV2</v>
          </cell>
          <cell r="B176" t="str">
            <v>176</v>
          </cell>
          <cell r="C176" t="str">
            <v>NAF 4</v>
          </cell>
          <cell r="D176" t="str">
            <v>EV2</v>
          </cell>
          <cell r="E176" t="str">
            <v>2</v>
          </cell>
          <cell r="F176">
            <v>1.5</v>
          </cell>
          <cell r="G176">
            <v>7.0000000000000009</v>
          </cell>
          <cell r="H176">
            <v>26.8</v>
          </cell>
          <cell r="I176">
            <v>53.5</v>
          </cell>
          <cell r="J176">
            <v>11.200000000000001</v>
          </cell>
          <cell r="K176">
            <v>76.2</v>
          </cell>
          <cell r="L176">
            <v>15.4</v>
          </cell>
          <cell r="M176">
            <v>4.1000000000000005</v>
          </cell>
          <cell r="N176">
            <v>4.3</v>
          </cell>
          <cell r="O176">
            <v>24.3</v>
          </cell>
          <cell r="P176">
            <v>33.300000000000004</v>
          </cell>
          <cell r="Q176">
            <v>11.200000000000001</v>
          </cell>
          <cell r="R176">
            <v>6.7</v>
          </cell>
          <cell r="S176">
            <v>15.7</v>
          </cell>
          <cell r="T176">
            <v>29.299999999999997</v>
          </cell>
          <cell r="U176">
            <v>4.9000000000000004</v>
          </cell>
          <cell r="V176">
            <v>23.5</v>
          </cell>
          <cell r="W176">
            <v>13.700000000000001</v>
          </cell>
          <cell r="X176">
            <v>80.400000000000006</v>
          </cell>
          <cell r="Y176">
            <v>5.8000000000000007</v>
          </cell>
          <cell r="Z176">
            <v>11.3</v>
          </cell>
          <cell r="AA176">
            <v>33.800000000000004</v>
          </cell>
          <cell r="AB176">
            <v>17.299999999999997</v>
          </cell>
          <cell r="AC176">
            <v>52.6</v>
          </cell>
          <cell r="AD176">
            <v>27.800000000000004</v>
          </cell>
          <cell r="AE176">
            <v>19.7</v>
          </cell>
          <cell r="AF176">
            <v>25.4</v>
          </cell>
          <cell r="AG176">
            <v>10.7</v>
          </cell>
          <cell r="AH176">
            <v>0</v>
          </cell>
          <cell r="AI176">
            <v>44.3</v>
          </cell>
          <cell r="AJ176">
            <v>61.4</v>
          </cell>
          <cell r="AK176">
            <v>6.4</v>
          </cell>
          <cell r="AL176">
            <v>32.200000000000003</v>
          </cell>
          <cell r="AM176">
            <v>28.299999999999997</v>
          </cell>
          <cell r="AN176">
            <v>71.7</v>
          </cell>
          <cell r="AO176">
            <v>28.000000000000004</v>
          </cell>
          <cell r="AP176">
            <v>72</v>
          </cell>
          <cell r="AQ176">
            <v>56.899999999999991</v>
          </cell>
          <cell r="AR176">
            <v>12.5</v>
          </cell>
          <cell r="AS176">
            <v>1.7999999999999998</v>
          </cell>
          <cell r="AT176">
            <v>19.600000000000001</v>
          </cell>
          <cell r="AU176">
            <v>9.3000000000000007</v>
          </cell>
          <cell r="AV176">
            <v>8.1</v>
          </cell>
          <cell r="AW176">
            <v>2.1</v>
          </cell>
          <cell r="AX176">
            <v>2.1</v>
          </cell>
          <cell r="AY176">
            <v>81.599999999999994</v>
          </cell>
          <cell r="AZ176">
            <v>6</v>
          </cell>
          <cell r="BA176">
            <v>66</v>
          </cell>
          <cell r="BB176">
            <v>12.4</v>
          </cell>
          <cell r="BC176">
            <v>5.4</v>
          </cell>
          <cell r="BD176">
            <v>4</v>
          </cell>
          <cell r="BE176">
            <v>3.6999999999999997</v>
          </cell>
          <cell r="BF176">
            <v>8.5</v>
          </cell>
          <cell r="BG176">
            <v>3.8</v>
          </cell>
          <cell r="BH176">
            <v>2.7</v>
          </cell>
          <cell r="BI176">
            <v>4.1000000000000005</v>
          </cell>
          <cell r="BJ176">
            <v>5.0999999999999996</v>
          </cell>
          <cell r="BK176">
            <v>18.5</v>
          </cell>
          <cell r="BL176">
            <v>65.8</v>
          </cell>
          <cell r="BM176">
            <v>1.6</v>
          </cell>
          <cell r="BN176">
            <v>0.70000000000000007</v>
          </cell>
          <cell r="BO176">
            <v>0.70000000000000007</v>
          </cell>
          <cell r="BP176">
            <v>4.3</v>
          </cell>
          <cell r="BQ176">
            <v>13.900000000000002</v>
          </cell>
          <cell r="BR176">
            <v>78.900000000000006</v>
          </cell>
          <cell r="BS176" t="str">
            <v>nd</v>
          </cell>
          <cell r="BT176" t="str">
            <v>nd</v>
          </cell>
          <cell r="BU176" t="str">
            <v>nd</v>
          </cell>
          <cell r="BV176">
            <v>6.8000000000000007</v>
          </cell>
          <cell r="BW176">
            <v>56.699999999999996</v>
          </cell>
          <cell r="BX176">
            <v>36</v>
          </cell>
          <cell r="BY176">
            <v>3.5999999999999996</v>
          </cell>
          <cell r="BZ176">
            <v>3.5000000000000004</v>
          </cell>
          <cell r="CA176">
            <v>13.4</v>
          </cell>
          <cell r="CB176">
            <v>42.4</v>
          </cell>
          <cell r="CC176">
            <v>26.700000000000003</v>
          </cell>
          <cell r="CD176">
            <v>10.299999999999999</v>
          </cell>
          <cell r="CE176">
            <v>0</v>
          </cell>
          <cell r="CF176">
            <v>0</v>
          </cell>
          <cell r="CG176">
            <v>0</v>
          </cell>
          <cell r="CH176">
            <v>0.2</v>
          </cell>
          <cell r="CI176">
            <v>0.6</v>
          </cell>
          <cell r="CJ176">
            <v>99.2</v>
          </cell>
          <cell r="CK176">
            <v>64.600000000000009</v>
          </cell>
          <cell r="CL176">
            <v>36.5</v>
          </cell>
          <cell r="CM176">
            <v>78.7</v>
          </cell>
          <cell r="CN176">
            <v>36.700000000000003</v>
          </cell>
          <cell r="CO176">
            <v>5.8000000000000007</v>
          </cell>
          <cell r="CP176">
            <v>18.600000000000001</v>
          </cell>
          <cell r="CQ176">
            <v>65.900000000000006</v>
          </cell>
          <cell r="CR176">
            <v>5.8999999999999995</v>
          </cell>
          <cell r="CS176">
            <v>26</v>
          </cell>
          <cell r="CT176">
            <v>28.599999999999998</v>
          </cell>
          <cell r="CU176">
            <v>13.5</v>
          </cell>
          <cell r="CV176">
            <v>31.900000000000002</v>
          </cell>
          <cell r="CW176">
            <v>27.1</v>
          </cell>
          <cell r="CX176">
            <v>6.2</v>
          </cell>
          <cell r="CY176">
            <v>12.3</v>
          </cell>
          <cell r="CZ176">
            <v>10.100000000000001</v>
          </cell>
          <cell r="DA176">
            <v>15.2</v>
          </cell>
          <cell r="DB176">
            <v>29.099999999999998</v>
          </cell>
          <cell r="DC176">
            <v>25.5</v>
          </cell>
          <cell r="DD176">
            <v>37.5</v>
          </cell>
          <cell r="DE176">
            <v>10.8</v>
          </cell>
          <cell r="DF176">
            <v>26.5</v>
          </cell>
          <cell r="DG176">
            <v>8.3000000000000007</v>
          </cell>
          <cell r="DH176">
            <v>1.3</v>
          </cell>
          <cell r="DI176">
            <v>8.1</v>
          </cell>
          <cell r="DJ176">
            <v>11.700000000000001</v>
          </cell>
          <cell r="DK176">
            <v>17.899999999999999</v>
          </cell>
          <cell r="DL176">
            <v>0.1</v>
          </cell>
          <cell r="DM176">
            <v>0.4</v>
          </cell>
          <cell r="DN176" t="str">
            <v>nd</v>
          </cell>
          <cell r="DO176">
            <v>0.1</v>
          </cell>
          <cell r="DP176">
            <v>0.6</v>
          </cell>
          <cell r="DQ176">
            <v>2.1</v>
          </cell>
          <cell r="DR176">
            <v>1.4000000000000001</v>
          </cell>
          <cell r="DS176">
            <v>1.2</v>
          </cell>
          <cell r="DT176">
            <v>0.8</v>
          </cell>
          <cell r="DU176">
            <v>0.8</v>
          </cell>
          <cell r="DV176">
            <v>0.8</v>
          </cell>
          <cell r="DW176">
            <v>16.600000000000001</v>
          </cell>
          <cell r="DX176">
            <v>4.9000000000000004</v>
          </cell>
          <cell r="DY176">
            <v>1.6</v>
          </cell>
          <cell r="DZ176">
            <v>1.4000000000000001</v>
          </cell>
          <cell r="EA176">
            <v>1.0999999999999999</v>
          </cell>
          <cell r="EB176">
            <v>1.5</v>
          </cell>
          <cell r="EC176">
            <v>38</v>
          </cell>
          <cell r="ED176">
            <v>5.4</v>
          </cell>
          <cell r="EE176">
            <v>2.1999999999999997</v>
          </cell>
          <cell r="EF176">
            <v>1.4000000000000001</v>
          </cell>
          <cell r="EG176">
            <v>1.3</v>
          </cell>
          <cell r="EH176">
            <v>4.5999999999999996</v>
          </cell>
          <cell r="EI176">
            <v>8.9</v>
          </cell>
          <cell r="EJ176">
            <v>0.89999999999999991</v>
          </cell>
          <cell r="EK176">
            <v>0.3</v>
          </cell>
          <cell r="EL176">
            <v>0.3</v>
          </cell>
          <cell r="EM176">
            <v>0.3</v>
          </cell>
          <cell r="EN176">
            <v>0.89999999999999991</v>
          </cell>
          <cell r="EO176">
            <v>0</v>
          </cell>
          <cell r="EP176">
            <v>0.70000000000000007</v>
          </cell>
          <cell r="EQ176" t="str">
            <v>nd</v>
          </cell>
          <cell r="ER176" t="str">
            <v>nd</v>
          </cell>
          <cell r="ES176">
            <v>0.6</v>
          </cell>
          <cell r="ET176">
            <v>0.4</v>
          </cell>
          <cell r="EU176">
            <v>0.2</v>
          </cell>
          <cell r="EV176">
            <v>0.4</v>
          </cell>
          <cell r="EW176">
            <v>0.3</v>
          </cell>
          <cell r="EX176">
            <v>1.6</v>
          </cell>
          <cell r="EY176">
            <v>4.2</v>
          </cell>
          <cell r="EZ176">
            <v>0.89999999999999991</v>
          </cell>
          <cell r="FA176">
            <v>1.3</v>
          </cell>
          <cell r="FB176">
            <v>1.3</v>
          </cell>
          <cell r="FC176">
            <v>1.7999999999999998</v>
          </cell>
          <cell r="FD176">
            <v>5.7</v>
          </cell>
          <cell r="FE176">
            <v>15.5</v>
          </cell>
          <cell r="FF176">
            <v>2.1999999999999997</v>
          </cell>
          <cell r="FG176">
            <v>1.2</v>
          </cell>
          <cell r="FH176">
            <v>2.1999999999999997</v>
          </cell>
          <cell r="FI176">
            <v>2.6</v>
          </cell>
          <cell r="FJ176">
            <v>8.2000000000000011</v>
          </cell>
          <cell r="FK176">
            <v>37.299999999999997</v>
          </cell>
          <cell r="FL176">
            <v>0.1</v>
          </cell>
          <cell r="FM176">
            <v>0.1</v>
          </cell>
          <cell r="FN176">
            <v>0.2</v>
          </cell>
          <cell r="FO176">
            <v>0.3</v>
          </cell>
          <cell r="FP176">
            <v>2.2999999999999998</v>
          </cell>
          <cell r="FQ176">
            <v>8.2000000000000011</v>
          </cell>
          <cell r="FR176">
            <v>0.89999999999999991</v>
          </cell>
          <cell r="FS176">
            <v>0.2</v>
          </cell>
          <cell r="FT176" t="str">
            <v>nd</v>
          </cell>
          <cell r="FU176">
            <v>0.2</v>
          </cell>
          <cell r="FV176">
            <v>0.3</v>
          </cell>
          <cell r="FW176">
            <v>0.3</v>
          </cell>
          <cell r="FX176">
            <v>0.3</v>
          </cell>
          <cell r="FY176">
            <v>0.4</v>
          </cell>
          <cell r="FZ176">
            <v>1.7999999999999998</v>
          </cell>
          <cell r="GA176">
            <v>1.9</v>
          </cell>
          <cell r="GB176">
            <v>2.5</v>
          </cell>
          <cell r="GC176" t="str">
            <v>nd</v>
          </cell>
          <cell r="GD176">
            <v>0.2</v>
          </cell>
          <cell r="GE176">
            <v>0.2</v>
          </cell>
          <cell r="GF176">
            <v>1.4000000000000001</v>
          </cell>
          <cell r="GG176">
            <v>6.1</v>
          </cell>
          <cell r="GH176">
            <v>18.7</v>
          </cell>
          <cell r="GI176">
            <v>0.4</v>
          </cell>
          <cell r="GJ176">
            <v>0</v>
          </cell>
          <cell r="GK176">
            <v>0.1</v>
          </cell>
          <cell r="GL176">
            <v>0.4</v>
          </cell>
          <cell r="GM176">
            <v>4.1000000000000005</v>
          </cell>
          <cell r="GN176">
            <v>48.6</v>
          </cell>
          <cell r="GO176">
            <v>0</v>
          </cell>
          <cell r="GP176" t="str">
            <v>nd</v>
          </cell>
          <cell r="GQ176">
            <v>0</v>
          </cell>
          <cell r="GR176">
            <v>0.4</v>
          </cell>
          <cell r="GS176">
            <v>1.6</v>
          </cell>
          <cell r="GT176">
            <v>8.9</v>
          </cell>
          <cell r="GU176">
            <v>0</v>
          </cell>
          <cell r="GV176">
            <v>0.6</v>
          </cell>
          <cell r="GW176">
            <v>0</v>
          </cell>
          <cell r="GX176">
            <v>0</v>
          </cell>
          <cell r="GY176">
            <v>0.8</v>
          </cell>
          <cell r="GZ176">
            <v>0</v>
          </cell>
          <cell r="HA176">
            <v>0</v>
          </cell>
          <cell r="HB176">
            <v>0</v>
          </cell>
          <cell r="HC176">
            <v>0.70000000000000007</v>
          </cell>
          <cell r="HD176">
            <v>3.4000000000000004</v>
          </cell>
          <cell r="HE176">
            <v>3.1</v>
          </cell>
          <cell r="HF176">
            <v>0</v>
          </cell>
          <cell r="HG176">
            <v>0</v>
          </cell>
          <cell r="HH176" t="str">
            <v>nd</v>
          </cell>
          <cell r="HI176">
            <v>2.1999999999999997</v>
          </cell>
          <cell r="HJ176">
            <v>15.2</v>
          </cell>
          <cell r="HK176">
            <v>9</v>
          </cell>
          <cell r="HL176" t="str">
            <v>nd</v>
          </cell>
          <cell r="HM176" t="str">
            <v>nd</v>
          </cell>
          <cell r="HN176">
            <v>0</v>
          </cell>
          <cell r="HO176">
            <v>3.3000000000000003</v>
          </cell>
          <cell r="HP176">
            <v>30.5</v>
          </cell>
          <cell r="HQ176">
            <v>19.3</v>
          </cell>
          <cell r="HR176">
            <v>0</v>
          </cell>
          <cell r="HS176">
            <v>0</v>
          </cell>
          <cell r="HT176">
            <v>0</v>
          </cell>
          <cell r="HU176">
            <v>0.6</v>
          </cell>
          <cell r="HV176">
            <v>7.1</v>
          </cell>
          <cell r="HW176">
            <v>3.8</v>
          </cell>
          <cell r="HX176">
            <v>0.1</v>
          </cell>
          <cell r="HY176">
            <v>0.5</v>
          </cell>
          <cell r="HZ176">
            <v>0.1</v>
          </cell>
          <cell r="IA176">
            <v>0.2</v>
          </cell>
          <cell r="IB176">
            <v>0.4</v>
          </cell>
          <cell r="IC176" t="str">
            <v>nd</v>
          </cell>
          <cell r="ID176">
            <v>0.4</v>
          </cell>
          <cell r="IE176">
            <v>1.3</v>
          </cell>
          <cell r="IF176">
            <v>2.4</v>
          </cell>
          <cell r="IG176">
            <v>2</v>
          </cell>
          <cell r="IH176">
            <v>1</v>
          </cell>
          <cell r="II176">
            <v>1.0999999999999999</v>
          </cell>
          <cell r="IJ176">
            <v>1</v>
          </cell>
          <cell r="IK176">
            <v>3.5999999999999996</v>
          </cell>
          <cell r="IL176">
            <v>10.5</v>
          </cell>
          <cell r="IM176">
            <v>8.4</v>
          </cell>
          <cell r="IN176">
            <v>2</v>
          </cell>
          <cell r="IO176">
            <v>2.2999999999999998</v>
          </cell>
          <cell r="IP176">
            <v>1.7999999999999998</v>
          </cell>
          <cell r="IQ176">
            <v>6.3</v>
          </cell>
          <cell r="IR176">
            <v>24.2</v>
          </cell>
          <cell r="IS176">
            <v>13</v>
          </cell>
          <cell r="IT176">
            <v>5.8000000000000007</v>
          </cell>
          <cell r="IU176" t="str">
            <v>nd</v>
          </cell>
          <cell r="IV176">
            <v>0.3</v>
          </cell>
          <cell r="IW176">
            <v>2.1</v>
          </cell>
          <cell r="IX176">
            <v>5</v>
          </cell>
          <cell r="IY176">
            <v>2.7</v>
          </cell>
          <cell r="IZ176">
            <v>1.3</v>
          </cell>
          <cell r="JA176">
            <v>0</v>
          </cell>
          <cell r="JB176">
            <v>0</v>
          </cell>
          <cell r="JC176">
            <v>0</v>
          </cell>
          <cell r="JD176">
            <v>0</v>
          </cell>
          <cell r="JE176">
            <v>1.5</v>
          </cell>
          <cell r="JF176">
            <v>0</v>
          </cell>
          <cell r="JG176">
            <v>0</v>
          </cell>
          <cell r="JH176">
            <v>0</v>
          </cell>
          <cell r="JI176">
            <v>0</v>
          </cell>
          <cell r="JJ176">
            <v>0</v>
          </cell>
          <cell r="JK176">
            <v>6.9</v>
          </cell>
          <cell r="JL176">
            <v>0</v>
          </cell>
          <cell r="JM176">
            <v>0</v>
          </cell>
          <cell r="JN176">
            <v>0</v>
          </cell>
          <cell r="JO176">
            <v>0</v>
          </cell>
          <cell r="JP176">
            <v>0.2</v>
          </cell>
          <cell r="JQ176">
            <v>25.900000000000002</v>
          </cell>
          <cell r="JR176">
            <v>0</v>
          </cell>
          <cell r="JS176">
            <v>0</v>
          </cell>
          <cell r="JT176">
            <v>0</v>
          </cell>
          <cell r="JU176">
            <v>0.2</v>
          </cell>
          <cell r="JV176">
            <v>0.2</v>
          </cell>
          <cell r="JW176">
            <v>53.7</v>
          </cell>
          <cell r="JX176">
            <v>0</v>
          </cell>
          <cell r="JY176">
            <v>0</v>
          </cell>
          <cell r="JZ176">
            <v>0</v>
          </cell>
          <cell r="KA176">
            <v>0</v>
          </cell>
          <cell r="KB176" t="str">
            <v>nd</v>
          </cell>
          <cell r="KC176">
            <v>11.1</v>
          </cell>
          <cell r="KD176">
            <v>64</v>
          </cell>
          <cell r="KE176">
            <v>7.6</v>
          </cell>
          <cell r="KF176">
            <v>3.5999999999999996</v>
          </cell>
          <cell r="KG176">
            <v>4.2</v>
          </cell>
          <cell r="KH176">
            <v>20.5</v>
          </cell>
          <cell r="KI176">
            <v>0.1</v>
          </cell>
          <cell r="KJ176">
            <v>61.9</v>
          </cell>
          <cell r="KK176">
            <v>7.5</v>
          </cell>
          <cell r="KL176">
            <v>3.6999999999999997</v>
          </cell>
          <cell r="KM176">
            <v>4.3999999999999995</v>
          </cell>
          <cell r="KN176">
            <v>22.400000000000002</v>
          </cell>
          <cell r="KO176">
            <v>0.1</v>
          </cell>
        </row>
        <row r="177">
          <cell r="A177" t="str">
            <v>3EV2</v>
          </cell>
          <cell r="B177" t="str">
            <v>177</v>
          </cell>
          <cell r="C177" t="str">
            <v>NAF 4</v>
          </cell>
          <cell r="D177" t="str">
            <v>EV2</v>
          </cell>
          <cell r="E177" t="str">
            <v>3</v>
          </cell>
          <cell r="F177">
            <v>1.2</v>
          </cell>
          <cell r="G177">
            <v>6.6000000000000005</v>
          </cell>
          <cell r="H177">
            <v>22.7</v>
          </cell>
          <cell r="I177">
            <v>57.9</v>
          </cell>
          <cell r="J177">
            <v>11.700000000000001</v>
          </cell>
          <cell r="K177">
            <v>75.900000000000006</v>
          </cell>
          <cell r="L177">
            <v>15.6</v>
          </cell>
          <cell r="M177">
            <v>3.4000000000000004</v>
          </cell>
          <cell r="N177">
            <v>5.0999999999999996</v>
          </cell>
          <cell r="O177">
            <v>23.3</v>
          </cell>
          <cell r="P177">
            <v>36.1</v>
          </cell>
          <cell r="Q177">
            <v>9.7000000000000011</v>
          </cell>
          <cell r="R177">
            <v>5.6000000000000005</v>
          </cell>
          <cell r="S177">
            <v>20.399999999999999</v>
          </cell>
          <cell r="T177">
            <v>24.099999999999998</v>
          </cell>
          <cell r="U177">
            <v>4.8</v>
          </cell>
          <cell r="V177">
            <v>21.8</v>
          </cell>
          <cell r="W177">
            <v>13.900000000000002</v>
          </cell>
          <cell r="X177">
            <v>77.7</v>
          </cell>
          <cell r="Y177">
            <v>8.4</v>
          </cell>
          <cell r="Z177">
            <v>10.4</v>
          </cell>
          <cell r="AA177">
            <v>32.800000000000004</v>
          </cell>
          <cell r="AB177">
            <v>23.9</v>
          </cell>
          <cell r="AC177">
            <v>51.5</v>
          </cell>
          <cell r="AD177">
            <v>26.1</v>
          </cell>
          <cell r="AE177">
            <v>17.8</v>
          </cell>
          <cell r="AF177">
            <v>28.000000000000004</v>
          </cell>
          <cell r="AG177">
            <v>18.600000000000001</v>
          </cell>
          <cell r="AH177">
            <v>0</v>
          </cell>
          <cell r="AI177">
            <v>35.6</v>
          </cell>
          <cell r="AJ177">
            <v>67</v>
          </cell>
          <cell r="AK177">
            <v>4.7</v>
          </cell>
          <cell r="AL177">
            <v>28.299999999999997</v>
          </cell>
          <cell r="AM177">
            <v>31</v>
          </cell>
          <cell r="AN177">
            <v>69</v>
          </cell>
          <cell r="AO177">
            <v>35.699999999999996</v>
          </cell>
          <cell r="AP177">
            <v>64.3</v>
          </cell>
          <cell r="AQ177">
            <v>49</v>
          </cell>
          <cell r="AR177">
            <v>11</v>
          </cell>
          <cell r="AS177">
            <v>1.6</v>
          </cell>
          <cell r="AT177">
            <v>29.2</v>
          </cell>
          <cell r="AU177">
            <v>9.1</v>
          </cell>
          <cell r="AV177">
            <v>8.2000000000000011</v>
          </cell>
          <cell r="AW177">
            <v>2.2999999999999998</v>
          </cell>
          <cell r="AX177">
            <v>3.3000000000000003</v>
          </cell>
          <cell r="AY177">
            <v>80.300000000000011</v>
          </cell>
          <cell r="AZ177">
            <v>5.8999999999999995</v>
          </cell>
          <cell r="BA177">
            <v>64.8</v>
          </cell>
          <cell r="BB177">
            <v>10.8</v>
          </cell>
          <cell r="BC177">
            <v>5</v>
          </cell>
          <cell r="BD177">
            <v>5.4</v>
          </cell>
          <cell r="BE177">
            <v>5.4</v>
          </cell>
          <cell r="BF177">
            <v>8.6</v>
          </cell>
          <cell r="BG177">
            <v>4.3999999999999995</v>
          </cell>
          <cell r="BH177">
            <v>4</v>
          </cell>
          <cell r="BI177">
            <v>4.3999999999999995</v>
          </cell>
          <cell r="BJ177">
            <v>5.0999999999999996</v>
          </cell>
          <cell r="BK177">
            <v>17.100000000000001</v>
          </cell>
          <cell r="BL177">
            <v>65.100000000000009</v>
          </cell>
          <cell r="BM177">
            <v>0.6</v>
          </cell>
          <cell r="BN177">
            <v>1</v>
          </cell>
          <cell r="BO177">
            <v>1.3</v>
          </cell>
          <cell r="BP177">
            <v>3.3000000000000003</v>
          </cell>
          <cell r="BQ177">
            <v>16.600000000000001</v>
          </cell>
          <cell r="BR177">
            <v>77.100000000000009</v>
          </cell>
          <cell r="BS177" t="str">
            <v>nd</v>
          </cell>
          <cell r="BT177">
            <v>0</v>
          </cell>
          <cell r="BU177">
            <v>0.6</v>
          </cell>
          <cell r="BV177">
            <v>9</v>
          </cell>
          <cell r="BW177">
            <v>66.400000000000006</v>
          </cell>
          <cell r="BX177">
            <v>23.9</v>
          </cell>
          <cell r="BY177">
            <v>4.8</v>
          </cell>
          <cell r="BZ177">
            <v>3.6999999999999997</v>
          </cell>
          <cell r="CA177">
            <v>20.200000000000003</v>
          </cell>
          <cell r="CB177">
            <v>43.9</v>
          </cell>
          <cell r="CC177">
            <v>21.5</v>
          </cell>
          <cell r="CD177">
            <v>5.8999999999999995</v>
          </cell>
          <cell r="CE177">
            <v>0</v>
          </cell>
          <cell r="CF177">
            <v>0</v>
          </cell>
          <cell r="CG177" t="str">
            <v>nd</v>
          </cell>
          <cell r="CH177">
            <v>0.2</v>
          </cell>
          <cell r="CI177">
            <v>0.5</v>
          </cell>
          <cell r="CJ177">
            <v>99.1</v>
          </cell>
          <cell r="CK177">
            <v>69.699999999999989</v>
          </cell>
          <cell r="CL177">
            <v>39.1</v>
          </cell>
          <cell r="CM177">
            <v>82.899999999999991</v>
          </cell>
          <cell r="CN177">
            <v>39.800000000000004</v>
          </cell>
          <cell r="CO177">
            <v>4.8</v>
          </cell>
          <cell r="CP177">
            <v>20.599999999999998</v>
          </cell>
          <cell r="CQ177">
            <v>69</v>
          </cell>
          <cell r="CR177">
            <v>7.9</v>
          </cell>
          <cell r="CS177">
            <v>28.499999999999996</v>
          </cell>
          <cell r="CT177">
            <v>26.1</v>
          </cell>
          <cell r="CU177">
            <v>12</v>
          </cell>
          <cell r="CV177">
            <v>33.5</v>
          </cell>
          <cell r="CW177">
            <v>30.4</v>
          </cell>
          <cell r="CX177">
            <v>7.6</v>
          </cell>
          <cell r="CY177">
            <v>13.700000000000001</v>
          </cell>
          <cell r="CZ177">
            <v>8.2000000000000011</v>
          </cell>
          <cell r="DA177">
            <v>13.4</v>
          </cell>
          <cell r="DB177">
            <v>26.6</v>
          </cell>
          <cell r="DC177">
            <v>25.4</v>
          </cell>
          <cell r="DD177">
            <v>31</v>
          </cell>
          <cell r="DE177">
            <v>15.9</v>
          </cell>
          <cell r="DF177">
            <v>27</v>
          </cell>
          <cell r="DG177">
            <v>10.6</v>
          </cell>
          <cell r="DH177">
            <v>2.1999999999999997</v>
          </cell>
          <cell r="DI177">
            <v>5.7</v>
          </cell>
          <cell r="DJ177">
            <v>14.299999999999999</v>
          </cell>
          <cell r="DK177">
            <v>17.299999999999997</v>
          </cell>
          <cell r="DL177">
            <v>0.3</v>
          </cell>
          <cell r="DM177">
            <v>0.1</v>
          </cell>
          <cell r="DN177">
            <v>0</v>
          </cell>
          <cell r="DO177" t="str">
            <v>nd</v>
          </cell>
          <cell r="DP177">
            <v>0.3</v>
          </cell>
          <cell r="DQ177">
            <v>2.1</v>
          </cell>
          <cell r="DR177">
            <v>1</v>
          </cell>
          <cell r="DS177">
            <v>1</v>
          </cell>
          <cell r="DT177">
            <v>0.89999999999999991</v>
          </cell>
          <cell r="DU177">
            <v>1.3</v>
          </cell>
          <cell r="DV177">
            <v>0.3</v>
          </cell>
          <cell r="DW177">
            <v>12.6</v>
          </cell>
          <cell r="DX177">
            <v>3.4000000000000004</v>
          </cell>
          <cell r="DY177">
            <v>1.6</v>
          </cell>
          <cell r="DZ177">
            <v>1.7999999999999998</v>
          </cell>
          <cell r="EA177">
            <v>2</v>
          </cell>
          <cell r="EB177">
            <v>1.2</v>
          </cell>
          <cell r="EC177">
            <v>40.6</v>
          </cell>
          <cell r="ED177">
            <v>5.0999999999999996</v>
          </cell>
          <cell r="EE177">
            <v>2.1</v>
          </cell>
          <cell r="EF177">
            <v>2.2999999999999998</v>
          </cell>
          <cell r="EG177">
            <v>1.9</v>
          </cell>
          <cell r="EH177">
            <v>6.3</v>
          </cell>
          <cell r="EI177">
            <v>9.1999999999999993</v>
          </cell>
          <cell r="EJ177">
            <v>1.2</v>
          </cell>
          <cell r="EK177">
            <v>0.3</v>
          </cell>
          <cell r="EL177">
            <v>0.3</v>
          </cell>
          <cell r="EM177">
            <v>0.2</v>
          </cell>
          <cell r="EN177">
            <v>0.5</v>
          </cell>
          <cell r="EO177" t="str">
            <v>nd</v>
          </cell>
          <cell r="EP177" t="str">
            <v>nd</v>
          </cell>
          <cell r="EQ177">
            <v>0</v>
          </cell>
          <cell r="ER177">
            <v>0.2</v>
          </cell>
          <cell r="ES177">
            <v>0.4</v>
          </cell>
          <cell r="ET177">
            <v>0.4</v>
          </cell>
          <cell r="EU177">
            <v>0.3</v>
          </cell>
          <cell r="EV177">
            <v>0.4</v>
          </cell>
          <cell r="EW177">
            <v>0.5</v>
          </cell>
          <cell r="EX177">
            <v>2.1</v>
          </cell>
          <cell r="EY177">
            <v>2.7</v>
          </cell>
          <cell r="EZ177">
            <v>1.6</v>
          </cell>
          <cell r="FA177">
            <v>1.3</v>
          </cell>
          <cell r="FB177">
            <v>1.3</v>
          </cell>
          <cell r="FC177">
            <v>1.7999999999999998</v>
          </cell>
          <cell r="FD177">
            <v>4.3</v>
          </cell>
          <cell r="FE177">
            <v>12.5</v>
          </cell>
          <cell r="FF177">
            <v>2</v>
          </cell>
          <cell r="FG177">
            <v>1.6</v>
          </cell>
          <cell r="FH177">
            <v>2.5</v>
          </cell>
          <cell r="FI177">
            <v>2.2999999999999998</v>
          </cell>
          <cell r="FJ177">
            <v>9.3000000000000007</v>
          </cell>
          <cell r="FK177">
            <v>40.699999999999996</v>
          </cell>
          <cell r="FL177">
            <v>0.3</v>
          </cell>
          <cell r="FM177">
            <v>0.6</v>
          </cell>
          <cell r="FN177">
            <v>0.3</v>
          </cell>
          <cell r="FO177">
            <v>0.3</v>
          </cell>
          <cell r="FP177">
            <v>1.4000000000000001</v>
          </cell>
          <cell r="FQ177">
            <v>8.6999999999999993</v>
          </cell>
          <cell r="FR177">
            <v>0.2</v>
          </cell>
          <cell r="FS177">
            <v>0</v>
          </cell>
          <cell r="FT177">
            <v>0</v>
          </cell>
          <cell r="FU177">
            <v>0</v>
          </cell>
          <cell r="FV177">
            <v>0.5</v>
          </cell>
          <cell r="FW177">
            <v>0.1</v>
          </cell>
          <cell r="FX177">
            <v>0.6</v>
          </cell>
          <cell r="FY177">
            <v>0.8</v>
          </cell>
          <cell r="FZ177">
            <v>0.8</v>
          </cell>
          <cell r="GA177">
            <v>1.9</v>
          </cell>
          <cell r="GB177">
            <v>2.2999999999999998</v>
          </cell>
          <cell r="GC177">
            <v>0.2</v>
          </cell>
          <cell r="GD177" t="str">
            <v>nd</v>
          </cell>
          <cell r="GE177">
            <v>0.4</v>
          </cell>
          <cell r="GF177">
            <v>1.7000000000000002</v>
          </cell>
          <cell r="GG177">
            <v>5.8000000000000007</v>
          </cell>
          <cell r="GH177">
            <v>14.899999999999999</v>
          </cell>
          <cell r="GI177">
            <v>0</v>
          </cell>
          <cell r="GJ177">
            <v>0</v>
          </cell>
          <cell r="GK177" t="str">
            <v>nd</v>
          </cell>
          <cell r="GL177">
            <v>0.6</v>
          </cell>
          <cell r="GM177">
            <v>7.1</v>
          </cell>
          <cell r="GN177">
            <v>49.8</v>
          </cell>
          <cell r="GO177" t="str">
            <v>nd</v>
          </cell>
          <cell r="GP177" t="str">
            <v>nd</v>
          </cell>
          <cell r="GQ177">
            <v>0</v>
          </cell>
          <cell r="GR177">
            <v>0.2</v>
          </cell>
          <cell r="GS177">
            <v>1.9</v>
          </cell>
          <cell r="GT177">
            <v>9.7000000000000011</v>
          </cell>
          <cell r="GU177">
            <v>0</v>
          </cell>
          <cell r="GV177">
            <v>0.4</v>
          </cell>
          <cell r="GW177">
            <v>0</v>
          </cell>
          <cell r="GX177">
            <v>0</v>
          </cell>
          <cell r="GY177">
            <v>0.5</v>
          </cell>
          <cell r="GZ177">
            <v>0</v>
          </cell>
          <cell r="HA177">
            <v>0</v>
          </cell>
          <cell r="HB177">
            <v>0</v>
          </cell>
          <cell r="HC177">
            <v>0.2</v>
          </cell>
          <cell r="HD177">
            <v>3.5999999999999996</v>
          </cell>
          <cell r="HE177">
            <v>2.7</v>
          </cell>
          <cell r="HF177">
            <v>0</v>
          </cell>
          <cell r="HG177">
            <v>0</v>
          </cell>
          <cell r="HH177" t="str">
            <v>nd</v>
          </cell>
          <cell r="HI177">
            <v>2.1</v>
          </cell>
          <cell r="HJ177">
            <v>14.6</v>
          </cell>
          <cell r="HK177">
            <v>5.7</v>
          </cell>
          <cell r="HL177" t="str">
            <v>nd</v>
          </cell>
          <cell r="HM177">
            <v>0</v>
          </cell>
          <cell r="HN177" t="str">
            <v>nd</v>
          </cell>
          <cell r="HO177">
            <v>4.9000000000000004</v>
          </cell>
          <cell r="HP177">
            <v>39.800000000000004</v>
          </cell>
          <cell r="HQ177">
            <v>13.100000000000001</v>
          </cell>
          <cell r="HR177">
            <v>0</v>
          </cell>
          <cell r="HS177">
            <v>0</v>
          </cell>
          <cell r="HT177" t="str">
            <v>nd</v>
          </cell>
          <cell r="HU177">
            <v>1.7999999999999998</v>
          </cell>
          <cell r="HV177">
            <v>7.9</v>
          </cell>
          <cell r="HW177">
            <v>1.9</v>
          </cell>
          <cell r="HX177" t="str">
            <v>nd</v>
          </cell>
          <cell r="HY177">
            <v>0.2</v>
          </cell>
          <cell r="HZ177">
            <v>0.2</v>
          </cell>
          <cell r="IA177" t="str">
            <v>nd</v>
          </cell>
          <cell r="IB177">
            <v>0.3</v>
          </cell>
          <cell r="IC177" t="str">
            <v>nd</v>
          </cell>
          <cell r="ID177">
            <v>0.6</v>
          </cell>
          <cell r="IE177">
            <v>2.1999999999999997</v>
          </cell>
          <cell r="IF177">
            <v>2.4</v>
          </cell>
          <cell r="IG177">
            <v>1.2</v>
          </cell>
          <cell r="IH177">
            <v>0.3</v>
          </cell>
          <cell r="II177">
            <v>0.3</v>
          </cell>
          <cell r="IJ177">
            <v>0.5</v>
          </cell>
          <cell r="IK177">
            <v>4.8</v>
          </cell>
          <cell r="IL177">
            <v>9.4</v>
          </cell>
          <cell r="IM177">
            <v>5.8999999999999995</v>
          </cell>
          <cell r="IN177">
            <v>1.6</v>
          </cell>
          <cell r="IO177">
            <v>4.2</v>
          </cell>
          <cell r="IP177">
            <v>1.7000000000000002</v>
          </cell>
          <cell r="IQ177">
            <v>10.9</v>
          </cell>
          <cell r="IR177">
            <v>26</v>
          </cell>
          <cell r="IS177">
            <v>12</v>
          </cell>
          <cell r="IT177">
            <v>3.1</v>
          </cell>
          <cell r="IU177" t="str">
            <v>nd</v>
          </cell>
          <cell r="IV177">
            <v>0.6</v>
          </cell>
          <cell r="IW177">
            <v>2.1999999999999997</v>
          </cell>
          <cell r="IX177">
            <v>6</v>
          </cell>
          <cell r="IY177">
            <v>2.1999999999999997</v>
          </cell>
          <cell r="IZ177">
            <v>0.70000000000000007</v>
          </cell>
          <cell r="JA177">
            <v>0</v>
          </cell>
          <cell r="JB177">
            <v>0</v>
          </cell>
          <cell r="JC177">
            <v>0</v>
          </cell>
          <cell r="JD177">
            <v>0</v>
          </cell>
          <cell r="JE177">
            <v>0.89999999999999991</v>
          </cell>
          <cell r="JF177">
            <v>0</v>
          </cell>
          <cell r="JG177">
            <v>0</v>
          </cell>
          <cell r="JH177">
            <v>0</v>
          </cell>
          <cell r="JI177">
            <v>0</v>
          </cell>
          <cell r="JJ177" t="str">
            <v>nd</v>
          </cell>
          <cell r="JK177">
            <v>6.4</v>
          </cell>
          <cell r="JL177">
            <v>0</v>
          </cell>
          <cell r="JM177">
            <v>0</v>
          </cell>
          <cell r="JN177" t="str">
            <v>nd</v>
          </cell>
          <cell r="JO177" t="str">
            <v>nd</v>
          </cell>
          <cell r="JP177" t="str">
            <v>nd</v>
          </cell>
          <cell r="JQ177">
            <v>22.2</v>
          </cell>
          <cell r="JR177">
            <v>0</v>
          </cell>
          <cell r="JS177">
            <v>0</v>
          </cell>
          <cell r="JT177">
            <v>0</v>
          </cell>
          <cell r="JU177">
            <v>0.2</v>
          </cell>
          <cell r="JV177">
            <v>0.3</v>
          </cell>
          <cell r="JW177">
            <v>57.599999999999994</v>
          </cell>
          <cell r="JX177">
            <v>0</v>
          </cell>
          <cell r="JY177">
            <v>0</v>
          </cell>
          <cell r="JZ177">
            <v>0</v>
          </cell>
          <cell r="KA177">
            <v>0</v>
          </cell>
          <cell r="KB177">
            <v>0</v>
          </cell>
          <cell r="KC177">
            <v>11.899999999999999</v>
          </cell>
          <cell r="KD177">
            <v>59.4</v>
          </cell>
          <cell r="KE177">
            <v>8.5</v>
          </cell>
          <cell r="KF177">
            <v>3.3000000000000003</v>
          </cell>
          <cell r="KG177">
            <v>5.3</v>
          </cell>
          <cell r="KH177">
            <v>23.3</v>
          </cell>
          <cell r="KI177">
            <v>0.1</v>
          </cell>
          <cell r="KJ177">
            <v>57.599999999999994</v>
          </cell>
          <cell r="KK177">
            <v>8.3000000000000007</v>
          </cell>
          <cell r="KL177">
            <v>3.3000000000000003</v>
          </cell>
          <cell r="KM177">
            <v>5.6000000000000005</v>
          </cell>
          <cell r="KN177">
            <v>25</v>
          </cell>
          <cell r="KO177">
            <v>0.1</v>
          </cell>
        </row>
        <row r="178">
          <cell r="A178" t="str">
            <v>4EV2</v>
          </cell>
          <cell r="B178" t="str">
            <v>178</v>
          </cell>
          <cell r="C178" t="str">
            <v>NAF 4</v>
          </cell>
          <cell r="D178" t="str">
            <v>EV2</v>
          </cell>
          <cell r="E178" t="str">
            <v>4</v>
          </cell>
          <cell r="F178">
            <v>1.4000000000000001</v>
          </cell>
          <cell r="G178">
            <v>5.8999999999999995</v>
          </cell>
          <cell r="H178">
            <v>25.4</v>
          </cell>
          <cell r="I178">
            <v>56.599999999999994</v>
          </cell>
          <cell r="J178">
            <v>10.7</v>
          </cell>
          <cell r="K178">
            <v>72</v>
          </cell>
          <cell r="L178">
            <v>16</v>
          </cell>
          <cell r="M178">
            <v>7.1999999999999993</v>
          </cell>
          <cell r="N178">
            <v>4.7</v>
          </cell>
          <cell r="O178">
            <v>21.4</v>
          </cell>
          <cell r="P178">
            <v>36.1</v>
          </cell>
          <cell r="Q178">
            <v>10.4</v>
          </cell>
          <cell r="R178">
            <v>4.9000000000000004</v>
          </cell>
          <cell r="S178">
            <v>17.7</v>
          </cell>
          <cell r="T178">
            <v>25.7</v>
          </cell>
          <cell r="U178">
            <v>4.9000000000000004</v>
          </cell>
          <cell r="V178">
            <v>24.9</v>
          </cell>
          <cell r="W178">
            <v>14.7</v>
          </cell>
          <cell r="X178">
            <v>78</v>
          </cell>
          <cell r="Y178">
            <v>7.3</v>
          </cell>
          <cell r="Z178">
            <v>7.0000000000000009</v>
          </cell>
          <cell r="AA178">
            <v>46.5</v>
          </cell>
          <cell r="AB178">
            <v>20.399999999999999</v>
          </cell>
          <cell r="AC178">
            <v>52.800000000000004</v>
          </cell>
          <cell r="AD178">
            <v>23.9</v>
          </cell>
          <cell r="AE178">
            <v>17.5</v>
          </cell>
          <cell r="AF178">
            <v>28.599999999999998</v>
          </cell>
          <cell r="AG178">
            <v>19.8</v>
          </cell>
          <cell r="AH178">
            <v>0</v>
          </cell>
          <cell r="AI178">
            <v>34.1</v>
          </cell>
          <cell r="AJ178">
            <v>67.400000000000006</v>
          </cell>
          <cell r="AK178">
            <v>4.3999999999999995</v>
          </cell>
          <cell r="AL178">
            <v>28.199999999999996</v>
          </cell>
          <cell r="AM178">
            <v>37</v>
          </cell>
          <cell r="AN178">
            <v>63</v>
          </cell>
          <cell r="AO178">
            <v>51</v>
          </cell>
          <cell r="AP178">
            <v>49</v>
          </cell>
          <cell r="AQ178">
            <v>42.4</v>
          </cell>
          <cell r="AR178">
            <v>11.1</v>
          </cell>
          <cell r="AS178">
            <v>2.7</v>
          </cell>
          <cell r="AT178">
            <v>37.200000000000003</v>
          </cell>
          <cell r="AU178">
            <v>6.5</v>
          </cell>
          <cell r="AV178">
            <v>10.299999999999999</v>
          </cell>
          <cell r="AW178">
            <v>2.4</v>
          </cell>
          <cell r="AX178">
            <v>3.3000000000000003</v>
          </cell>
          <cell r="AY178">
            <v>72.8</v>
          </cell>
          <cell r="AZ178">
            <v>11.1</v>
          </cell>
          <cell r="BA178">
            <v>58.3</v>
          </cell>
          <cell r="BB178">
            <v>14.7</v>
          </cell>
          <cell r="BC178">
            <v>8.3000000000000007</v>
          </cell>
          <cell r="BD178">
            <v>5.4</v>
          </cell>
          <cell r="BE178">
            <v>5.5</v>
          </cell>
          <cell r="BF178">
            <v>7.8</v>
          </cell>
          <cell r="BG178">
            <v>4.9000000000000004</v>
          </cell>
          <cell r="BH178">
            <v>5</v>
          </cell>
          <cell r="BI178">
            <v>6.3</v>
          </cell>
          <cell r="BJ178">
            <v>7.5</v>
          </cell>
          <cell r="BK178">
            <v>25.1</v>
          </cell>
          <cell r="BL178">
            <v>51.300000000000004</v>
          </cell>
          <cell r="BM178">
            <v>1.0999999999999999</v>
          </cell>
          <cell r="BN178">
            <v>0.8</v>
          </cell>
          <cell r="BO178">
            <v>1.0999999999999999</v>
          </cell>
          <cell r="BP178">
            <v>3.4000000000000004</v>
          </cell>
          <cell r="BQ178">
            <v>24.2</v>
          </cell>
          <cell r="BR178">
            <v>69.399999999999991</v>
          </cell>
          <cell r="BS178" t="str">
            <v>nd</v>
          </cell>
          <cell r="BT178">
            <v>0</v>
          </cell>
          <cell r="BU178">
            <v>0.3</v>
          </cell>
          <cell r="BV178">
            <v>9.8000000000000007</v>
          </cell>
          <cell r="BW178">
            <v>71.5</v>
          </cell>
          <cell r="BX178">
            <v>18.2</v>
          </cell>
          <cell r="BY178">
            <v>5.0999999999999996</v>
          </cell>
          <cell r="BZ178">
            <v>3.5000000000000004</v>
          </cell>
          <cell r="CA178">
            <v>20.599999999999998</v>
          </cell>
          <cell r="CB178">
            <v>46</v>
          </cell>
          <cell r="CC178">
            <v>20.5</v>
          </cell>
          <cell r="CD178">
            <v>4.3</v>
          </cell>
          <cell r="CE178">
            <v>0</v>
          </cell>
          <cell r="CF178">
            <v>0</v>
          </cell>
          <cell r="CG178" t="str">
            <v>nd</v>
          </cell>
          <cell r="CH178">
            <v>0.6</v>
          </cell>
          <cell r="CI178">
            <v>0.4</v>
          </cell>
          <cell r="CJ178">
            <v>98.9</v>
          </cell>
          <cell r="CK178">
            <v>77.3</v>
          </cell>
          <cell r="CL178">
            <v>39.4</v>
          </cell>
          <cell r="CM178">
            <v>81.599999999999994</v>
          </cell>
          <cell r="CN178">
            <v>40.9</v>
          </cell>
          <cell r="CO178">
            <v>6.4</v>
          </cell>
          <cell r="CP178">
            <v>23</v>
          </cell>
          <cell r="CQ178">
            <v>71.099999999999994</v>
          </cell>
          <cell r="CR178">
            <v>7.9</v>
          </cell>
          <cell r="CS178">
            <v>30.599999999999998</v>
          </cell>
          <cell r="CT178">
            <v>27.700000000000003</v>
          </cell>
          <cell r="CU178">
            <v>9.4</v>
          </cell>
          <cell r="CV178">
            <v>32.4</v>
          </cell>
          <cell r="CW178">
            <v>27.400000000000002</v>
          </cell>
          <cell r="CX178">
            <v>8.4</v>
          </cell>
          <cell r="CY178">
            <v>13</v>
          </cell>
          <cell r="CZ178">
            <v>10.7</v>
          </cell>
          <cell r="DA178">
            <v>13.200000000000001</v>
          </cell>
          <cell r="DB178">
            <v>27.3</v>
          </cell>
          <cell r="DC178">
            <v>22.7</v>
          </cell>
          <cell r="DD178">
            <v>33.1</v>
          </cell>
          <cell r="DE178">
            <v>15.2</v>
          </cell>
          <cell r="DF178">
            <v>30.099999999999998</v>
          </cell>
          <cell r="DG178">
            <v>13.900000000000002</v>
          </cell>
          <cell r="DH178">
            <v>3.4000000000000004</v>
          </cell>
          <cell r="DI178">
            <v>7.7</v>
          </cell>
          <cell r="DJ178">
            <v>18.8</v>
          </cell>
          <cell r="DK178">
            <v>15.6</v>
          </cell>
          <cell r="DL178">
            <v>0.4</v>
          </cell>
          <cell r="DM178">
            <v>0.6</v>
          </cell>
          <cell r="DN178">
            <v>0</v>
          </cell>
          <cell r="DO178" t="str">
            <v>nd</v>
          </cell>
          <cell r="DP178">
            <v>0.2</v>
          </cell>
          <cell r="DQ178">
            <v>1.4000000000000001</v>
          </cell>
          <cell r="DR178">
            <v>1.2</v>
          </cell>
          <cell r="DS178">
            <v>1.0999999999999999</v>
          </cell>
          <cell r="DT178">
            <v>0.89999999999999991</v>
          </cell>
          <cell r="DU178">
            <v>0.8</v>
          </cell>
          <cell r="DV178">
            <v>0.6</v>
          </cell>
          <cell r="DW178">
            <v>12.7</v>
          </cell>
          <cell r="DX178">
            <v>5.8999999999999995</v>
          </cell>
          <cell r="DY178">
            <v>2.9000000000000004</v>
          </cell>
          <cell r="DZ178">
            <v>1.5</v>
          </cell>
          <cell r="EA178">
            <v>1.3</v>
          </cell>
          <cell r="EB178">
            <v>1.2</v>
          </cell>
          <cell r="EC178">
            <v>35.799999999999997</v>
          </cell>
          <cell r="ED178">
            <v>6.7</v>
          </cell>
          <cell r="EE178">
            <v>3.5999999999999996</v>
          </cell>
          <cell r="EF178">
            <v>2.7</v>
          </cell>
          <cell r="EG178">
            <v>2.7</v>
          </cell>
          <cell r="EH178">
            <v>5</v>
          </cell>
          <cell r="EI178">
            <v>7.9</v>
          </cell>
          <cell r="EJ178">
            <v>1</v>
          </cell>
          <cell r="EK178">
            <v>0.6</v>
          </cell>
          <cell r="EL178">
            <v>0.2</v>
          </cell>
          <cell r="EM178">
            <v>0.1</v>
          </cell>
          <cell r="EN178">
            <v>0.70000000000000007</v>
          </cell>
          <cell r="EO178">
            <v>0</v>
          </cell>
          <cell r="EP178">
            <v>0.8</v>
          </cell>
          <cell r="EQ178" t="str">
            <v>nd</v>
          </cell>
          <cell r="ER178" t="str">
            <v>nd</v>
          </cell>
          <cell r="ES178">
            <v>0.3</v>
          </cell>
          <cell r="ET178">
            <v>0.5</v>
          </cell>
          <cell r="EU178">
            <v>0.3</v>
          </cell>
          <cell r="EV178">
            <v>0.4</v>
          </cell>
          <cell r="EW178">
            <v>0.70000000000000007</v>
          </cell>
          <cell r="EX178">
            <v>1.7000000000000002</v>
          </cell>
          <cell r="EY178">
            <v>2.5</v>
          </cell>
          <cell r="EZ178">
            <v>1.0999999999999999</v>
          </cell>
          <cell r="FA178">
            <v>1.5</v>
          </cell>
          <cell r="FB178">
            <v>2.1</v>
          </cell>
          <cell r="FC178">
            <v>2.7</v>
          </cell>
          <cell r="FD178">
            <v>7.1</v>
          </cell>
          <cell r="FE178">
            <v>10.9</v>
          </cell>
          <cell r="FF178">
            <v>3</v>
          </cell>
          <cell r="FG178">
            <v>2.8000000000000003</v>
          </cell>
          <cell r="FH178">
            <v>3.1</v>
          </cell>
          <cell r="FI178">
            <v>3.4000000000000004</v>
          </cell>
          <cell r="FJ178">
            <v>13.700000000000001</v>
          </cell>
          <cell r="FK178">
            <v>31.1</v>
          </cell>
          <cell r="FL178">
            <v>0.4</v>
          </cell>
          <cell r="FM178">
            <v>0.4</v>
          </cell>
          <cell r="FN178">
            <v>0.6</v>
          </cell>
          <cell r="FO178">
            <v>0.5</v>
          </cell>
          <cell r="FP178">
            <v>1.9</v>
          </cell>
          <cell r="FQ178">
            <v>6.5</v>
          </cell>
          <cell r="FR178">
            <v>0.6</v>
          </cell>
          <cell r="FS178" t="str">
            <v>nd</v>
          </cell>
          <cell r="FT178">
            <v>0</v>
          </cell>
          <cell r="FU178">
            <v>0</v>
          </cell>
          <cell r="FV178">
            <v>0.5</v>
          </cell>
          <cell r="FW178">
            <v>0.4</v>
          </cell>
          <cell r="FX178">
            <v>0.5</v>
          </cell>
          <cell r="FY178">
            <v>0.6</v>
          </cell>
          <cell r="FZ178">
            <v>0.6</v>
          </cell>
          <cell r="GA178">
            <v>1.7000000000000002</v>
          </cell>
          <cell r="GB178">
            <v>2.1</v>
          </cell>
          <cell r="GC178" t="str">
            <v>nd</v>
          </cell>
          <cell r="GD178" t="str">
            <v>nd</v>
          </cell>
          <cell r="GE178">
            <v>0.4</v>
          </cell>
          <cell r="GF178">
            <v>1.9</v>
          </cell>
          <cell r="GG178">
            <v>7.6</v>
          </cell>
          <cell r="GH178">
            <v>15.1</v>
          </cell>
          <cell r="GI178">
            <v>0</v>
          </cell>
          <cell r="GJ178">
            <v>0</v>
          </cell>
          <cell r="GK178" t="str">
            <v>nd</v>
          </cell>
          <cell r="GL178">
            <v>0.70000000000000007</v>
          </cell>
          <cell r="GM178">
            <v>11.899999999999999</v>
          </cell>
          <cell r="GN178">
            <v>44.3</v>
          </cell>
          <cell r="GO178">
            <v>0</v>
          </cell>
          <cell r="GP178">
            <v>0</v>
          </cell>
          <cell r="GQ178" t="str">
            <v>nd</v>
          </cell>
          <cell r="GR178">
            <v>0.1</v>
          </cell>
          <cell r="GS178">
            <v>3.1</v>
          </cell>
          <cell r="GT178">
            <v>7.3</v>
          </cell>
          <cell r="GU178">
            <v>0</v>
          </cell>
          <cell r="GV178">
            <v>0.6</v>
          </cell>
          <cell r="GW178">
            <v>0</v>
          </cell>
          <cell r="GX178">
            <v>0.3</v>
          </cell>
          <cell r="GY178">
            <v>0.5</v>
          </cell>
          <cell r="GZ178">
            <v>0</v>
          </cell>
          <cell r="HA178">
            <v>0</v>
          </cell>
          <cell r="HB178">
            <v>0</v>
          </cell>
          <cell r="HC178">
            <v>0.6</v>
          </cell>
          <cell r="HD178">
            <v>4.2</v>
          </cell>
          <cell r="HE178">
            <v>1.2</v>
          </cell>
          <cell r="HF178">
            <v>0</v>
          </cell>
          <cell r="HG178">
            <v>0</v>
          </cell>
          <cell r="HH178">
            <v>0.2</v>
          </cell>
          <cell r="HI178">
            <v>2.4</v>
          </cell>
          <cell r="HJ178">
            <v>18.899999999999999</v>
          </cell>
          <cell r="HK178">
            <v>4.1000000000000005</v>
          </cell>
          <cell r="HL178" t="str">
            <v>nd</v>
          </cell>
          <cell r="HM178">
            <v>0</v>
          </cell>
          <cell r="HN178" t="str">
            <v>nd</v>
          </cell>
          <cell r="HO178">
            <v>5.4</v>
          </cell>
          <cell r="HP178">
            <v>40</v>
          </cell>
          <cell r="HQ178">
            <v>10.9</v>
          </cell>
          <cell r="HR178">
            <v>0</v>
          </cell>
          <cell r="HS178">
            <v>0</v>
          </cell>
          <cell r="HT178">
            <v>0</v>
          </cell>
          <cell r="HU178">
            <v>1.0999999999999999</v>
          </cell>
          <cell r="HV178">
            <v>7.9</v>
          </cell>
          <cell r="HW178">
            <v>1.6</v>
          </cell>
          <cell r="HX178" t="str">
            <v>nd</v>
          </cell>
          <cell r="HY178">
            <v>0.70000000000000007</v>
          </cell>
          <cell r="HZ178" t="str">
            <v>nd</v>
          </cell>
          <cell r="IA178">
            <v>0.5</v>
          </cell>
          <cell r="IB178" t="str">
            <v>nd</v>
          </cell>
          <cell r="IC178">
            <v>0.2</v>
          </cell>
          <cell r="ID178">
            <v>0.2</v>
          </cell>
          <cell r="IE178">
            <v>1</v>
          </cell>
          <cell r="IF178">
            <v>2.9000000000000004</v>
          </cell>
          <cell r="IG178">
            <v>1.2</v>
          </cell>
          <cell r="IH178" t="str">
            <v>nd</v>
          </cell>
          <cell r="II178">
            <v>0.4</v>
          </cell>
          <cell r="IJ178">
            <v>0.89999999999999991</v>
          </cell>
          <cell r="IK178">
            <v>5</v>
          </cell>
          <cell r="IL178">
            <v>12.9</v>
          </cell>
          <cell r="IM178">
            <v>5.3</v>
          </cell>
          <cell r="IN178">
            <v>0.89999999999999991</v>
          </cell>
          <cell r="IO178">
            <v>4.2</v>
          </cell>
          <cell r="IP178">
            <v>2.1999999999999997</v>
          </cell>
          <cell r="IQ178">
            <v>12.6</v>
          </cell>
          <cell r="IR178">
            <v>24.6</v>
          </cell>
          <cell r="IS178">
            <v>10.7</v>
          </cell>
          <cell r="IT178">
            <v>2.8000000000000003</v>
          </cell>
          <cell r="IU178" t="str">
            <v>nd</v>
          </cell>
          <cell r="IV178">
            <v>0.2</v>
          </cell>
          <cell r="IW178">
            <v>2</v>
          </cell>
          <cell r="IX178">
            <v>5.0999999999999996</v>
          </cell>
          <cell r="IY178">
            <v>2.6</v>
          </cell>
          <cell r="IZ178">
            <v>0.4</v>
          </cell>
          <cell r="JA178">
            <v>0</v>
          </cell>
          <cell r="JB178">
            <v>0</v>
          </cell>
          <cell r="JC178">
            <v>0</v>
          </cell>
          <cell r="JD178">
            <v>0</v>
          </cell>
          <cell r="JE178">
            <v>1.3</v>
          </cell>
          <cell r="JF178">
            <v>0</v>
          </cell>
          <cell r="JG178">
            <v>0</v>
          </cell>
          <cell r="JH178">
            <v>0</v>
          </cell>
          <cell r="JI178" t="str">
            <v>nd</v>
          </cell>
          <cell r="JJ178">
            <v>0</v>
          </cell>
          <cell r="JK178">
            <v>5.7</v>
          </cell>
          <cell r="JL178">
            <v>0</v>
          </cell>
          <cell r="JM178">
            <v>0</v>
          </cell>
          <cell r="JN178" t="str">
            <v>nd</v>
          </cell>
          <cell r="JO178" t="str">
            <v>nd</v>
          </cell>
          <cell r="JP178" t="str">
            <v>nd</v>
          </cell>
          <cell r="JQ178">
            <v>25.2</v>
          </cell>
          <cell r="JR178">
            <v>0</v>
          </cell>
          <cell r="JS178">
            <v>0</v>
          </cell>
          <cell r="JT178">
            <v>0</v>
          </cell>
          <cell r="JU178">
            <v>0.2</v>
          </cell>
          <cell r="JV178">
            <v>0.1</v>
          </cell>
          <cell r="JW178">
            <v>56.699999999999996</v>
          </cell>
          <cell r="JX178">
            <v>0</v>
          </cell>
          <cell r="JY178">
            <v>0</v>
          </cell>
          <cell r="JZ178">
            <v>0</v>
          </cell>
          <cell r="KA178">
            <v>0</v>
          </cell>
          <cell r="KB178">
            <v>0.2</v>
          </cell>
          <cell r="KC178">
            <v>10.100000000000001</v>
          </cell>
          <cell r="KD178">
            <v>57.3</v>
          </cell>
          <cell r="KE178">
            <v>10.4</v>
          </cell>
          <cell r="KF178">
            <v>3.5999999999999996</v>
          </cell>
          <cell r="KG178">
            <v>5.7</v>
          </cell>
          <cell r="KH178">
            <v>22.8</v>
          </cell>
          <cell r="KI178">
            <v>0.2</v>
          </cell>
          <cell r="KJ178">
            <v>55.2</v>
          </cell>
          <cell r="KK178">
            <v>10.299999999999999</v>
          </cell>
          <cell r="KL178">
            <v>3.5999999999999996</v>
          </cell>
          <cell r="KM178">
            <v>6.1</v>
          </cell>
          <cell r="KN178">
            <v>24.6</v>
          </cell>
          <cell r="KO178">
            <v>0.2</v>
          </cell>
        </row>
        <row r="179">
          <cell r="A179" t="str">
            <v>5EV2</v>
          </cell>
          <cell r="B179" t="str">
            <v>179</v>
          </cell>
          <cell r="C179" t="str">
            <v>NAF 4</v>
          </cell>
          <cell r="D179" t="str">
            <v>EV2</v>
          </cell>
          <cell r="E179" t="str">
            <v>5</v>
          </cell>
          <cell r="F179">
            <v>1.3</v>
          </cell>
          <cell r="G179">
            <v>8.5</v>
          </cell>
          <cell r="H179">
            <v>22.7</v>
          </cell>
          <cell r="I179">
            <v>56.8</v>
          </cell>
          <cell r="J179">
            <v>10.6</v>
          </cell>
          <cell r="K179">
            <v>70.199999999999989</v>
          </cell>
          <cell r="L179">
            <v>21.6</v>
          </cell>
          <cell r="M179">
            <v>3.8</v>
          </cell>
          <cell r="N179">
            <v>4.3999999999999995</v>
          </cell>
          <cell r="O179">
            <v>23.400000000000002</v>
          </cell>
          <cell r="P179">
            <v>37.1</v>
          </cell>
          <cell r="Q179">
            <v>9.9</v>
          </cell>
          <cell r="R179">
            <v>4.3</v>
          </cell>
          <cell r="S179">
            <v>15.1</v>
          </cell>
          <cell r="T179">
            <v>24.2</v>
          </cell>
          <cell r="U179">
            <v>5.4</v>
          </cell>
          <cell r="V179">
            <v>29.099999999999998</v>
          </cell>
          <cell r="W179">
            <v>14.6</v>
          </cell>
          <cell r="X179">
            <v>77.8</v>
          </cell>
          <cell r="Y179">
            <v>7.6</v>
          </cell>
          <cell r="Z179">
            <v>6.9</v>
          </cell>
          <cell r="AA179">
            <v>47.599999999999994</v>
          </cell>
          <cell r="AB179">
            <v>18.600000000000001</v>
          </cell>
          <cell r="AC179">
            <v>55.900000000000006</v>
          </cell>
          <cell r="AD179">
            <v>23.400000000000002</v>
          </cell>
          <cell r="AE179">
            <v>29.099999999999998</v>
          </cell>
          <cell r="AF179">
            <v>22</v>
          </cell>
          <cell r="AG179">
            <v>15</v>
          </cell>
          <cell r="AH179">
            <v>0</v>
          </cell>
          <cell r="AI179">
            <v>33.900000000000006</v>
          </cell>
          <cell r="AJ179">
            <v>64.7</v>
          </cell>
          <cell r="AK179">
            <v>4.5</v>
          </cell>
          <cell r="AL179">
            <v>30.9</v>
          </cell>
          <cell r="AM179">
            <v>42.6</v>
          </cell>
          <cell r="AN179">
            <v>57.4</v>
          </cell>
          <cell r="AO179">
            <v>63.3</v>
          </cell>
          <cell r="AP179">
            <v>36.700000000000003</v>
          </cell>
          <cell r="AQ179">
            <v>36.199999999999996</v>
          </cell>
          <cell r="AR179">
            <v>13.200000000000001</v>
          </cell>
          <cell r="AS179" t="str">
            <v>nd</v>
          </cell>
          <cell r="AT179">
            <v>42.8</v>
          </cell>
          <cell r="AU179">
            <v>7.6</v>
          </cell>
          <cell r="AV179">
            <v>9.7000000000000011</v>
          </cell>
          <cell r="AW179">
            <v>1.7000000000000002</v>
          </cell>
          <cell r="AX179">
            <v>4.7</v>
          </cell>
          <cell r="AY179">
            <v>71.7</v>
          </cell>
          <cell r="AZ179">
            <v>12.3</v>
          </cell>
          <cell r="BA179">
            <v>51.5</v>
          </cell>
          <cell r="BB179">
            <v>19.100000000000001</v>
          </cell>
          <cell r="BC179">
            <v>7.7</v>
          </cell>
          <cell r="BD179">
            <v>7.9</v>
          </cell>
          <cell r="BE179">
            <v>6.6000000000000005</v>
          </cell>
          <cell r="BF179">
            <v>7.1999999999999993</v>
          </cell>
          <cell r="BG179">
            <v>5.2</v>
          </cell>
          <cell r="BH179">
            <v>5.4</v>
          </cell>
          <cell r="BI179">
            <v>9.1</v>
          </cell>
          <cell r="BJ179">
            <v>10</v>
          </cell>
          <cell r="BK179">
            <v>27.200000000000003</v>
          </cell>
          <cell r="BL179">
            <v>43</v>
          </cell>
          <cell r="BM179">
            <v>1.4000000000000001</v>
          </cell>
          <cell r="BN179">
            <v>1.5</v>
          </cell>
          <cell r="BO179">
            <v>1.4000000000000001</v>
          </cell>
          <cell r="BP179">
            <v>4.5</v>
          </cell>
          <cell r="BQ179">
            <v>29.599999999999998</v>
          </cell>
          <cell r="BR179">
            <v>61.7</v>
          </cell>
          <cell r="BS179" t="str">
            <v>nd</v>
          </cell>
          <cell r="BT179" t="str">
            <v>nd</v>
          </cell>
          <cell r="BU179">
            <v>0.2</v>
          </cell>
          <cell r="BV179">
            <v>13.200000000000001</v>
          </cell>
          <cell r="BW179">
            <v>74.2</v>
          </cell>
          <cell r="BX179">
            <v>12.2</v>
          </cell>
          <cell r="BY179">
            <v>3.8</v>
          </cell>
          <cell r="BZ179">
            <v>3.3000000000000003</v>
          </cell>
          <cell r="CA179">
            <v>24.8</v>
          </cell>
          <cell r="CB179">
            <v>45.1</v>
          </cell>
          <cell r="CC179">
            <v>19.100000000000001</v>
          </cell>
          <cell r="CD179">
            <v>4</v>
          </cell>
          <cell r="CE179" t="str">
            <v>nd</v>
          </cell>
          <cell r="CF179">
            <v>0</v>
          </cell>
          <cell r="CG179">
            <v>0</v>
          </cell>
          <cell r="CH179">
            <v>0.5</v>
          </cell>
          <cell r="CI179">
            <v>1.4000000000000001</v>
          </cell>
          <cell r="CJ179">
            <v>98</v>
          </cell>
          <cell r="CK179">
            <v>77.7</v>
          </cell>
          <cell r="CL179">
            <v>43.8</v>
          </cell>
          <cell r="CM179">
            <v>84.8</v>
          </cell>
          <cell r="CN179">
            <v>41.9</v>
          </cell>
          <cell r="CO179">
            <v>7.1</v>
          </cell>
          <cell r="CP179">
            <v>26.200000000000003</v>
          </cell>
          <cell r="CQ179">
            <v>73.8</v>
          </cell>
          <cell r="CR179">
            <v>6.6000000000000005</v>
          </cell>
          <cell r="CS179">
            <v>29.599999999999998</v>
          </cell>
          <cell r="CT179">
            <v>26.8</v>
          </cell>
          <cell r="CU179">
            <v>8.9</v>
          </cell>
          <cell r="CV179">
            <v>34.599999999999994</v>
          </cell>
          <cell r="CW179">
            <v>25.2</v>
          </cell>
          <cell r="CX179">
            <v>7.1999999999999993</v>
          </cell>
          <cell r="CY179">
            <v>15.1</v>
          </cell>
          <cell r="CZ179">
            <v>8.4</v>
          </cell>
          <cell r="DA179">
            <v>14.099999999999998</v>
          </cell>
          <cell r="DB179">
            <v>29.9</v>
          </cell>
          <cell r="DC179">
            <v>20.599999999999998</v>
          </cell>
          <cell r="DD179">
            <v>30.4</v>
          </cell>
          <cell r="DE179">
            <v>12.7</v>
          </cell>
          <cell r="DF179">
            <v>31.4</v>
          </cell>
          <cell r="DG179">
            <v>13.700000000000001</v>
          </cell>
          <cell r="DH179">
            <v>4.1000000000000005</v>
          </cell>
          <cell r="DI179">
            <v>7.6</v>
          </cell>
          <cell r="DJ179">
            <v>24.2</v>
          </cell>
          <cell r="DK179">
            <v>19.100000000000001</v>
          </cell>
          <cell r="DL179" t="str">
            <v>nd</v>
          </cell>
          <cell r="DM179">
            <v>0.6</v>
          </cell>
          <cell r="DN179">
            <v>0</v>
          </cell>
          <cell r="DO179">
            <v>0</v>
          </cell>
          <cell r="DP179">
            <v>0.5</v>
          </cell>
          <cell r="DQ179">
            <v>2.7</v>
          </cell>
          <cell r="DR179">
            <v>1.2</v>
          </cell>
          <cell r="DS179">
            <v>1.5</v>
          </cell>
          <cell r="DT179">
            <v>1.7999999999999998</v>
          </cell>
          <cell r="DU179">
            <v>1</v>
          </cell>
          <cell r="DV179">
            <v>0.2</v>
          </cell>
          <cell r="DW179">
            <v>9.7000000000000011</v>
          </cell>
          <cell r="DX179">
            <v>5.7</v>
          </cell>
          <cell r="DY179">
            <v>2.5</v>
          </cell>
          <cell r="DZ179">
            <v>2.5</v>
          </cell>
          <cell r="EA179">
            <v>1.4000000000000001</v>
          </cell>
          <cell r="EB179">
            <v>0.89999999999999991</v>
          </cell>
          <cell r="EC179">
            <v>31.5</v>
          </cell>
          <cell r="ED179">
            <v>10.5</v>
          </cell>
          <cell r="EE179">
            <v>3.4000000000000004</v>
          </cell>
          <cell r="EF179">
            <v>3.5999999999999996</v>
          </cell>
          <cell r="EG179">
            <v>3.4000000000000004</v>
          </cell>
          <cell r="EH179">
            <v>4.9000000000000004</v>
          </cell>
          <cell r="EI179">
            <v>7.3999999999999995</v>
          </cell>
          <cell r="EJ179">
            <v>1.7000000000000002</v>
          </cell>
          <cell r="EK179">
            <v>0.3</v>
          </cell>
          <cell r="EL179" t="str">
            <v>nd</v>
          </cell>
          <cell r="EM179">
            <v>0.3</v>
          </cell>
          <cell r="EN179">
            <v>0.6</v>
          </cell>
          <cell r="EO179">
            <v>0</v>
          </cell>
          <cell r="EP179">
            <v>0.6</v>
          </cell>
          <cell r="EQ179">
            <v>0</v>
          </cell>
          <cell r="ER179" t="str">
            <v>nd</v>
          </cell>
          <cell r="ES179">
            <v>0.6</v>
          </cell>
          <cell r="ET179">
            <v>0.4</v>
          </cell>
          <cell r="EU179">
            <v>0.6</v>
          </cell>
          <cell r="EV179">
            <v>1.3</v>
          </cell>
          <cell r="EW179">
            <v>1.0999999999999999</v>
          </cell>
          <cell r="EX179">
            <v>2.6</v>
          </cell>
          <cell r="EY179">
            <v>2.6</v>
          </cell>
          <cell r="EZ179">
            <v>0.6</v>
          </cell>
          <cell r="FA179">
            <v>1.6</v>
          </cell>
          <cell r="FB179">
            <v>3.5000000000000004</v>
          </cell>
          <cell r="FC179">
            <v>2.9000000000000004</v>
          </cell>
          <cell r="FD179">
            <v>6</v>
          </cell>
          <cell r="FE179">
            <v>8.1</v>
          </cell>
          <cell r="FF179">
            <v>3.6999999999999997</v>
          </cell>
          <cell r="FG179">
            <v>2.9000000000000004</v>
          </cell>
          <cell r="FH179">
            <v>4</v>
          </cell>
          <cell r="FI179">
            <v>5</v>
          </cell>
          <cell r="FJ179">
            <v>14.799999999999999</v>
          </cell>
          <cell r="FK179">
            <v>26.6</v>
          </cell>
          <cell r="FL179">
            <v>0.4</v>
          </cell>
          <cell r="FM179">
            <v>0.3</v>
          </cell>
          <cell r="FN179">
            <v>0.3</v>
          </cell>
          <cell r="FO179">
            <v>1.2</v>
          </cell>
          <cell r="FP179">
            <v>3.3000000000000003</v>
          </cell>
          <cell r="FQ179">
            <v>5.0999999999999996</v>
          </cell>
          <cell r="FR179">
            <v>0.8</v>
          </cell>
          <cell r="FS179">
            <v>0</v>
          </cell>
          <cell r="FT179">
            <v>0</v>
          </cell>
          <cell r="FU179">
            <v>0</v>
          </cell>
          <cell r="FV179" t="str">
            <v>nd</v>
          </cell>
          <cell r="FW179">
            <v>0.2</v>
          </cell>
          <cell r="FX179">
            <v>1</v>
          </cell>
          <cell r="FY179">
            <v>0.6</v>
          </cell>
          <cell r="FZ179">
            <v>1</v>
          </cell>
          <cell r="GA179">
            <v>2.1999999999999997</v>
          </cell>
          <cell r="GB179">
            <v>3.6999999999999997</v>
          </cell>
          <cell r="GC179" t="str">
            <v>nd</v>
          </cell>
          <cell r="GD179">
            <v>0</v>
          </cell>
          <cell r="GE179">
            <v>0.70000000000000007</v>
          </cell>
          <cell r="GF179">
            <v>2.8000000000000003</v>
          </cell>
          <cell r="GG179">
            <v>8.1</v>
          </cell>
          <cell r="GH179">
            <v>11.1</v>
          </cell>
          <cell r="GI179" t="str">
            <v>nd</v>
          </cell>
          <cell r="GJ179" t="str">
            <v>nd</v>
          </cell>
          <cell r="GK179" t="str">
            <v>nd</v>
          </cell>
          <cell r="GL179">
            <v>0.5</v>
          </cell>
          <cell r="GM179">
            <v>15.4</v>
          </cell>
          <cell r="GN179">
            <v>40.200000000000003</v>
          </cell>
          <cell r="GO179">
            <v>0</v>
          </cell>
          <cell r="GP179">
            <v>0</v>
          </cell>
          <cell r="GQ179">
            <v>0</v>
          </cell>
          <cell r="GR179" t="str">
            <v>nd</v>
          </cell>
          <cell r="GS179">
            <v>3.9</v>
          </cell>
          <cell r="GT179">
            <v>6.4</v>
          </cell>
          <cell r="GU179">
            <v>0</v>
          </cell>
          <cell r="GV179">
            <v>0.89999999999999991</v>
          </cell>
          <cell r="GW179">
            <v>0</v>
          </cell>
          <cell r="GX179">
            <v>0</v>
          </cell>
          <cell r="GY179">
            <v>0.4</v>
          </cell>
          <cell r="GZ179">
            <v>0</v>
          </cell>
          <cell r="HA179">
            <v>0</v>
          </cell>
          <cell r="HB179">
            <v>0</v>
          </cell>
          <cell r="HC179">
            <v>0.6</v>
          </cell>
          <cell r="HD179">
            <v>7.1999999999999993</v>
          </cell>
          <cell r="HE179">
            <v>0.5</v>
          </cell>
          <cell r="HF179">
            <v>0</v>
          </cell>
          <cell r="HG179" t="str">
            <v>nd</v>
          </cell>
          <cell r="HH179">
            <v>0</v>
          </cell>
          <cell r="HI179">
            <v>3.5999999999999996</v>
          </cell>
          <cell r="HJ179">
            <v>16.8</v>
          </cell>
          <cell r="HK179">
            <v>2.5</v>
          </cell>
          <cell r="HL179" t="str">
            <v>nd</v>
          </cell>
          <cell r="HM179" t="str">
            <v>nd</v>
          </cell>
          <cell r="HN179" t="str">
            <v>nd</v>
          </cell>
          <cell r="HO179">
            <v>7.6</v>
          </cell>
          <cell r="HP179">
            <v>40.699999999999996</v>
          </cell>
          <cell r="HQ179">
            <v>8.1</v>
          </cell>
          <cell r="HR179">
            <v>0</v>
          </cell>
          <cell r="HS179">
            <v>0</v>
          </cell>
          <cell r="HT179" t="str">
            <v>nd</v>
          </cell>
          <cell r="HU179">
            <v>1.3</v>
          </cell>
          <cell r="HV179">
            <v>8.6999999999999993</v>
          </cell>
          <cell r="HW179">
            <v>0.5</v>
          </cell>
          <cell r="HX179">
            <v>0</v>
          </cell>
          <cell r="HY179">
            <v>0.3</v>
          </cell>
          <cell r="HZ179" t="str">
            <v>nd</v>
          </cell>
          <cell r="IA179">
            <v>0.4</v>
          </cell>
          <cell r="IB179">
            <v>0.3</v>
          </cell>
          <cell r="IC179" t="str">
            <v>nd</v>
          </cell>
          <cell r="ID179">
            <v>0.3</v>
          </cell>
          <cell r="IE179">
            <v>1.6</v>
          </cell>
          <cell r="IF179">
            <v>3.5999999999999996</v>
          </cell>
          <cell r="IG179">
            <v>2.4</v>
          </cell>
          <cell r="IH179">
            <v>0.5</v>
          </cell>
          <cell r="II179">
            <v>0.4</v>
          </cell>
          <cell r="IJ179">
            <v>0.89999999999999991</v>
          </cell>
          <cell r="IK179">
            <v>6.2</v>
          </cell>
          <cell r="IL179">
            <v>10.4</v>
          </cell>
          <cell r="IM179">
            <v>4</v>
          </cell>
          <cell r="IN179">
            <v>0.89999999999999991</v>
          </cell>
          <cell r="IO179">
            <v>3.2</v>
          </cell>
          <cell r="IP179">
            <v>1.7999999999999998</v>
          </cell>
          <cell r="IQ179">
            <v>14.2</v>
          </cell>
          <cell r="IR179">
            <v>25.900000000000002</v>
          </cell>
          <cell r="IS179">
            <v>9.5</v>
          </cell>
          <cell r="IT179">
            <v>2.1</v>
          </cell>
          <cell r="IU179">
            <v>0</v>
          </cell>
          <cell r="IV179" t="str">
            <v>nd</v>
          </cell>
          <cell r="IW179">
            <v>2.6</v>
          </cell>
          <cell r="IX179">
            <v>4.8</v>
          </cell>
          <cell r="IY179">
            <v>2.9000000000000004</v>
          </cell>
          <cell r="IZ179">
            <v>0.2</v>
          </cell>
          <cell r="JA179">
            <v>0</v>
          </cell>
          <cell r="JB179">
            <v>0</v>
          </cell>
          <cell r="JC179">
            <v>0</v>
          </cell>
          <cell r="JD179">
            <v>0</v>
          </cell>
          <cell r="JE179">
            <v>1.3</v>
          </cell>
          <cell r="JF179">
            <v>0</v>
          </cell>
          <cell r="JG179">
            <v>0</v>
          </cell>
          <cell r="JH179">
            <v>0</v>
          </cell>
          <cell r="JI179">
            <v>0</v>
          </cell>
          <cell r="JJ179" t="str">
            <v>nd</v>
          </cell>
          <cell r="JK179">
            <v>8.5</v>
          </cell>
          <cell r="JL179">
            <v>0</v>
          </cell>
          <cell r="JM179">
            <v>0</v>
          </cell>
          <cell r="JN179">
            <v>0</v>
          </cell>
          <cell r="JO179">
            <v>0</v>
          </cell>
          <cell r="JP179" t="str">
            <v>nd</v>
          </cell>
          <cell r="JQ179">
            <v>21.9</v>
          </cell>
          <cell r="JR179" t="str">
            <v>nd</v>
          </cell>
          <cell r="JS179">
            <v>0</v>
          </cell>
          <cell r="JT179">
            <v>0</v>
          </cell>
          <cell r="JU179">
            <v>0.5</v>
          </cell>
          <cell r="JV179">
            <v>0.70000000000000007</v>
          </cell>
          <cell r="JW179">
            <v>56.100000000000009</v>
          </cell>
          <cell r="JX179">
            <v>0</v>
          </cell>
          <cell r="JY179">
            <v>0</v>
          </cell>
          <cell r="JZ179">
            <v>0</v>
          </cell>
          <cell r="KA179">
            <v>0</v>
          </cell>
          <cell r="KB179" t="str">
            <v>nd</v>
          </cell>
          <cell r="KC179">
            <v>10.299999999999999</v>
          </cell>
          <cell r="KD179">
            <v>53.6</v>
          </cell>
          <cell r="KE179">
            <v>12.5</v>
          </cell>
          <cell r="KF179">
            <v>5</v>
          </cell>
          <cell r="KG179">
            <v>5.8999999999999995</v>
          </cell>
          <cell r="KH179">
            <v>22.900000000000002</v>
          </cell>
          <cell r="KI179">
            <v>0.1</v>
          </cell>
          <cell r="KJ179">
            <v>51.800000000000004</v>
          </cell>
          <cell r="KK179">
            <v>12.3</v>
          </cell>
          <cell r="KL179">
            <v>5</v>
          </cell>
          <cell r="KM179">
            <v>6.6000000000000005</v>
          </cell>
          <cell r="KN179">
            <v>24.2</v>
          </cell>
          <cell r="KO179">
            <v>0.2</v>
          </cell>
        </row>
        <row r="180">
          <cell r="A180" t="str">
            <v>6EV2</v>
          </cell>
          <cell r="B180" t="str">
            <v>180</v>
          </cell>
          <cell r="C180" t="str">
            <v>NAF 4</v>
          </cell>
          <cell r="D180" t="str">
            <v>EV2</v>
          </cell>
          <cell r="E180" t="str">
            <v>6</v>
          </cell>
          <cell r="F180">
            <v>0.4</v>
          </cell>
          <cell r="G180">
            <v>10.299999999999999</v>
          </cell>
          <cell r="H180">
            <v>31.8</v>
          </cell>
          <cell r="I180">
            <v>45.7</v>
          </cell>
          <cell r="J180">
            <v>11.799999999999999</v>
          </cell>
          <cell r="K180">
            <v>80.5</v>
          </cell>
          <cell r="L180">
            <v>10.9</v>
          </cell>
          <cell r="M180">
            <v>3.2</v>
          </cell>
          <cell r="N180">
            <v>5.4</v>
          </cell>
          <cell r="O180">
            <v>31.4</v>
          </cell>
          <cell r="P180">
            <v>44.3</v>
          </cell>
          <cell r="Q180">
            <v>11.899999999999999</v>
          </cell>
          <cell r="R180">
            <v>3.5999999999999996</v>
          </cell>
          <cell r="S180">
            <v>16.2</v>
          </cell>
          <cell r="T180">
            <v>27.900000000000002</v>
          </cell>
          <cell r="U180">
            <v>4.2</v>
          </cell>
          <cell r="V180">
            <v>23.7</v>
          </cell>
          <cell r="W180">
            <v>12.7</v>
          </cell>
          <cell r="X180">
            <v>81.699999999999989</v>
          </cell>
          <cell r="Y180">
            <v>5.6000000000000005</v>
          </cell>
          <cell r="Z180">
            <v>7.1999999999999993</v>
          </cell>
          <cell r="AA180">
            <v>52.800000000000004</v>
          </cell>
          <cell r="AB180">
            <v>12.8</v>
          </cell>
          <cell r="AC180">
            <v>66.400000000000006</v>
          </cell>
          <cell r="AD180">
            <v>15.2</v>
          </cell>
          <cell r="AE180">
            <v>15.7</v>
          </cell>
          <cell r="AF180">
            <v>25.3</v>
          </cell>
          <cell r="AG180">
            <v>14.499999999999998</v>
          </cell>
          <cell r="AH180">
            <v>0</v>
          </cell>
          <cell r="AI180">
            <v>44.6</v>
          </cell>
          <cell r="AJ180">
            <v>60.199999999999996</v>
          </cell>
          <cell r="AK180">
            <v>5.7</v>
          </cell>
          <cell r="AL180">
            <v>34.1</v>
          </cell>
          <cell r="AM180">
            <v>44.4</v>
          </cell>
          <cell r="AN180">
            <v>55.600000000000009</v>
          </cell>
          <cell r="AO180">
            <v>74.099999999999994</v>
          </cell>
          <cell r="AP180">
            <v>25.900000000000002</v>
          </cell>
          <cell r="AQ180">
            <v>27.200000000000003</v>
          </cell>
          <cell r="AR180">
            <v>11.200000000000001</v>
          </cell>
          <cell r="AS180">
            <v>0.89999999999999991</v>
          </cell>
          <cell r="AT180">
            <v>57.8</v>
          </cell>
          <cell r="AU180">
            <v>2.9000000000000004</v>
          </cell>
          <cell r="AV180">
            <v>8.6999999999999993</v>
          </cell>
          <cell r="AW180">
            <v>2.2999999999999998</v>
          </cell>
          <cell r="AX180">
            <v>3.5999999999999996</v>
          </cell>
          <cell r="AY180">
            <v>56.899999999999991</v>
          </cell>
          <cell r="AZ180">
            <v>28.499999999999996</v>
          </cell>
          <cell r="BA180">
            <v>50.1</v>
          </cell>
          <cell r="BB180">
            <v>18.7</v>
          </cell>
          <cell r="BC180">
            <v>15.299999999999999</v>
          </cell>
          <cell r="BD180">
            <v>9.5</v>
          </cell>
          <cell r="BE180">
            <v>4.3</v>
          </cell>
          <cell r="BF180">
            <v>2.1</v>
          </cell>
          <cell r="BG180">
            <v>4.3</v>
          </cell>
          <cell r="BH180">
            <v>7.1999999999999993</v>
          </cell>
          <cell r="BI180">
            <v>12.4</v>
          </cell>
          <cell r="BJ180">
            <v>17.899999999999999</v>
          </cell>
          <cell r="BK180">
            <v>36.799999999999997</v>
          </cell>
          <cell r="BL180">
            <v>21.4</v>
          </cell>
          <cell r="BM180">
            <v>0.6</v>
          </cell>
          <cell r="BN180">
            <v>2.1</v>
          </cell>
          <cell r="BO180">
            <v>1.0999999999999999</v>
          </cell>
          <cell r="BP180">
            <v>4</v>
          </cell>
          <cell r="BQ180">
            <v>38.5</v>
          </cell>
          <cell r="BR180">
            <v>53.6</v>
          </cell>
          <cell r="BS180">
            <v>0</v>
          </cell>
          <cell r="BT180" t="str">
            <v>nd</v>
          </cell>
          <cell r="BU180">
            <v>0.5</v>
          </cell>
          <cell r="BV180">
            <v>17.100000000000001</v>
          </cell>
          <cell r="BW180">
            <v>77.400000000000006</v>
          </cell>
          <cell r="BX180">
            <v>5.0999999999999996</v>
          </cell>
          <cell r="BY180">
            <v>0.70000000000000007</v>
          </cell>
          <cell r="BZ180">
            <v>1.7999999999999998</v>
          </cell>
          <cell r="CA180">
            <v>24.7</v>
          </cell>
          <cell r="CB180">
            <v>49.3</v>
          </cell>
          <cell r="CC180">
            <v>21.9</v>
          </cell>
          <cell r="CD180">
            <v>1.7000000000000002</v>
          </cell>
          <cell r="CE180">
            <v>0</v>
          </cell>
          <cell r="CF180" t="str">
            <v>nd</v>
          </cell>
          <cell r="CG180">
            <v>0.1</v>
          </cell>
          <cell r="CH180">
            <v>0.2</v>
          </cell>
          <cell r="CI180">
            <v>9.5</v>
          </cell>
          <cell r="CJ180">
            <v>90.100000000000009</v>
          </cell>
          <cell r="CK180">
            <v>87.2</v>
          </cell>
          <cell r="CL180">
            <v>50.1</v>
          </cell>
          <cell r="CM180">
            <v>86.3</v>
          </cell>
          <cell r="CN180">
            <v>44.9</v>
          </cell>
          <cell r="CO180">
            <v>7.1999999999999993</v>
          </cell>
          <cell r="CP180">
            <v>26.3</v>
          </cell>
          <cell r="CQ180">
            <v>83.6</v>
          </cell>
          <cell r="CR180">
            <v>10.299999999999999</v>
          </cell>
          <cell r="CS180">
            <v>20.100000000000001</v>
          </cell>
          <cell r="CT180">
            <v>25.2</v>
          </cell>
          <cell r="CU180">
            <v>16.7</v>
          </cell>
          <cell r="CV180">
            <v>38</v>
          </cell>
          <cell r="CW180">
            <v>17.8</v>
          </cell>
          <cell r="CX180">
            <v>7.0000000000000009</v>
          </cell>
          <cell r="CY180">
            <v>12.2</v>
          </cell>
          <cell r="CZ180">
            <v>12.1</v>
          </cell>
          <cell r="DA180">
            <v>17.399999999999999</v>
          </cell>
          <cell r="DB180">
            <v>33.5</v>
          </cell>
          <cell r="DC180">
            <v>15.7</v>
          </cell>
          <cell r="DD180">
            <v>32.5</v>
          </cell>
          <cell r="DE180">
            <v>18.8</v>
          </cell>
          <cell r="DF180">
            <v>34.4</v>
          </cell>
          <cell r="DG180">
            <v>17.5</v>
          </cell>
          <cell r="DH180">
            <v>9.3000000000000007</v>
          </cell>
          <cell r="DI180">
            <v>9.3000000000000007</v>
          </cell>
          <cell r="DJ180">
            <v>27</v>
          </cell>
          <cell r="DK180">
            <v>15.5</v>
          </cell>
          <cell r="DL180" t="str">
            <v>nd</v>
          </cell>
          <cell r="DM180">
            <v>0.1</v>
          </cell>
          <cell r="DN180">
            <v>0</v>
          </cell>
          <cell r="DO180">
            <v>0.1</v>
          </cell>
          <cell r="DP180">
            <v>0.1</v>
          </cell>
          <cell r="DQ180">
            <v>2.6</v>
          </cell>
          <cell r="DR180">
            <v>0.8</v>
          </cell>
          <cell r="DS180">
            <v>1.4000000000000001</v>
          </cell>
          <cell r="DT180">
            <v>4</v>
          </cell>
          <cell r="DU180">
            <v>1.4000000000000001</v>
          </cell>
          <cell r="DV180">
            <v>0.2</v>
          </cell>
          <cell r="DW180">
            <v>9.6</v>
          </cell>
          <cell r="DX180">
            <v>10.6</v>
          </cell>
          <cell r="DY180">
            <v>7.0000000000000009</v>
          </cell>
          <cell r="DZ180">
            <v>2.7</v>
          </cell>
          <cell r="EA180">
            <v>1</v>
          </cell>
          <cell r="EB180">
            <v>0.2</v>
          </cell>
          <cell r="EC180">
            <v>31.1</v>
          </cell>
          <cell r="ED180">
            <v>5.6000000000000005</v>
          </cell>
          <cell r="EE180">
            <v>4.2</v>
          </cell>
          <cell r="EF180">
            <v>2.2999999999999998</v>
          </cell>
          <cell r="EG180">
            <v>1.7000000000000002</v>
          </cell>
          <cell r="EH180">
            <v>1.5</v>
          </cell>
          <cell r="EI180">
            <v>6.8000000000000007</v>
          </cell>
          <cell r="EJ180">
            <v>1.7000000000000002</v>
          </cell>
          <cell r="EK180">
            <v>2.7</v>
          </cell>
          <cell r="EL180">
            <v>0.4</v>
          </cell>
          <cell r="EM180">
            <v>0.1</v>
          </cell>
          <cell r="EN180">
            <v>0.1</v>
          </cell>
          <cell r="EO180" t="str">
            <v>nd</v>
          </cell>
          <cell r="EP180">
            <v>0.3</v>
          </cell>
          <cell r="EQ180" t="str">
            <v>nd</v>
          </cell>
          <cell r="ER180">
            <v>0</v>
          </cell>
          <cell r="ES180">
            <v>0</v>
          </cell>
          <cell r="ET180">
            <v>1.0999999999999999</v>
          </cell>
          <cell r="EU180">
            <v>1.7999999999999998</v>
          </cell>
          <cell r="EV180">
            <v>1.2</v>
          </cell>
          <cell r="EW180">
            <v>2.8000000000000003</v>
          </cell>
          <cell r="EX180">
            <v>2.4</v>
          </cell>
          <cell r="EY180">
            <v>1</v>
          </cell>
          <cell r="EZ180">
            <v>0.89999999999999991</v>
          </cell>
          <cell r="FA180">
            <v>2.6</v>
          </cell>
          <cell r="FB180">
            <v>4.3</v>
          </cell>
          <cell r="FC180">
            <v>10.9</v>
          </cell>
          <cell r="FD180">
            <v>8.6999999999999993</v>
          </cell>
          <cell r="FE180">
            <v>4.1000000000000005</v>
          </cell>
          <cell r="FF180">
            <v>2.1</v>
          </cell>
          <cell r="FG180">
            <v>2.4</v>
          </cell>
          <cell r="FH180">
            <v>4.2</v>
          </cell>
          <cell r="FI180">
            <v>3</v>
          </cell>
          <cell r="FJ180">
            <v>21.3</v>
          </cell>
          <cell r="FK180">
            <v>12.9</v>
          </cell>
          <cell r="FL180">
            <v>0.1</v>
          </cell>
          <cell r="FM180">
            <v>0.4</v>
          </cell>
          <cell r="FN180">
            <v>2.8000000000000003</v>
          </cell>
          <cell r="FO180">
            <v>1.2</v>
          </cell>
          <cell r="FP180">
            <v>4.1000000000000005</v>
          </cell>
          <cell r="FQ180">
            <v>3.4000000000000004</v>
          </cell>
          <cell r="FR180">
            <v>0.2</v>
          </cell>
          <cell r="FS180">
            <v>0</v>
          </cell>
          <cell r="FT180" t="str">
            <v>nd</v>
          </cell>
          <cell r="FU180">
            <v>0</v>
          </cell>
          <cell r="FV180">
            <v>0.1</v>
          </cell>
          <cell r="FW180">
            <v>0.3</v>
          </cell>
          <cell r="FX180">
            <v>1.5</v>
          </cell>
          <cell r="FY180">
            <v>0.89999999999999991</v>
          </cell>
          <cell r="FZ180">
            <v>1</v>
          </cell>
          <cell r="GA180">
            <v>3.2</v>
          </cell>
          <cell r="GB180">
            <v>3.5000000000000004</v>
          </cell>
          <cell r="GC180" t="str">
            <v>nd</v>
          </cell>
          <cell r="GD180">
            <v>0.4</v>
          </cell>
          <cell r="GE180">
            <v>0.2</v>
          </cell>
          <cell r="GF180">
            <v>1.9</v>
          </cell>
          <cell r="GG180">
            <v>13.700000000000001</v>
          </cell>
          <cell r="GH180">
            <v>15.1</v>
          </cell>
          <cell r="GI180">
            <v>0.2</v>
          </cell>
          <cell r="GJ180">
            <v>0.1</v>
          </cell>
          <cell r="GK180" t="str">
            <v>nd</v>
          </cell>
          <cell r="GL180">
            <v>1</v>
          </cell>
          <cell r="GM180">
            <v>16.100000000000001</v>
          </cell>
          <cell r="GN180">
            <v>28.7</v>
          </cell>
          <cell r="GO180">
            <v>0</v>
          </cell>
          <cell r="GP180">
            <v>0</v>
          </cell>
          <cell r="GQ180">
            <v>0</v>
          </cell>
          <cell r="GR180">
            <v>0.1</v>
          </cell>
          <cell r="GS180">
            <v>5.5</v>
          </cell>
          <cell r="GT180">
            <v>6.2</v>
          </cell>
          <cell r="GU180">
            <v>0</v>
          </cell>
          <cell r="GV180">
            <v>0.3</v>
          </cell>
          <cell r="GW180">
            <v>0</v>
          </cell>
          <cell r="GX180">
            <v>0.1</v>
          </cell>
          <cell r="GY180" t="str">
            <v>nd</v>
          </cell>
          <cell r="GZ180">
            <v>0</v>
          </cell>
          <cell r="HA180">
            <v>0</v>
          </cell>
          <cell r="HB180" t="str">
            <v>nd</v>
          </cell>
          <cell r="HC180">
            <v>1.7000000000000002</v>
          </cell>
          <cell r="HD180">
            <v>8.3000000000000007</v>
          </cell>
          <cell r="HE180">
            <v>0.2</v>
          </cell>
          <cell r="HF180">
            <v>0</v>
          </cell>
          <cell r="HG180" t="str">
            <v>nd</v>
          </cell>
          <cell r="HH180" t="str">
            <v>nd</v>
          </cell>
          <cell r="HI180">
            <v>4.3</v>
          </cell>
          <cell r="HJ180">
            <v>26</v>
          </cell>
          <cell r="HK180">
            <v>1.0999999999999999</v>
          </cell>
          <cell r="HL180">
            <v>0</v>
          </cell>
          <cell r="HM180">
            <v>0</v>
          </cell>
          <cell r="HN180">
            <v>0.2</v>
          </cell>
          <cell r="HO180">
            <v>10</v>
          </cell>
          <cell r="HP180">
            <v>32.6</v>
          </cell>
          <cell r="HQ180">
            <v>3.1</v>
          </cell>
          <cell r="HR180">
            <v>0</v>
          </cell>
          <cell r="HS180" t="str">
            <v>nd</v>
          </cell>
          <cell r="HT180">
            <v>0.1</v>
          </cell>
          <cell r="HU180">
            <v>1</v>
          </cell>
          <cell r="HV180">
            <v>10.100000000000001</v>
          </cell>
          <cell r="HW180">
            <v>0.5</v>
          </cell>
          <cell r="HX180" t="str">
            <v>nd</v>
          </cell>
          <cell r="HY180" t="str">
            <v>nd</v>
          </cell>
          <cell r="HZ180">
            <v>0.1</v>
          </cell>
          <cell r="IA180">
            <v>0.2</v>
          </cell>
          <cell r="IB180" t="str">
            <v>nd</v>
          </cell>
          <cell r="IC180">
            <v>0.2</v>
          </cell>
          <cell r="ID180">
            <v>0.2</v>
          </cell>
          <cell r="IE180">
            <v>2.2999999999999998</v>
          </cell>
          <cell r="IF180">
            <v>6.7</v>
          </cell>
          <cell r="IG180">
            <v>1</v>
          </cell>
          <cell r="IH180">
            <v>0.1</v>
          </cell>
          <cell r="II180">
            <v>0.2</v>
          </cell>
          <cell r="IJ180">
            <v>0.6</v>
          </cell>
          <cell r="IK180">
            <v>7.1999999999999993</v>
          </cell>
          <cell r="IL180">
            <v>13.100000000000001</v>
          </cell>
          <cell r="IM180">
            <v>9.8000000000000007</v>
          </cell>
          <cell r="IN180">
            <v>0.3</v>
          </cell>
          <cell r="IO180">
            <v>0.3</v>
          </cell>
          <cell r="IP180">
            <v>0.89999999999999991</v>
          </cell>
          <cell r="IQ180">
            <v>10.9</v>
          </cell>
          <cell r="IR180">
            <v>23.7</v>
          </cell>
          <cell r="IS180">
            <v>9.3000000000000007</v>
          </cell>
          <cell r="IT180">
            <v>1.2</v>
          </cell>
          <cell r="IU180" t="str">
            <v>nd</v>
          </cell>
          <cell r="IV180">
            <v>0.1</v>
          </cell>
          <cell r="IW180">
            <v>4.2</v>
          </cell>
          <cell r="IX180">
            <v>5.6000000000000005</v>
          </cell>
          <cell r="IY180">
            <v>1.7000000000000002</v>
          </cell>
          <cell r="IZ180">
            <v>0.1</v>
          </cell>
          <cell r="JA180">
            <v>0</v>
          </cell>
          <cell r="JB180">
            <v>0</v>
          </cell>
          <cell r="JC180">
            <v>0</v>
          </cell>
          <cell r="JD180">
            <v>0</v>
          </cell>
          <cell r="JE180">
            <v>0.4</v>
          </cell>
          <cell r="JF180">
            <v>0</v>
          </cell>
          <cell r="JG180">
            <v>0</v>
          </cell>
          <cell r="JH180" t="str">
            <v>nd</v>
          </cell>
          <cell r="JI180">
            <v>0</v>
          </cell>
          <cell r="JJ180" t="str">
            <v>nd</v>
          </cell>
          <cell r="JK180">
            <v>8.9</v>
          </cell>
          <cell r="JL180">
            <v>0</v>
          </cell>
          <cell r="JM180">
            <v>0</v>
          </cell>
          <cell r="JN180">
            <v>0</v>
          </cell>
          <cell r="JO180">
            <v>0</v>
          </cell>
          <cell r="JP180">
            <v>7.6</v>
          </cell>
          <cell r="JQ180">
            <v>24.3</v>
          </cell>
          <cell r="JR180">
            <v>0</v>
          </cell>
          <cell r="JS180">
            <v>0</v>
          </cell>
          <cell r="JT180">
            <v>0.1</v>
          </cell>
          <cell r="JU180" t="str">
            <v>nd</v>
          </cell>
          <cell r="JV180">
            <v>0.4</v>
          </cell>
          <cell r="JW180">
            <v>44.800000000000004</v>
          </cell>
          <cell r="JX180">
            <v>0</v>
          </cell>
          <cell r="JY180" t="str">
            <v>nd</v>
          </cell>
          <cell r="JZ180">
            <v>0</v>
          </cell>
          <cell r="KA180" t="str">
            <v>nd</v>
          </cell>
          <cell r="KB180" t="str">
            <v>nd</v>
          </cell>
          <cell r="KC180">
            <v>11.799999999999999</v>
          </cell>
          <cell r="KD180">
            <v>54.2</v>
          </cell>
          <cell r="KE180">
            <v>15.8</v>
          </cell>
          <cell r="KF180">
            <v>4.3</v>
          </cell>
          <cell r="KG180">
            <v>6.6000000000000005</v>
          </cell>
          <cell r="KH180">
            <v>18.600000000000001</v>
          </cell>
          <cell r="KI180">
            <v>0.5</v>
          </cell>
          <cell r="KJ180">
            <v>51.800000000000004</v>
          </cell>
          <cell r="KK180">
            <v>15.9</v>
          </cell>
          <cell r="KL180">
            <v>4.3</v>
          </cell>
          <cell r="KM180">
            <v>7.3999999999999995</v>
          </cell>
          <cell r="KN180">
            <v>20.200000000000003</v>
          </cell>
          <cell r="KO180">
            <v>0.5</v>
          </cell>
        </row>
        <row r="181">
          <cell r="A181" t="str">
            <v>AEV2</v>
          </cell>
          <cell r="B181" t="str">
            <v>181</v>
          </cell>
          <cell r="C181" t="str">
            <v>NAF 4</v>
          </cell>
          <cell r="D181" t="str">
            <v>EV2</v>
          </cell>
          <cell r="E181" t="str">
            <v>A</v>
          </cell>
          <cell r="F181">
            <v>1.9</v>
          </cell>
          <cell r="G181">
            <v>7.6</v>
          </cell>
          <cell r="H181">
            <v>26</v>
          </cell>
          <cell r="I181">
            <v>53.5</v>
          </cell>
          <cell r="J181">
            <v>11</v>
          </cell>
          <cell r="K181">
            <v>74.8</v>
          </cell>
          <cell r="L181">
            <v>17.100000000000001</v>
          </cell>
          <cell r="M181">
            <v>3.8</v>
          </cell>
          <cell r="N181">
            <v>4.3</v>
          </cell>
          <cell r="O181">
            <v>24</v>
          </cell>
          <cell r="P181">
            <v>32</v>
          </cell>
          <cell r="Q181">
            <v>10.9</v>
          </cell>
          <cell r="R181">
            <v>5.8000000000000007</v>
          </cell>
          <cell r="S181">
            <v>14.099999999999998</v>
          </cell>
          <cell r="T181">
            <v>28.7</v>
          </cell>
          <cell r="U181">
            <v>5.7</v>
          </cell>
          <cell r="V181">
            <v>24.7</v>
          </cell>
          <cell r="W181">
            <v>13.700000000000001</v>
          </cell>
          <cell r="X181">
            <v>80.800000000000011</v>
          </cell>
          <cell r="Y181">
            <v>5.5</v>
          </cell>
          <cell r="Z181">
            <v>9.7000000000000011</v>
          </cell>
          <cell r="AA181">
            <v>27.6</v>
          </cell>
          <cell r="AB181">
            <v>17.899999999999999</v>
          </cell>
          <cell r="AC181">
            <v>49.3</v>
          </cell>
          <cell r="AD181">
            <v>29.9</v>
          </cell>
          <cell r="AE181">
            <v>20.3</v>
          </cell>
          <cell r="AF181">
            <v>25.2</v>
          </cell>
          <cell r="AG181">
            <v>13.8</v>
          </cell>
          <cell r="AH181">
            <v>0</v>
          </cell>
          <cell r="AI181">
            <v>40.699999999999996</v>
          </cell>
          <cell r="AJ181">
            <v>60.8</v>
          </cell>
          <cell r="AK181">
            <v>6.7</v>
          </cell>
          <cell r="AL181">
            <v>32.6</v>
          </cell>
          <cell r="AM181">
            <v>26.200000000000003</v>
          </cell>
          <cell r="AN181">
            <v>73.8</v>
          </cell>
          <cell r="AO181">
            <v>24.2</v>
          </cell>
          <cell r="AP181">
            <v>75.8</v>
          </cell>
          <cell r="AQ181">
            <v>59</v>
          </cell>
          <cell r="AR181">
            <v>11.899999999999999</v>
          </cell>
          <cell r="AS181">
            <v>1.9</v>
          </cell>
          <cell r="AT181">
            <v>16.900000000000002</v>
          </cell>
          <cell r="AU181">
            <v>10.299999999999999</v>
          </cell>
          <cell r="AV181">
            <v>7.3</v>
          </cell>
          <cell r="AW181">
            <v>1.9</v>
          </cell>
          <cell r="AX181">
            <v>1.5</v>
          </cell>
          <cell r="AY181">
            <v>84.3</v>
          </cell>
          <cell r="AZ181">
            <v>5</v>
          </cell>
          <cell r="BA181">
            <v>66.2</v>
          </cell>
          <cell r="BB181">
            <v>12</v>
          </cell>
          <cell r="BC181">
            <v>4.7</v>
          </cell>
          <cell r="BD181">
            <v>3.5999999999999996</v>
          </cell>
          <cell r="BE181">
            <v>3.8</v>
          </cell>
          <cell r="BF181">
            <v>9.7000000000000011</v>
          </cell>
          <cell r="BG181">
            <v>3.5000000000000004</v>
          </cell>
          <cell r="BH181">
            <v>2.9000000000000004</v>
          </cell>
          <cell r="BI181">
            <v>3.5000000000000004</v>
          </cell>
          <cell r="BJ181">
            <v>5.2</v>
          </cell>
          <cell r="BK181">
            <v>16.100000000000001</v>
          </cell>
          <cell r="BL181">
            <v>68.899999999999991</v>
          </cell>
          <cell r="BM181">
            <v>2</v>
          </cell>
          <cell r="BN181">
            <v>0.70000000000000007</v>
          </cell>
          <cell r="BO181">
            <v>1.2</v>
          </cell>
          <cell r="BP181">
            <v>3.5999999999999996</v>
          </cell>
          <cell r="BQ181">
            <v>11.799999999999999</v>
          </cell>
          <cell r="BR181">
            <v>80.7</v>
          </cell>
          <cell r="BS181">
            <v>0.2</v>
          </cell>
          <cell r="BT181" t="str">
            <v>nd</v>
          </cell>
          <cell r="BU181">
            <v>0.4</v>
          </cell>
          <cell r="BV181">
            <v>6.1</v>
          </cell>
          <cell r="BW181">
            <v>47.099999999999994</v>
          </cell>
          <cell r="BX181">
            <v>46.1</v>
          </cell>
          <cell r="BY181">
            <v>3.8</v>
          </cell>
          <cell r="BZ181">
            <v>3.2</v>
          </cell>
          <cell r="CA181">
            <v>12.5</v>
          </cell>
          <cell r="CB181">
            <v>38.1</v>
          </cell>
          <cell r="CC181">
            <v>28.199999999999996</v>
          </cell>
          <cell r="CD181">
            <v>14.2</v>
          </cell>
          <cell r="CE181" t="str">
            <v>nd</v>
          </cell>
          <cell r="CF181">
            <v>0</v>
          </cell>
          <cell r="CG181" t="str">
            <v>nd</v>
          </cell>
          <cell r="CH181">
            <v>0.3</v>
          </cell>
          <cell r="CI181">
            <v>0.70000000000000007</v>
          </cell>
          <cell r="CJ181">
            <v>98.9</v>
          </cell>
          <cell r="CK181">
            <v>64.400000000000006</v>
          </cell>
          <cell r="CL181">
            <v>34.599999999999994</v>
          </cell>
          <cell r="CM181">
            <v>78.600000000000009</v>
          </cell>
          <cell r="CN181">
            <v>35.9</v>
          </cell>
          <cell r="CO181">
            <v>5.3</v>
          </cell>
          <cell r="CP181">
            <v>18.399999999999999</v>
          </cell>
          <cell r="CQ181">
            <v>64.099999999999994</v>
          </cell>
          <cell r="CR181">
            <v>6</v>
          </cell>
          <cell r="CS181">
            <v>26.900000000000002</v>
          </cell>
          <cell r="CT181">
            <v>27.800000000000004</v>
          </cell>
          <cell r="CU181">
            <v>13</v>
          </cell>
          <cell r="CV181">
            <v>32.4</v>
          </cell>
          <cell r="CW181">
            <v>26.5</v>
          </cell>
          <cell r="CX181">
            <v>6.1</v>
          </cell>
          <cell r="CY181">
            <v>11.5</v>
          </cell>
          <cell r="CZ181">
            <v>9.7000000000000011</v>
          </cell>
          <cell r="DA181">
            <v>15.7</v>
          </cell>
          <cell r="DB181">
            <v>30.4</v>
          </cell>
          <cell r="DC181">
            <v>25.2</v>
          </cell>
          <cell r="DD181">
            <v>37</v>
          </cell>
          <cell r="DE181">
            <v>10.5</v>
          </cell>
          <cell r="DF181">
            <v>26.1</v>
          </cell>
          <cell r="DG181">
            <v>7.1999999999999993</v>
          </cell>
          <cell r="DH181">
            <v>0.89999999999999991</v>
          </cell>
          <cell r="DI181">
            <v>7.3999999999999995</v>
          </cell>
          <cell r="DJ181">
            <v>11.3</v>
          </cell>
          <cell r="DK181">
            <v>18</v>
          </cell>
          <cell r="DL181">
            <v>0.3</v>
          </cell>
          <cell r="DM181">
            <v>0.4</v>
          </cell>
          <cell r="DN181" t="str">
            <v>nd</v>
          </cell>
          <cell r="DO181">
            <v>0.1</v>
          </cell>
          <cell r="DP181">
            <v>0.89999999999999991</v>
          </cell>
          <cell r="DQ181">
            <v>2.5</v>
          </cell>
          <cell r="DR181">
            <v>1.5</v>
          </cell>
          <cell r="DS181">
            <v>1.0999999999999999</v>
          </cell>
          <cell r="DT181">
            <v>0.8</v>
          </cell>
          <cell r="DU181">
            <v>0.89999999999999991</v>
          </cell>
          <cell r="DV181">
            <v>0.8</v>
          </cell>
          <cell r="DW181">
            <v>16.2</v>
          </cell>
          <cell r="DX181">
            <v>4.5</v>
          </cell>
          <cell r="DY181">
            <v>1.5</v>
          </cell>
          <cell r="DZ181">
            <v>1.3</v>
          </cell>
          <cell r="EA181">
            <v>1</v>
          </cell>
          <cell r="EB181">
            <v>2</v>
          </cell>
          <cell r="EC181">
            <v>38.1</v>
          </cell>
          <cell r="ED181">
            <v>5.3</v>
          </cell>
          <cell r="EE181">
            <v>1.9</v>
          </cell>
          <cell r="EF181">
            <v>1.3</v>
          </cell>
          <cell r="EG181">
            <v>1.4000000000000001</v>
          </cell>
          <cell r="EH181">
            <v>5.0999999999999996</v>
          </cell>
          <cell r="EI181">
            <v>9</v>
          </cell>
          <cell r="EJ181">
            <v>0.8</v>
          </cell>
          <cell r="EK181">
            <v>0.2</v>
          </cell>
          <cell r="EL181">
            <v>0.2</v>
          </cell>
          <cell r="EM181">
            <v>0.2</v>
          </cell>
          <cell r="EN181">
            <v>0.8</v>
          </cell>
          <cell r="EO181" t="str">
            <v>nd</v>
          </cell>
          <cell r="EP181">
            <v>0.5</v>
          </cell>
          <cell r="EQ181" t="str">
            <v>nd</v>
          </cell>
          <cell r="ER181">
            <v>0.1</v>
          </cell>
          <cell r="ES181">
            <v>1.0999999999999999</v>
          </cell>
          <cell r="ET181">
            <v>0.3</v>
          </cell>
          <cell r="EU181">
            <v>0.2</v>
          </cell>
          <cell r="EV181">
            <v>0.4</v>
          </cell>
          <cell r="EW181">
            <v>0.5</v>
          </cell>
          <cell r="EX181">
            <v>1.3</v>
          </cell>
          <cell r="EY181">
            <v>4.7</v>
          </cell>
          <cell r="EZ181">
            <v>0.89999999999999991</v>
          </cell>
          <cell r="FA181">
            <v>1.3</v>
          </cell>
          <cell r="FB181">
            <v>1.0999999999999999</v>
          </cell>
          <cell r="FC181">
            <v>1.7000000000000002</v>
          </cell>
          <cell r="FD181">
            <v>4.8</v>
          </cell>
          <cell r="FE181">
            <v>16.100000000000001</v>
          </cell>
          <cell r="FF181">
            <v>2.1</v>
          </cell>
          <cell r="FG181">
            <v>1.3</v>
          </cell>
          <cell r="FH181">
            <v>1.7999999999999998</v>
          </cell>
          <cell r="FI181">
            <v>2.6</v>
          </cell>
          <cell r="FJ181">
            <v>7.6</v>
          </cell>
          <cell r="FK181">
            <v>38.4</v>
          </cell>
          <cell r="FL181">
            <v>0.1</v>
          </cell>
          <cell r="FM181">
            <v>0.1</v>
          </cell>
          <cell r="FN181">
            <v>0.1</v>
          </cell>
          <cell r="FO181">
            <v>0.2</v>
          </cell>
          <cell r="FP181">
            <v>1.7999999999999998</v>
          </cell>
          <cell r="FQ181">
            <v>8.5</v>
          </cell>
          <cell r="FR181">
            <v>0.89999999999999991</v>
          </cell>
          <cell r="FS181">
            <v>0.1</v>
          </cell>
          <cell r="FT181" t="str">
            <v>nd</v>
          </cell>
          <cell r="FU181">
            <v>0.1</v>
          </cell>
          <cell r="FV181">
            <v>0.5</v>
          </cell>
          <cell r="FW181">
            <v>0.6</v>
          </cell>
          <cell r="FX181">
            <v>0.4</v>
          </cell>
          <cell r="FY181">
            <v>0.5</v>
          </cell>
          <cell r="FZ181">
            <v>1.5</v>
          </cell>
          <cell r="GA181">
            <v>1.7999999999999998</v>
          </cell>
          <cell r="GB181">
            <v>2.8000000000000003</v>
          </cell>
          <cell r="GC181">
            <v>0.2</v>
          </cell>
          <cell r="GD181">
            <v>0.1</v>
          </cell>
          <cell r="GE181">
            <v>0.5</v>
          </cell>
          <cell r="GF181">
            <v>1.4000000000000001</v>
          </cell>
          <cell r="GG181">
            <v>4.8</v>
          </cell>
          <cell r="GH181">
            <v>18.7</v>
          </cell>
          <cell r="GI181">
            <v>0.3</v>
          </cell>
          <cell r="GJ181" t="str">
            <v>nd</v>
          </cell>
          <cell r="GK181">
            <v>0.1</v>
          </cell>
          <cell r="GL181">
            <v>0.2</v>
          </cell>
          <cell r="GM181">
            <v>3.9</v>
          </cell>
          <cell r="GN181">
            <v>49.3</v>
          </cell>
          <cell r="GO181">
            <v>0</v>
          </cell>
          <cell r="GP181" t="str">
            <v>nd</v>
          </cell>
          <cell r="GQ181">
            <v>0</v>
          </cell>
          <cell r="GR181">
            <v>0.3</v>
          </cell>
          <cell r="GS181">
            <v>1.0999999999999999</v>
          </cell>
          <cell r="GT181">
            <v>9.4</v>
          </cell>
          <cell r="GU181">
            <v>0</v>
          </cell>
          <cell r="GV181">
            <v>0.5</v>
          </cell>
          <cell r="GW181">
            <v>0</v>
          </cell>
          <cell r="GX181" t="str">
            <v>nd</v>
          </cell>
          <cell r="GY181">
            <v>1.2</v>
          </cell>
          <cell r="GZ181">
            <v>0</v>
          </cell>
          <cell r="HA181" t="str">
            <v>nd</v>
          </cell>
          <cell r="HB181" t="str">
            <v>nd</v>
          </cell>
          <cell r="HC181">
            <v>0.5</v>
          </cell>
          <cell r="HD181">
            <v>2.8000000000000003</v>
          </cell>
          <cell r="HE181">
            <v>4.2</v>
          </cell>
          <cell r="HF181" t="str">
            <v>nd</v>
          </cell>
          <cell r="HG181">
            <v>0</v>
          </cell>
          <cell r="HH181">
            <v>0.3</v>
          </cell>
          <cell r="HI181">
            <v>1.9</v>
          </cell>
          <cell r="HJ181">
            <v>12.7</v>
          </cell>
          <cell r="HK181">
            <v>10.9</v>
          </cell>
          <cell r="HL181" t="str">
            <v>nd</v>
          </cell>
          <cell r="HM181" t="str">
            <v>nd</v>
          </cell>
          <cell r="HN181">
            <v>0.1</v>
          </cell>
          <cell r="HO181">
            <v>2.9000000000000004</v>
          </cell>
          <cell r="HP181">
            <v>25.4</v>
          </cell>
          <cell r="HQ181">
            <v>25</v>
          </cell>
          <cell r="HR181">
            <v>0</v>
          </cell>
          <cell r="HS181">
            <v>0</v>
          </cell>
          <cell r="HT181">
            <v>0</v>
          </cell>
          <cell r="HU181">
            <v>0.6</v>
          </cell>
          <cell r="HV181">
            <v>5.7</v>
          </cell>
          <cell r="HW181">
            <v>4.9000000000000004</v>
          </cell>
          <cell r="HX181">
            <v>0.2</v>
          </cell>
          <cell r="HY181">
            <v>0.6</v>
          </cell>
          <cell r="HZ181">
            <v>0.2</v>
          </cell>
          <cell r="IA181">
            <v>0.2</v>
          </cell>
          <cell r="IB181">
            <v>0.6</v>
          </cell>
          <cell r="IC181">
            <v>0.2</v>
          </cell>
          <cell r="ID181">
            <v>0.4</v>
          </cell>
          <cell r="IE181">
            <v>1.2</v>
          </cell>
          <cell r="IF181">
            <v>2</v>
          </cell>
          <cell r="IG181">
            <v>2.1</v>
          </cell>
          <cell r="IH181">
            <v>1.6</v>
          </cell>
          <cell r="II181">
            <v>0.8</v>
          </cell>
          <cell r="IJ181">
            <v>1</v>
          </cell>
          <cell r="IK181">
            <v>3.4000000000000004</v>
          </cell>
          <cell r="IL181">
            <v>9.3000000000000007</v>
          </cell>
          <cell r="IM181">
            <v>8.6</v>
          </cell>
          <cell r="IN181">
            <v>3.1</v>
          </cell>
          <cell r="IO181">
            <v>2.5</v>
          </cell>
          <cell r="IP181">
            <v>1.5</v>
          </cell>
          <cell r="IQ181">
            <v>6.1</v>
          </cell>
          <cell r="IR181">
            <v>22.2</v>
          </cell>
          <cell r="IS181">
            <v>14.099999999999998</v>
          </cell>
          <cell r="IT181">
            <v>7.0000000000000009</v>
          </cell>
          <cell r="IU181">
            <v>0.1</v>
          </cell>
          <cell r="IV181">
            <v>0.3</v>
          </cell>
          <cell r="IW181">
            <v>1.6</v>
          </cell>
          <cell r="IX181">
            <v>4.3999999999999995</v>
          </cell>
          <cell r="IY181">
            <v>2.8000000000000003</v>
          </cell>
          <cell r="IZ181">
            <v>1.9</v>
          </cell>
          <cell r="JA181">
            <v>0</v>
          </cell>
          <cell r="JB181">
            <v>0</v>
          </cell>
          <cell r="JC181">
            <v>0</v>
          </cell>
          <cell r="JD181">
            <v>0</v>
          </cell>
          <cell r="JE181">
            <v>1.7999999999999998</v>
          </cell>
          <cell r="JF181">
            <v>0</v>
          </cell>
          <cell r="JG181">
            <v>0</v>
          </cell>
          <cell r="JH181">
            <v>0</v>
          </cell>
          <cell r="JI181">
            <v>0</v>
          </cell>
          <cell r="JJ181" t="str">
            <v>nd</v>
          </cell>
          <cell r="JK181">
            <v>7.3</v>
          </cell>
          <cell r="JL181">
            <v>0</v>
          </cell>
          <cell r="JM181">
            <v>0</v>
          </cell>
          <cell r="JN181">
            <v>0</v>
          </cell>
          <cell r="JO181">
            <v>0.1</v>
          </cell>
          <cell r="JP181">
            <v>0.2</v>
          </cell>
          <cell r="JQ181">
            <v>25.4</v>
          </cell>
          <cell r="JR181" t="str">
            <v>nd</v>
          </cell>
          <cell r="JS181">
            <v>0</v>
          </cell>
          <cell r="JT181" t="str">
            <v>nd</v>
          </cell>
          <cell r="JU181">
            <v>0.2</v>
          </cell>
          <cell r="JV181">
            <v>0.4</v>
          </cell>
          <cell r="JW181">
            <v>53.6</v>
          </cell>
          <cell r="JX181">
            <v>0</v>
          </cell>
          <cell r="JY181">
            <v>0</v>
          </cell>
          <cell r="JZ181" t="str">
            <v>nd</v>
          </cell>
          <cell r="KA181" t="str">
            <v>nd</v>
          </cell>
          <cell r="KB181">
            <v>0.2</v>
          </cell>
          <cell r="KC181">
            <v>10.8</v>
          </cell>
          <cell r="KD181">
            <v>64.7</v>
          </cell>
          <cell r="KE181">
            <v>7.3999999999999995</v>
          </cell>
          <cell r="KF181">
            <v>4</v>
          </cell>
          <cell r="KG181">
            <v>3.9</v>
          </cell>
          <cell r="KH181">
            <v>19.8</v>
          </cell>
          <cell r="KI181">
            <v>0.2</v>
          </cell>
          <cell r="KJ181">
            <v>62.8</v>
          </cell>
          <cell r="KK181">
            <v>7.3</v>
          </cell>
          <cell r="KL181">
            <v>4.1000000000000005</v>
          </cell>
          <cell r="KM181">
            <v>4.1000000000000005</v>
          </cell>
          <cell r="KN181">
            <v>21.5</v>
          </cell>
          <cell r="KO181">
            <v>0.2</v>
          </cell>
        </row>
        <row r="182">
          <cell r="A182" t="str">
            <v>BEV2</v>
          </cell>
          <cell r="B182" t="str">
            <v>182</v>
          </cell>
          <cell r="C182" t="str">
            <v>NAF 4</v>
          </cell>
          <cell r="D182" t="str">
            <v>EV2</v>
          </cell>
          <cell r="E182" t="str">
            <v>B</v>
          </cell>
          <cell r="F182">
            <v>1.3</v>
          </cell>
          <cell r="G182">
            <v>6.2</v>
          </cell>
          <cell r="H182">
            <v>24.2</v>
          </cell>
          <cell r="I182">
            <v>57.199999999999996</v>
          </cell>
          <cell r="J182">
            <v>11.1</v>
          </cell>
          <cell r="K182">
            <v>73.7</v>
          </cell>
          <cell r="L182">
            <v>15.9</v>
          </cell>
          <cell r="M182">
            <v>5.5</v>
          </cell>
          <cell r="N182">
            <v>4.9000000000000004</v>
          </cell>
          <cell r="O182">
            <v>22.2</v>
          </cell>
          <cell r="P182">
            <v>36.1</v>
          </cell>
          <cell r="Q182">
            <v>10.100000000000001</v>
          </cell>
          <cell r="R182">
            <v>5.2</v>
          </cell>
          <cell r="S182">
            <v>18.899999999999999</v>
          </cell>
          <cell r="T182">
            <v>25</v>
          </cell>
          <cell r="U182">
            <v>4.9000000000000004</v>
          </cell>
          <cell r="V182">
            <v>23.5</v>
          </cell>
          <cell r="W182">
            <v>14.299999999999999</v>
          </cell>
          <cell r="X182">
            <v>77.900000000000006</v>
          </cell>
          <cell r="Y182">
            <v>7.8</v>
          </cell>
          <cell r="Z182">
            <v>8.6999999999999993</v>
          </cell>
          <cell r="AA182">
            <v>40.6</v>
          </cell>
          <cell r="AB182">
            <v>21.7</v>
          </cell>
          <cell r="AC182">
            <v>52.2</v>
          </cell>
          <cell r="AD182">
            <v>24.6</v>
          </cell>
          <cell r="AE182">
            <v>18</v>
          </cell>
          <cell r="AF182">
            <v>27.900000000000002</v>
          </cell>
          <cell r="AG182">
            <v>19.7</v>
          </cell>
          <cell r="AH182">
            <v>0</v>
          </cell>
          <cell r="AI182">
            <v>34.4</v>
          </cell>
          <cell r="AJ182">
            <v>67.2</v>
          </cell>
          <cell r="AK182">
            <v>4.5</v>
          </cell>
          <cell r="AL182">
            <v>28.299999999999997</v>
          </cell>
          <cell r="AM182">
            <v>34.300000000000004</v>
          </cell>
          <cell r="AN182">
            <v>65.7</v>
          </cell>
          <cell r="AO182">
            <v>44.7</v>
          </cell>
          <cell r="AP182">
            <v>55.300000000000004</v>
          </cell>
          <cell r="AQ182">
            <v>45</v>
          </cell>
          <cell r="AR182">
            <v>11.1</v>
          </cell>
          <cell r="AS182">
            <v>2.2999999999999998</v>
          </cell>
          <cell r="AT182">
            <v>33.900000000000006</v>
          </cell>
          <cell r="AU182">
            <v>7.6</v>
          </cell>
          <cell r="AV182">
            <v>9.4</v>
          </cell>
          <cell r="AW182">
            <v>2.4</v>
          </cell>
          <cell r="AX182">
            <v>3.2</v>
          </cell>
          <cell r="AY182">
            <v>75.8</v>
          </cell>
          <cell r="AZ182">
            <v>9.1</v>
          </cell>
          <cell r="BA182">
            <v>61.199999999999996</v>
          </cell>
          <cell r="BB182">
            <v>13</v>
          </cell>
          <cell r="BC182">
            <v>6.8000000000000007</v>
          </cell>
          <cell r="BD182">
            <v>5.4</v>
          </cell>
          <cell r="BE182">
            <v>5.5</v>
          </cell>
          <cell r="BF182">
            <v>8.2000000000000011</v>
          </cell>
          <cell r="BG182">
            <v>4.5999999999999996</v>
          </cell>
          <cell r="BH182">
            <v>4.5</v>
          </cell>
          <cell r="BI182">
            <v>5.4</v>
          </cell>
          <cell r="BJ182">
            <v>6.4</v>
          </cell>
          <cell r="BK182">
            <v>21.5</v>
          </cell>
          <cell r="BL182">
            <v>57.499999999999993</v>
          </cell>
          <cell r="BM182">
            <v>0.89999999999999991</v>
          </cell>
          <cell r="BN182">
            <v>0.89999999999999991</v>
          </cell>
          <cell r="BO182">
            <v>1.2</v>
          </cell>
          <cell r="BP182">
            <v>3.3000000000000003</v>
          </cell>
          <cell r="BQ182">
            <v>20.8</v>
          </cell>
          <cell r="BR182">
            <v>72.899999999999991</v>
          </cell>
          <cell r="BS182" t="str">
            <v>nd</v>
          </cell>
          <cell r="BT182">
            <v>0</v>
          </cell>
          <cell r="BU182">
            <v>0.5</v>
          </cell>
          <cell r="BV182">
            <v>9.5</v>
          </cell>
          <cell r="BW182">
            <v>69.199999999999989</v>
          </cell>
          <cell r="BX182">
            <v>20.8</v>
          </cell>
          <cell r="BY182">
            <v>5</v>
          </cell>
          <cell r="BZ182">
            <v>3.5999999999999996</v>
          </cell>
          <cell r="CA182">
            <v>20.399999999999999</v>
          </cell>
          <cell r="CB182">
            <v>45.1</v>
          </cell>
          <cell r="CC182">
            <v>20.9</v>
          </cell>
          <cell r="CD182">
            <v>5</v>
          </cell>
          <cell r="CE182">
            <v>0</v>
          </cell>
          <cell r="CF182">
            <v>0</v>
          </cell>
          <cell r="CG182" t="str">
            <v>nd</v>
          </cell>
          <cell r="CH182">
            <v>0.5</v>
          </cell>
          <cell r="CI182">
            <v>0.5</v>
          </cell>
          <cell r="CJ182">
            <v>99</v>
          </cell>
          <cell r="CK182">
            <v>73.900000000000006</v>
          </cell>
          <cell r="CL182">
            <v>39.300000000000004</v>
          </cell>
          <cell r="CM182">
            <v>82.199999999999989</v>
          </cell>
          <cell r="CN182">
            <v>40.400000000000006</v>
          </cell>
          <cell r="CO182">
            <v>5.7</v>
          </cell>
          <cell r="CP182">
            <v>21.9</v>
          </cell>
          <cell r="CQ182">
            <v>70.199999999999989</v>
          </cell>
          <cell r="CR182">
            <v>7.9</v>
          </cell>
          <cell r="CS182">
            <v>29.599999999999998</v>
          </cell>
          <cell r="CT182">
            <v>27</v>
          </cell>
          <cell r="CU182">
            <v>10.6</v>
          </cell>
          <cell r="CV182">
            <v>32.9</v>
          </cell>
          <cell r="CW182">
            <v>28.799999999999997</v>
          </cell>
          <cell r="CX182">
            <v>8</v>
          </cell>
          <cell r="CY182">
            <v>13.3</v>
          </cell>
          <cell r="CZ182">
            <v>9.6</v>
          </cell>
          <cell r="DA182">
            <v>13.3</v>
          </cell>
          <cell r="DB182">
            <v>27</v>
          </cell>
          <cell r="DC182">
            <v>23.9</v>
          </cell>
          <cell r="DD182">
            <v>32.1</v>
          </cell>
          <cell r="DE182">
            <v>15.5</v>
          </cell>
          <cell r="DF182">
            <v>28.7</v>
          </cell>
          <cell r="DG182">
            <v>12.4</v>
          </cell>
          <cell r="DH182">
            <v>2.9000000000000004</v>
          </cell>
          <cell r="DI182">
            <v>6.8000000000000007</v>
          </cell>
          <cell r="DJ182">
            <v>16.8</v>
          </cell>
          <cell r="DK182">
            <v>16.400000000000002</v>
          </cell>
          <cell r="DL182">
            <v>0.3</v>
          </cell>
          <cell r="DM182">
            <v>0.4</v>
          </cell>
          <cell r="DN182">
            <v>0</v>
          </cell>
          <cell r="DO182">
            <v>0.1</v>
          </cell>
          <cell r="DP182">
            <v>0.3</v>
          </cell>
          <cell r="DQ182">
            <v>1.7000000000000002</v>
          </cell>
          <cell r="DR182">
            <v>1.0999999999999999</v>
          </cell>
          <cell r="DS182">
            <v>1</v>
          </cell>
          <cell r="DT182">
            <v>0.89999999999999991</v>
          </cell>
          <cell r="DU182">
            <v>1</v>
          </cell>
          <cell r="DV182">
            <v>0.5</v>
          </cell>
          <cell r="DW182">
            <v>12.6</v>
          </cell>
          <cell r="DX182">
            <v>4.8</v>
          </cell>
          <cell r="DY182">
            <v>2.2999999999999998</v>
          </cell>
          <cell r="DZ182">
            <v>1.6</v>
          </cell>
          <cell r="EA182">
            <v>1.7000000000000002</v>
          </cell>
          <cell r="EB182">
            <v>1.2</v>
          </cell>
          <cell r="EC182">
            <v>38</v>
          </cell>
          <cell r="ED182">
            <v>6</v>
          </cell>
          <cell r="EE182">
            <v>2.9000000000000004</v>
          </cell>
          <cell r="EF182">
            <v>2.5</v>
          </cell>
          <cell r="EG182">
            <v>2.2999999999999998</v>
          </cell>
          <cell r="EH182">
            <v>5.6000000000000005</v>
          </cell>
          <cell r="EI182">
            <v>8.5</v>
          </cell>
          <cell r="EJ182">
            <v>1.0999999999999999</v>
          </cell>
          <cell r="EK182">
            <v>0.5</v>
          </cell>
          <cell r="EL182">
            <v>0.3</v>
          </cell>
          <cell r="EM182">
            <v>0.1</v>
          </cell>
          <cell r="EN182">
            <v>0.6</v>
          </cell>
          <cell r="EO182" t="str">
            <v>nd</v>
          </cell>
          <cell r="EP182">
            <v>0.5</v>
          </cell>
          <cell r="EQ182" t="str">
            <v>nd</v>
          </cell>
          <cell r="ER182">
            <v>0.2</v>
          </cell>
          <cell r="ES182">
            <v>0.3</v>
          </cell>
          <cell r="ET182">
            <v>0.5</v>
          </cell>
          <cell r="EU182">
            <v>0.3</v>
          </cell>
          <cell r="EV182">
            <v>0.4</v>
          </cell>
          <cell r="EW182">
            <v>0.6</v>
          </cell>
          <cell r="EX182">
            <v>1.9</v>
          </cell>
          <cell r="EY182">
            <v>2.6</v>
          </cell>
          <cell r="EZ182">
            <v>1.3</v>
          </cell>
          <cell r="FA182">
            <v>1.4000000000000001</v>
          </cell>
          <cell r="FB182">
            <v>1.7000000000000002</v>
          </cell>
          <cell r="FC182">
            <v>2.2999999999999998</v>
          </cell>
          <cell r="FD182">
            <v>5.8000000000000007</v>
          </cell>
          <cell r="FE182">
            <v>11.600000000000001</v>
          </cell>
          <cell r="FF182">
            <v>2.5</v>
          </cell>
          <cell r="FG182">
            <v>2.1999999999999997</v>
          </cell>
          <cell r="FH182">
            <v>2.8000000000000003</v>
          </cell>
          <cell r="FI182">
            <v>2.9000000000000004</v>
          </cell>
          <cell r="FJ182">
            <v>11.700000000000001</v>
          </cell>
          <cell r="FK182">
            <v>35.4</v>
          </cell>
          <cell r="FL182">
            <v>0.3</v>
          </cell>
          <cell r="FM182">
            <v>0.5</v>
          </cell>
          <cell r="FN182">
            <v>0.5</v>
          </cell>
          <cell r="FO182">
            <v>0.4</v>
          </cell>
          <cell r="FP182">
            <v>1.6</v>
          </cell>
          <cell r="FQ182">
            <v>7.5</v>
          </cell>
          <cell r="FR182">
            <v>0.4</v>
          </cell>
          <cell r="FS182" t="str">
            <v>nd</v>
          </cell>
          <cell r="FT182">
            <v>0</v>
          </cell>
          <cell r="FU182">
            <v>0</v>
          </cell>
          <cell r="FV182">
            <v>0.5</v>
          </cell>
          <cell r="FW182">
            <v>0.3</v>
          </cell>
          <cell r="FX182">
            <v>0.6</v>
          </cell>
          <cell r="FY182">
            <v>0.70000000000000007</v>
          </cell>
          <cell r="FZ182">
            <v>0.70000000000000007</v>
          </cell>
          <cell r="GA182">
            <v>1.7999999999999998</v>
          </cell>
          <cell r="GB182">
            <v>2.1999999999999997</v>
          </cell>
          <cell r="GC182">
            <v>0.1</v>
          </cell>
          <cell r="GD182">
            <v>0.1</v>
          </cell>
          <cell r="GE182">
            <v>0.4</v>
          </cell>
          <cell r="GF182">
            <v>1.7999999999999998</v>
          </cell>
          <cell r="GG182">
            <v>6.8000000000000007</v>
          </cell>
          <cell r="GH182">
            <v>15</v>
          </cell>
          <cell r="GI182">
            <v>0</v>
          </cell>
          <cell r="GJ182">
            <v>0</v>
          </cell>
          <cell r="GK182">
            <v>0.1</v>
          </cell>
          <cell r="GL182">
            <v>0.70000000000000007</v>
          </cell>
          <cell r="GM182">
            <v>9.8000000000000007</v>
          </cell>
          <cell r="GN182">
            <v>46.800000000000004</v>
          </cell>
          <cell r="GO182" t="str">
            <v>nd</v>
          </cell>
          <cell r="GP182" t="str">
            <v>nd</v>
          </cell>
          <cell r="GQ182" t="str">
            <v>nd</v>
          </cell>
          <cell r="GR182">
            <v>0.1</v>
          </cell>
          <cell r="GS182">
            <v>2.5</v>
          </cell>
          <cell r="GT182">
            <v>8.3000000000000007</v>
          </cell>
          <cell r="GU182">
            <v>0</v>
          </cell>
          <cell r="GV182">
            <v>0.5</v>
          </cell>
          <cell r="GW182">
            <v>0</v>
          </cell>
          <cell r="GX182">
            <v>0.1</v>
          </cell>
          <cell r="GY182">
            <v>0.5</v>
          </cell>
          <cell r="GZ182">
            <v>0</v>
          </cell>
          <cell r="HA182">
            <v>0</v>
          </cell>
          <cell r="HB182">
            <v>0</v>
          </cell>
          <cell r="HC182">
            <v>0.4</v>
          </cell>
          <cell r="HD182">
            <v>4</v>
          </cell>
          <cell r="HE182">
            <v>1.9</v>
          </cell>
          <cell r="HF182">
            <v>0</v>
          </cell>
          <cell r="HG182">
            <v>0</v>
          </cell>
          <cell r="HH182">
            <v>0.2</v>
          </cell>
          <cell r="HI182">
            <v>2.2999999999999998</v>
          </cell>
          <cell r="HJ182">
            <v>17</v>
          </cell>
          <cell r="HK182">
            <v>4.8</v>
          </cell>
          <cell r="HL182" t="str">
            <v>nd</v>
          </cell>
          <cell r="HM182">
            <v>0</v>
          </cell>
          <cell r="HN182">
            <v>0.1</v>
          </cell>
          <cell r="HO182">
            <v>5.2</v>
          </cell>
          <cell r="HP182">
            <v>39.900000000000006</v>
          </cell>
          <cell r="HQ182">
            <v>11.899999999999999</v>
          </cell>
          <cell r="HR182">
            <v>0</v>
          </cell>
          <cell r="HS182">
            <v>0</v>
          </cell>
          <cell r="HT182" t="str">
            <v>nd</v>
          </cell>
          <cell r="HU182">
            <v>1.4000000000000001</v>
          </cell>
          <cell r="HV182">
            <v>7.9</v>
          </cell>
          <cell r="HW182">
            <v>1.7000000000000002</v>
          </cell>
          <cell r="HX182">
            <v>0.1</v>
          </cell>
          <cell r="HY182">
            <v>0.4</v>
          </cell>
          <cell r="HZ182">
            <v>0.1</v>
          </cell>
          <cell r="IA182">
            <v>0.3</v>
          </cell>
          <cell r="IB182">
            <v>0.2</v>
          </cell>
          <cell r="IC182">
            <v>0.1</v>
          </cell>
          <cell r="ID182">
            <v>0.4</v>
          </cell>
          <cell r="IE182">
            <v>1.5</v>
          </cell>
          <cell r="IF182">
            <v>2.7</v>
          </cell>
          <cell r="IG182">
            <v>1.2</v>
          </cell>
          <cell r="IH182">
            <v>0.2</v>
          </cell>
          <cell r="II182">
            <v>0.4</v>
          </cell>
          <cell r="IJ182">
            <v>0.70000000000000007</v>
          </cell>
          <cell r="IK182">
            <v>4.9000000000000004</v>
          </cell>
          <cell r="IL182">
            <v>11.3</v>
          </cell>
          <cell r="IM182">
            <v>5.6000000000000005</v>
          </cell>
          <cell r="IN182">
            <v>1.2</v>
          </cell>
          <cell r="IO182">
            <v>4.2</v>
          </cell>
          <cell r="IP182">
            <v>2</v>
          </cell>
          <cell r="IQ182">
            <v>11.799999999999999</v>
          </cell>
          <cell r="IR182">
            <v>25.2</v>
          </cell>
          <cell r="IS182">
            <v>11.3</v>
          </cell>
          <cell r="IT182">
            <v>2.9000000000000004</v>
          </cell>
          <cell r="IU182">
            <v>0.2</v>
          </cell>
          <cell r="IV182">
            <v>0.4</v>
          </cell>
          <cell r="IW182">
            <v>2.1</v>
          </cell>
          <cell r="IX182">
            <v>5.5</v>
          </cell>
          <cell r="IY182">
            <v>2.4</v>
          </cell>
          <cell r="IZ182">
            <v>0.5</v>
          </cell>
          <cell r="JA182">
            <v>0</v>
          </cell>
          <cell r="JB182">
            <v>0</v>
          </cell>
          <cell r="JC182">
            <v>0</v>
          </cell>
          <cell r="JD182">
            <v>0</v>
          </cell>
          <cell r="JE182">
            <v>1.0999999999999999</v>
          </cell>
          <cell r="JF182">
            <v>0</v>
          </cell>
          <cell r="JG182">
            <v>0</v>
          </cell>
          <cell r="JH182">
            <v>0</v>
          </cell>
          <cell r="JI182" t="str">
            <v>nd</v>
          </cell>
          <cell r="JJ182" t="str">
            <v>nd</v>
          </cell>
          <cell r="JK182">
            <v>6.1</v>
          </cell>
          <cell r="JL182">
            <v>0</v>
          </cell>
          <cell r="JM182">
            <v>0</v>
          </cell>
          <cell r="JN182" t="str">
            <v>nd</v>
          </cell>
          <cell r="JO182">
            <v>0.1</v>
          </cell>
          <cell r="JP182">
            <v>0.1</v>
          </cell>
          <cell r="JQ182">
            <v>23.799999999999997</v>
          </cell>
          <cell r="JR182">
            <v>0</v>
          </cell>
          <cell r="JS182">
            <v>0</v>
          </cell>
          <cell r="JT182">
            <v>0</v>
          </cell>
          <cell r="JU182">
            <v>0.2</v>
          </cell>
          <cell r="JV182">
            <v>0.2</v>
          </cell>
          <cell r="JW182">
            <v>57.099999999999994</v>
          </cell>
          <cell r="JX182">
            <v>0</v>
          </cell>
          <cell r="JY182">
            <v>0</v>
          </cell>
          <cell r="JZ182">
            <v>0</v>
          </cell>
          <cell r="KA182">
            <v>0</v>
          </cell>
          <cell r="KB182">
            <v>0.1</v>
          </cell>
          <cell r="KC182">
            <v>10.9</v>
          </cell>
          <cell r="KD182">
            <v>58.199999999999996</v>
          </cell>
          <cell r="KE182">
            <v>9.6</v>
          </cell>
          <cell r="KF182">
            <v>3.5000000000000004</v>
          </cell>
          <cell r="KG182">
            <v>5.5</v>
          </cell>
          <cell r="KH182">
            <v>23.1</v>
          </cell>
          <cell r="KI182">
            <v>0.1</v>
          </cell>
          <cell r="KJ182">
            <v>56.3</v>
          </cell>
          <cell r="KK182">
            <v>9.4</v>
          </cell>
          <cell r="KL182">
            <v>3.5000000000000004</v>
          </cell>
          <cell r="KM182">
            <v>5.8999999999999995</v>
          </cell>
          <cell r="KN182">
            <v>24.8</v>
          </cell>
          <cell r="KO182">
            <v>0.2</v>
          </cell>
        </row>
        <row r="183">
          <cell r="A183" t="str">
            <v>CEV2</v>
          </cell>
          <cell r="B183" t="str">
            <v>183</v>
          </cell>
          <cell r="C183" t="str">
            <v>NAF 4</v>
          </cell>
          <cell r="D183" t="str">
            <v>EV2</v>
          </cell>
          <cell r="E183" t="str">
            <v>C</v>
          </cell>
          <cell r="F183">
            <v>0.6</v>
          </cell>
          <cell r="G183">
            <v>10</v>
          </cell>
          <cell r="H183">
            <v>30.099999999999998</v>
          </cell>
          <cell r="I183">
            <v>47.8</v>
          </cell>
          <cell r="J183">
            <v>11.600000000000001</v>
          </cell>
          <cell r="K183">
            <v>78.900000000000006</v>
          </cell>
          <cell r="L183">
            <v>12.5</v>
          </cell>
          <cell r="M183">
            <v>3.3000000000000003</v>
          </cell>
          <cell r="N183">
            <v>5.3</v>
          </cell>
          <cell r="O183">
            <v>29.9</v>
          </cell>
          <cell r="P183">
            <v>42.9</v>
          </cell>
          <cell r="Q183">
            <v>11.5</v>
          </cell>
          <cell r="R183">
            <v>3.6999999999999997</v>
          </cell>
          <cell r="S183">
            <v>16</v>
          </cell>
          <cell r="T183">
            <v>27.200000000000003</v>
          </cell>
          <cell r="U183">
            <v>4.3999999999999995</v>
          </cell>
          <cell r="V183">
            <v>24.7</v>
          </cell>
          <cell r="W183">
            <v>13</v>
          </cell>
          <cell r="X183">
            <v>81</v>
          </cell>
          <cell r="Y183">
            <v>6</v>
          </cell>
          <cell r="Z183">
            <v>7.0000000000000009</v>
          </cell>
          <cell r="AA183">
            <v>51.9</v>
          </cell>
          <cell r="AB183">
            <v>14.000000000000002</v>
          </cell>
          <cell r="AC183">
            <v>64.3</v>
          </cell>
          <cell r="AD183">
            <v>17.100000000000001</v>
          </cell>
          <cell r="AE183">
            <v>19.8</v>
          </cell>
          <cell r="AF183">
            <v>24.2</v>
          </cell>
          <cell r="AG183">
            <v>14.299999999999999</v>
          </cell>
          <cell r="AH183">
            <v>0</v>
          </cell>
          <cell r="AI183">
            <v>41.8</v>
          </cell>
          <cell r="AJ183">
            <v>61</v>
          </cell>
          <cell r="AK183">
            <v>5.5</v>
          </cell>
          <cell r="AL183">
            <v>33.5</v>
          </cell>
          <cell r="AM183">
            <v>44.1</v>
          </cell>
          <cell r="AN183">
            <v>55.900000000000006</v>
          </cell>
          <cell r="AO183">
            <v>72.099999999999994</v>
          </cell>
          <cell r="AP183">
            <v>27.900000000000002</v>
          </cell>
          <cell r="AQ183">
            <v>28.9</v>
          </cell>
          <cell r="AR183">
            <v>11.600000000000001</v>
          </cell>
          <cell r="AS183">
            <v>0.70000000000000007</v>
          </cell>
          <cell r="AT183">
            <v>55.1</v>
          </cell>
          <cell r="AU183">
            <v>3.5999999999999996</v>
          </cell>
          <cell r="AV183">
            <v>8.9</v>
          </cell>
          <cell r="AW183">
            <v>2.1</v>
          </cell>
          <cell r="AX183">
            <v>3.9</v>
          </cell>
          <cell r="AY183">
            <v>59.699999999999996</v>
          </cell>
          <cell r="AZ183">
            <v>25.4</v>
          </cell>
          <cell r="BA183">
            <v>50.4</v>
          </cell>
          <cell r="BB183">
            <v>18.8</v>
          </cell>
          <cell r="BC183">
            <v>13.8</v>
          </cell>
          <cell r="BD183">
            <v>9.1999999999999993</v>
          </cell>
          <cell r="BE183">
            <v>4.8</v>
          </cell>
          <cell r="BF183">
            <v>3</v>
          </cell>
          <cell r="BG183">
            <v>4.3999999999999995</v>
          </cell>
          <cell r="BH183">
            <v>6.9</v>
          </cell>
          <cell r="BI183">
            <v>11.799999999999999</v>
          </cell>
          <cell r="BJ183">
            <v>16.400000000000002</v>
          </cell>
          <cell r="BK183">
            <v>35</v>
          </cell>
          <cell r="BL183">
            <v>25.4</v>
          </cell>
          <cell r="BM183">
            <v>0.8</v>
          </cell>
          <cell r="BN183">
            <v>2</v>
          </cell>
          <cell r="BO183">
            <v>1.2</v>
          </cell>
          <cell r="BP183">
            <v>4.1000000000000005</v>
          </cell>
          <cell r="BQ183">
            <v>36.9</v>
          </cell>
          <cell r="BR183">
            <v>55.2</v>
          </cell>
          <cell r="BS183" t="str">
            <v>nd</v>
          </cell>
          <cell r="BT183">
            <v>0.1</v>
          </cell>
          <cell r="BU183">
            <v>0.4</v>
          </cell>
          <cell r="BV183">
            <v>16.3</v>
          </cell>
          <cell r="BW183">
            <v>76.8</v>
          </cell>
          <cell r="BX183">
            <v>6.4</v>
          </cell>
          <cell r="BY183">
            <v>1.2</v>
          </cell>
          <cell r="BZ183">
            <v>2.1</v>
          </cell>
          <cell r="CA183">
            <v>24.7</v>
          </cell>
          <cell r="CB183">
            <v>48.5</v>
          </cell>
          <cell r="CC183">
            <v>21.4</v>
          </cell>
          <cell r="CD183">
            <v>2.1</v>
          </cell>
          <cell r="CE183" t="str">
            <v>nd</v>
          </cell>
          <cell r="CF183" t="str">
            <v>nd</v>
          </cell>
          <cell r="CG183">
            <v>0.1</v>
          </cell>
          <cell r="CH183">
            <v>0.2</v>
          </cell>
          <cell r="CI183">
            <v>8</v>
          </cell>
          <cell r="CJ183">
            <v>91.600000000000009</v>
          </cell>
          <cell r="CK183">
            <v>85.3</v>
          </cell>
          <cell r="CL183">
            <v>48.8</v>
          </cell>
          <cell r="CM183">
            <v>86</v>
          </cell>
          <cell r="CN183">
            <v>44.3</v>
          </cell>
          <cell r="CO183">
            <v>7.1999999999999993</v>
          </cell>
          <cell r="CP183">
            <v>26.200000000000003</v>
          </cell>
          <cell r="CQ183">
            <v>81.699999999999989</v>
          </cell>
          <cell r="CR183">
            <v>9.6</v>
          </cell>
          <cell r="CS183">
            <v>21.9</v>
          </cell>
          <cell r="CT183">
            <v>25.5</v>
          </cell>
          <cell r="CU183">
            <v>15.2</v>
          </cell>
          <cell r="CV183">
            <v>37.299999999999997</v>
          </cell>
          <cell r="CW183">
            <v>19.2</v>
          </cell>
          <cell r="CX183">
            <v>7.0000000000000009</v>
          </cell>
          <cell r="CY183">
            <v>12.7</v>
          </cell>
          <cell r="CZ183">
            <v>11.4</v>
          </cell>
          <cell r="DA183">
            <v>16.8</v>
          </cell>
          <cell r="DB183">
            <v>32.800000000000004</v>
          </cell>
          <cell r="DC183">
            <v>16.7</v>
          </cell>
          <cell r="DD183">
            <v>32.1</v>
          </cell>
          <cell r="DE183">
            <v>17.599999999999998</v>
          </cell>
          <cell r="DF183">
            <v>33.900000000000006</v>
          </cell>
          <cell r="DG183">
            <v>16.8</v>
          </cell>
          <cell r="DH183">
            <v>8.3000000000000007</v>
          </cell>
          <cell r="DI183">
            <v>9</v>
          </cell>
          <cell r="DJ183">
            <v>26.400000000000002</v>
          </cell>
          <cell r="DK183">
            <v>16.2</v>
          </cell>
          <cell r="DL183" t="str">
            <v>nd</v>
          </cell>
          <cell r="DM183">
            <v>0.2</v>
          </cell>
          <cell r="DN183">
            <v>0</v>
          </cell>
          <cell r="DO183">
            <v>0.1</v>
          </cell>
          <cell r="DP183">
            <v>0.2</v>
          </cell>
          <cell r="DQ183">
            <v>2.6</v>
          </cell>
          <cell r="DR183">
            <v>0.89999999999999991</v>
          </cell>
          <cell r="DS183">
            <v>1.4000000000000001</v>
          </cell>
          <cell r="DT183">
            <v>3.5999999999999996</v>
          </cell>
          <cell r="DU183">
            <v>1.3</v>
          </cell>
          <cell r="DV183">
            <v>0.2</v>
          </cell>
          <cell r="DW183">
            <v>9.6</v>
          </cell>
          <cell r="DX183">
            <v>9.7000000000000011</v>
          </cell>
          <cell r="DY183">
            <v>6.2</v>
          </cell>
          <cell r="DZ183">
            <v>2.6</v>
          </cell>
          <cell r="EA183">
            <v>1.0999999999999999</v>
          </cell>
          <cell r="EB183">
            <v>0.3</v>
          </cell>
          <cell r="EC183">
            <v>31.2</v>
          </cell>
          <cell r="ED183">
            <v>6.5</v>
          </cell>
          <cell r="EE183">
            <v>4</v>
          </cell>
          <cell r="EF183">
            <v>2.5</v>
          </cell>
          <cell r="EG183">
            <v>2</v>
          </cell>
          <cell r="EH183">
            <v>2.1</v>
          </cell>
          <cell r="EI183">
            <v>6.9</v>
          </cell>
          <cell r="EJ183">
            <v>1.7000000000000002</v>
          </cell>
          <cell r="EK183">
            <v>2.1999999999999997</v>
          </cell>
          <cell r="EL183">
            <v>0.4</v>
          </cell>
          <cell r="EM183">
            <v>0.1</v>
          </cell>
          <cell r="EN183">
            <v>0.2</v>
          </cell>
          <cell r="EO183" t="str">
            <v>nd</v>
          </cell>
          <cell r="EP183">
            <v>0.3</v>
          </cell>
          <cell r="EQ183" t="str">
            <v>nd</v>
          </cell>
          <cell r="ER183" t="str">
            <v>nd</v>
          </cell>
          <cell r="ES183">
            <v>0.1</v>
          </cell>
          <cell r="ET183">
            <v>1</v>
          </cell>
          <cell r="EU183">
            <v>1.5</v>
          </cell>
          <cell r="EV183">
            <v>1.2</v>
          </cell>
          <cell r="EW183">
            <v>2.5</v>
          </cell>
          <cell r="EX183">
            <v>2.4</v>
          </cell>
          <cell r="EY183">
            <v>1.3</v>
          </cell>
          <cell r="EZ183">
            <v>0.89999999999999991</v>
          </cell>
          <cell r="FA183">
            <v>2.4</v>
          </cell>
          <cell r="FB183">
            <v>4.1000000000000005</v>
          </cell>
          <cell r="FC183">
            <v>9.4</v>
          </cell>
          <cell r="FD183">
            <v>8.2000000000000011</v>
          </cell>
          <cell r="FE183">
            <v>4.8</v>
          </cell>
          <cell r="FF183">
            <v>2.4</v>
          </cell>
          <cell r="FG183">
            <v>2.5</v>
          </cell>
          <cell r="FH183">
            <v>4.2</v>
          </cell>
          <cell r="FI183">
            <v>3.3000000000000003</v>
          </cell>
          <cell r="FJ183">
            <v>20.100000000000001</v>
          </cell>
          <cell r="FK183">
            <v>15.5</v>
          </cell>
          <cell r="FL183">
            <v>0.2</v>
          </cell>
          <cell r="FM183">
            <v>0.4</v>
          </cell>
          <cell r="FN183">
            <v>2.2999999999999998</v>
          </cell>
          <cell r="FO183">
            <v>1.2</v>
          </cell>
          <cell r="FP183">
            <v>4</v>
          </cell>
          <cell r="FQ183">
            <v>3.6999999999999997</v>
          </cell>
          <cell r="FR183">
            <v>0.3</v>
          </cell>
          <cell r="FS183">
            <v>0</v>
          </cell>
          <cell r="FT183" t="str">
            <v>nd</v>
          </cell>
          <cell r="FU183">
            <v>0</v>
          </cell>
          <cell r="FV183">
            <v>0.1</v>
          </cell>
          <cell r="FW183">
            <v>0.2</v>
          </cell>
          <cell r="FX183">
            <v>1.4000000000000001</v>
          </cell>
          <cell r="FY183">
            <v>0.89999999999999991</v>
          </cell>
          <cell r="FZ183">
            <v>1</v>
          </cell>
          <cell r="GA183">
            <v>3</v>
          </cell>
          <cell r="GB183">
            <v>3.5000000000000004</v>
          </cell>
          <cell r="GC183" t="str">
            <v>nd</v>
          </cell>
          <cell r="GD183">
            <v>0.3</v>
          </cell>
          <cell r="GE183">
            <v>0.3</v>
          </cell>
          <cell r="GF183">
            <v>2.1</v>
          </cell>
          <cell r="GG183">
            <v>12.6</v>
          </cell>
          <cell r="GH183">
            <v>14.399999999999999</v>
          </cell>
          <cell r="GI183">
            <v>0.2</v>
          </cell>
          <cell r="GJ183">
            <v>0.1</v>
          </cell>
          <cell r="GK183" t="str">
            <v>nd</v>
          </cell>
          <cell r="GL183">
            <v>0.89999999999999991</v>
          </cell>
          <cell r="GM183">
            <v>16</v>
          </cell>
          <cell r="GN183">
            <v>30.8</v>
          </cell>
          <cell r="GO183">
            <v>0</v>
          </cell>
          <cell r="GP183">
            <v>0</v>
          </cell>
          <cell r="GQ183">
            <v>0</v>
          </cell>
          <cell r="GR183">
            <v>0.1</v>
          </cell>
          <cell r="GS183">
            <v>5.2</v>
          </cell>
          <cell r="GT183">
            <v>6.3</v>
          </cell>
          <cell r="GU183">
            <v>0</v>
          </cell>
          <cell r="GV183">
            <v>0.4</v>
          </cell>
          <cell r="GW183">
            <v>0</v>
          </cell>
          <cell r="GX183">
            <v>0</v>
          </cell>
          <cell r="GY183">
            <v>0.1</v>
          </cell>
          <cell r="GZ183">
            <v>0</v>
          </cell>
          <cell r="HA183">
            <v>0</v>
          </cell>
          <cell r="HB183" t="str">
            <v>nd</v>
          </cell>
          <cell r="HC183">
            <v>1.5</v>
          </cell>
          <cell r="HD183">
            <v>8.1</v>
          </cell>
          <cell r="HE183">
            <v>0.3</v>
          </cell>
          <cell r="HF183">
            <v>0</v>
          </cell>
          <cell r="HG183" t="str">
            <v>nd</v>
          </cell>
          <cell r="HH183" t="str">
            <v>nd</v>
          </cell>
          <cell r="HI183">
            <v>4.2</v>
          </cell>
          <cell r="HJ183">
            <v>24.3</v>
          </cell>
          <cell r="HK183">
            <v>1.4000000000000001</v>
          </cell>
          <cell r="HL183" t="str">
            <v>nd</v>
          </cell>
          <cell r="HM183" t="str">
            <v>nd</v>
          </cell>
          <cell r="HN183">
            <v>0.2</v>
          </cell>
          <cell r="HO183">
            <v>9.6</v>
          </cell>
          <cell r="HP183">
            <v>34.200000000000003</v>
          </cell>
          <cell r="HQ183">
            <v>4.1000000000000005</v>
          </cell>
          <cell r="HR183">
            <v>0</v>
          </cell>
          <cell r="HS183" t="str">
            <v>nd</v>
          </cell>
          <cell r="HT183">
            <v>0.1</v>
          </cell>
          <cell r="HU183">
            <v>1.0999999999999999</v>
          </cell>
          <cell r="HV183">
            <v>9.8000000000000007</v>
          </cell>
          <cell r="HW183">
            <v>0.5</v>
          </cell>
          <cell r="HX183" t="str">
            <v>nd</v>
          </cell>
          <cell r="HY183">
            <v>0.1</v>
          </cell>
          <cell r="HZ183">
            <v>0.1</v>
          </cell>
          <cell r="IA183">
            <v>0.2</v>
          </cell>
          <cell r="IB183">
            <v>0.1</v>
          </cell>
          <cell r="IC183">
            <v>0.2</v>
          </cell>
          <cell r="ID183">
            <v>0.2</v>
          </cell>
          <cell r="IE183">
            <v>2.1999999999999997</v>
          </cell>
          <cell r="IF183">
            <v>6.1</v>
          </cell>
          <cell r="IG183">
            <v>1.3</v>
          </cell>
          <cell r="IH183">
            <v>0.2</v>
          </cell>
          <cell r="II183">
            <v>0.2</v>
          </cell>
          <cell r="IJ183">
            <v>0.70000000000000007</v>
          </cell>
          <cell r="IK183">
            <v>7.0000000000000009</v>
          </cell>
          <cell r="IL183">
            <v>12.6</v>
          </cell>
          <cell r="IM183">
            <v>8.6999999999999993</v>
          </cell>
          <cell r="IN183">
            <v>0.4</v>
          </cell>
          <cell r="IO183">
            <v>0.8</v>
          </cell>
          <cell r="IP183">
            <v>1.0999999999999999</v>
          </cell>
          <cell r="IQ183">
            <v>11.5</v>
          </cell>
          <cell r="IR183">
            <v>24.099999999999998</v>
          </cell>
          <cell r="IS183">
            <v>9.3000000000000007</v>
          </cell>
          <cell r="IT183">
            <v>1.4000000000000001</v>
          </cell>
          <cell r="IU183" t="str">
            <v>nd</v>
          </cell>
          <cell r="IV183">
            <v>0.1</v>
          </cell>
          <cell r="IW183">
            <v>3.9</v>
          </cell>
          <cell r="IX183">
            <v>5.5</v>
          </cell>
          <cell r="IY183">
            <v>2</v>
          </cell>
          <cell r="IZ183">
            <v>0.1</v>
          </cell>
          <cell r="JA183">
            <v>0</v>
          </cell>
          <cell r="JB183">
            <v>0</v>
          </cell>
          <cell r="JC183">
            <v>0</v>
          </cell>
          <cell r="JD183">
            <v>0</v>
          </cell>
          <cell r="JE183">
            <v>0.6</v>
          </cell>
          <cell r="JF183">
            <v>0</v>
          </cell>
          <cell r="JG183">
            <v>0</v>
          </cell>
          <cell r="JH183" t="str">
            <v>nd</v>
          </cell>
          <cell r="JI183">
            <v>0</v>
          </cell>
          <cell r="JJ183">
            <v>1.2</v>
          </cell>
          <cell r="JK183">
            <v>8.7999999999999989</v>
          </cell>
          <cell r="JL183">
            <v>0</v>
          </cell>
          <cell r="JM183">
            <v>0</v>
          </cell>
          <cell r="JN183">
            <v>0</v>
          </cell>
          <cell r="JO183">
            <v>0</v>
          </cell>
          <cell r="JP183">
            <v>6.3</v>
          </cell>
          <cell r="JQ183">
            <v>23.799999999999997</v>
          </cell>
          <cell r="JR183" t="str">
            <v>nd</v>
          </cell>
          <cell r="JS183">
            <v>0</v>
          </cell>
          <cell r="JT183">
            <v>0.1</v>
          </cell>
          <cell r="JU183">
            <v>0.2</v>
          </cell>
          <cell r="JV183">
            <v>0.4</v>
          </cell>
          <cell r="JW183">
            <v>46.9</v>
          </cell>
          <cell r="JX183">
            <v>0</v>
          </cell>
          <cell r="JY183" t="str">
            <v>nd</v>
          </cell>
          <cell r="JZ183">
            <v>0</v>
          </cell>
          <cell r="KA183" t="str">
            <v>nd</v>
          </cell>
          <cell r="KB183">
            <v>0.1</v>
          </cell>
          <cell r="KC183">
            <v>11.5</v>
          </cell>
          <cell r="KD183">
            <v>54.1</v>
          </cell>
          <cell r="KE183">
            <v>15.2</v>
          </cell>
          <cell r="KF183">
            <v>4.3999999999999995</v>
          </cell>
          <cell r="KG183">
            <v>6.4</v>
          </cell>
          <cell r="KH183">
            <v>19.400000000000002</v>
          </cell>
          <cell r="KI183">
            <v>0.4</v>
          </cell>
          <cell r="KJ183">
            <v>51.800000000000004</v>
          </cell>
          <cell r="KK183">
            <v>15.299999999999999</v>
          </cell>
          <cell r="KL183">
            <v>4.3999999999999995</v>
          </cell>
          <cell r="KM183">
            <v>7.1999999999999993</v>
          </cell>
          <cell r="KN183">
            <v>21</v>
          </cell>
          <cell r="KO183">
            <v>0.4</v>
          </cell>
        </row>
      </sheetData>
      <sheetData sheetId="1"/>
      <sheetData sheetId="2"/>
      <sheetData sheetId="3">
        <row r="3">
          <cell r="B3" t="str">
            <v>Elle a été arrêtée</v>
          </cell>
        </row>
      </sheetData>
      <sheetData sheetId="4">
        <row r="3">
          <cell r="B3" t="str">
            <v>La crise sanitaire a réduit directement votre activité du fait d'une perte de débouchés</v>
          </cell>
        </row>
      </sheetData>
      <sheetData sheetId="5">
        <row r="3">
          <cell r="B3" t="str">
            <v>Vos effectifs ont diminué</v>
          </cell>
        </row>
      </sheetData>
      <sheetData sheetId="6">
        <row r="3">
          <cell r="B3" t="str">
            <v>Oui</v>
          </cell>
        </row>
      </sheetData>
      <sheetData sheetId="7">
        <row r="3">
          <cell r="B3" t="str">
            <v>Réduction des débouchés / commandes</v>
          </cell>
        </row>
      </sheetData>
      <sheetData sheetId="8">
        <row r="3">
          <cell r="B3" t="str">
            <v>Travail sur site ou sur chantiers</v>
          </cell>
        </row>
      </sheetData>
      <sheetData sheetId="9">
        <row r="3">
          <cell r="B3" t="str">
            <v>Aucune difficulté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rep"/>
      <sheetName val="nb_rep"/>
      <sheetName val="data"/>
      <sheetName val="Sans_SUEZ"/>
      <sheetName val="Suivi de la collecte"/>
      <sheetName val="Taux de NR"/>
      <sheetName val="Q14 - Q15"/>
      <sheetName val="Q10 - Q11"/>
      <sheetName val="Q1"/>
      <sheetName val="Tab1"/>
      <sheetName val="Q1_histo"/>
      <sheetName val="Q2"/>
      <sheetName val="Q2_histo"/>
      <sheetName val="Q3"/>
      <sheetName val="Q4"/>
      <sheetName val="Q4_histo"/>
      <sheetName val="Tab3"/>
      <sheetName val="Q5"/>
      <sheetName val="Q6"/>
      <sheetName val="Q7"/>
      <sheetName val="Q8"/>
      <sheetName val="Q8_histo"/>
      <sheetName val="Q9"/>
      <sheetName val="Q12"/>
      <sheetName val="Q12_histo"/>
      <sheetName val="Q13"/>
      <sheetName val="Q16_taille"/>
      <sheetName val="Q16_secteur"/>
      <sheetName val="Q16_salaries"/>
      <sheetName val="Q16_salaries_histo"/>
      <sheetName val="Q17"/>
      <sheetName val="Q19"/>
      <sheetName val="Q20"/>
      <sheetName val="Q21"/>
      <sheetName val="Q21_histo"/>
    </sheetNames>
    <sheetDataSet>
      <sheetData sheetId="0">
        <row r="1">
          <cell r="A1" t="str">
            <v>cle</v>
          </cell>
          <cell r="B1" t="str">
            <v>ligne</v>
          </cell>
          <cell r="C1" t="str">
            <v>nomemclature</v>
          </cell>
          <cell r="D1" t="str">
            <v>secteur</v>
          </cell>
          <cell r="E1" t="str">
            <v>taille</v>
          </cell>
          <cell r="F1" t="str">
            <v>q1mod1</v>
          </cell>
          <cell r="G1" t="str">
            <v>q1mod2</v>
          </cell>
          <cell r="H1" t="str">
            <v>q1mod3</v>
          </cell>
          <cell r="I1" t="str">
            <v>q1mod4</v>
          </cell>
          <cell r="J1" t="str">
            <v>q1mod5</v>
          </cell>
          <cell r="K1" t="str">
            <v>q2mod1</v>
          </cell>
          <cell r="L1" t="str">
            <v>q2mod2</v>
          </cell>
          <cell r="M1" t="str">
            <v>q2mod3</v>
          </cell>
          <cell r="N1" t="str">
            <v>q2mod4</v>
          </cell>
          <cell r="O1" t="str">
            <v>q3mod1</v>
          </cell>
          <cell r="P1" t="str">
            <v>q3mod2</v>
          </cell>
          <cell r="Q1" t="str">
            <v>q3mod3</v>
          </cell>
          <cell r="R1" t="str">
            <v>q3mod4</v>
          </cell>
          <cell r="S1" t="str">
            <v>q3mod5</v>
          </cell>
          <cell r="T1" t="str">
            <v>q3mod6</v>
          </cell>
          <cell r="U1" t="str">
            <v>q3mod7</v>
          </cell>
          <cell r="V1" t="str">
            <v>q3mod8</v>
          </cell>
          <cell r="W1" t="str">
            <v>q4mod1</v>
          </cell>
          <cell r="X1" t="str">
            <v>q4mod2</v>
          </cell>
          <cell r="Y1" t="str">
            <v>q4mod3</v>
          </cell>
          <cell r="Z1" t="str">
            <v>q5mod1</v>
          </cell>
          <cell r="AA1" t="str">
            <v>q5mod2</v>
          </cell>
          <cell r="AB1" t="str">
            <v>q5mod3</v>
          </cell>
          <cell r="AC1" t="str">
            <v>q5mod4</v>
          </cell>
          <cell r="AD1" t="str">
            <v>q5mod5</v>
          </cell>
          <cell r="AE1" t="str">
            <v>q6mod1</v>
          </cell>
          <cell r="AF1" t="str">
            <v>q6mod2</v>
          </cell>
          <cell r="AG1" t="str">
            <v>q6mod3</v>
          </cell>
          <cell r="AH1" t="str">
            <v>q6mod4</v>
          </cell>
          <cell r="AI1" t="str">
            <v>q6mod5</v>
          </cell>
          <cell r="AJ1" t="str">
            <v>q7mod1</v>
          </cell>
          <cell r="AK1" t="str">
            <v>q7mod2</v>
          </cell>
          <cell r="AL1" t="str">
            <v>q7mod3</v>
          </cell>
          <cell r="AM1" t="str">
            <v>q8mod1</v>
          </cell>
          <cell r="AN1" t="str">
            <v>q8mod2</v>
          </cell>
          <cell r="AO1" t="str">
            <v>q9mod1</v>
          </cell>
          <cell r="AP1" t="str">
            <v>q9mod2</v>
          </cell>
          <cell r="AQ1" t="str">
            <v>q12mod1</v>
          </cell>
          <cell r="AR1" t="str">
            <v>q12mod2</v>
          </cell>
          <cell r="AS1" t="str">
            <v>q12mod3</v>
          </cell>
          <cell r="AT1" t="str">
            <v>q12mod4</v>
          </cell>
          <cell r="AU1" t="str">
            <v>q12mod5</v>
          </cell>
          <cell r="AV1" t="str">
            <v>q13mod1</v>
          </cell>
          <cell r="AW1" t="str">
            <v>q13mod2</v>
          </cell>
          <cell r="AX1" t="str">
            <v>q13mod3</v>
          </cell>
          <cell r="AY1" t="str">
            <v>q13mod4</v>
          </cell>
          <cell r="AZ1" t="str">
            <v>q13mod5</v>
          </cell>
          <cell r="BA1" t="str">
            <v>q16amod1</v>
          </cell>
          <cell r="BB1" t="str">
            <v>q16amod2</v>
          </cell>
          <cell r="BC1" t="str">
            <v>q16amod3</v>
          </cell>
          <cell r="BD1" t="str">
            <v>q16amod4</v>
          </cell>
          <cell r="BE1" t="str">
            <v>q16amod5</v>
          </cell>
          <cell r="BF1" t="str">
            <v>q16amod6</v>
          </cell>
          <cell r="BG1" t="str">
            <v>q16bmod1</v>
          </cell>
          <cell r="BH1" t="str">
            <v>q16bmod2</v>
          </cell>
          <cell r="BI1" t="str">
            <v>q16bmod3</v>
          </cell>
          <cell r="BJ1" t="str">
            <v>q16bmod4</v>
          </cell>
          <cell r="BK1" t="str">
            <v>q16bmod5</v>
          </cell>
          <cell r="BL1" t="str">
            <v>q16bmod6</v>
          </cell>
          <cell r="BM1" t="str">
            <v>q16cmod1</v>
          </cell>
          <cell r="BN1" t="str">
            <v>q16cmod2</v>
          </cell>
          <cell r="BO1" t="str">
            <v>q16cmod3</v>
          </cell>
          <cell r="BP1" t="str">
            <v>q16cmod4</v>
          </cell>
          <cell r="BQ1" t="str">
            <v>q16cmod5</v>
          </cell>
          <cell r="BR1" t="str">
            <v>q16cmod6</v>
          </cell>
          <cell r="BS1" t="str">
            <v>q16dmod1</v>
          </cell>
          <cell r="BT1" t="str">
            <v>q16dmod2</v>
          </cell>
          <cell r="BU1" t="str">
            <v>q16dmod3</v>
          </cell>
          <cell r="BV1" t="str">
            <v>q16dmod4</v>
          </cell>
          <cell r="BW1" t="str">
            <v>q16dmod5</v>
          </cell>
          <cell r="BX1" t="str">
            <v>q16dmod6</v>
          </cell>
          <cell r="BY1" t="str">
            <v>q16emod1</v>
          </cell>
          <cell r="BZ1" t="str">
            <v>q16emod2</v>
          </cell>
          <cell r="CA1" t="str">
            <v>q16emod3</v>
          </cell>
          <cell r="CB1" t="str">
            <v>q16emod4</v>
          </cell>
          <cell r="CC1" t="str">
            <v>q16emod5</v>
          </cell>
          <cell r="CD1" t="str">
            <v>q16emod6</v>
          </cell>
          <cell r="CE1" t="str">
            <v>q16fmod1</v>
          </cell>
          <cell r="CF1" t="str">
            <v>q16fmod2</v>
          </cell>
          <cell r="CG1" t="str">
            <v>q16fmod3</v>
          </cell>
          <cell r="CH1" t="str">
            <v>q16fmod4</v>
          </cell>
          <cell r="CI1" t="str">
            <v>q16fmod5</v>
          </cell>
          <cell r="CJ1" t="str">
            <v>q16fmod6</v>
          </cell>
          <cell r="CK1" t="str">
            <v>q17mod1</v>
          </cell>
          <cell r="CL1" t="str">
            <v>q17mod2</v>
          </cell>
          <cell r="CM1" t="str">
            <v>q17mod3</v>
          </cell>
          <cell r="CN1" t="str">
            <v>q17mod4</v>
          </cell>
          <cell r="CO1" t="str">
            <v>q17mod5</v>
          </cell>
          <cell r="CP1" t="str">
            <v>q17mod6</v>
          </cell>
          <cell r="CQ1" t="str">
            <v>q17mod7</v>
          </cell>
          <cell r="CR1" t="str">
            <v>q17mod8</v>
          </cell>
          <cell r="CS1" t="str">
            <v>q19mod1</v>
          </cell>
          <cell r="CT1" t="str">
            <v>q19mod2</v>
          </cell>
          <cell r="CU1" t="str">
            <v>q19mod3</v>
          </cell>
          <cell r="CV1" t="str">
            <v>q19mod4</v>
          </cell>
          <cell r="CW1" t="str">
            <v>q20mod1</v>
          </cell>
          <cell r="CX1" t="str">
            <v>q20mod2</v>
          </cell>
          <cell r="CY1" t="str">
            <v>q20mod3</v>
          </cell>
          <cell r="CZ1" t="str">
            <v>q20mod4</v>
          </cell>
          <cell r="DA1" t="str">
            <v>q20mod5</v>
          </cell>
          <cell r="DB1" t="str">
            <v>q20mod6</v>
          </cell>
          <cell r="DC1" t="str">
            <v>q21mod1</v>
          </cell>
          <cell r="DD1" t="str">
            <v>q21mod2</v>
          </cell>
          <cell r="DE1" t="str">
            <v>q21mod3</v>
          </cell>
          <cell r="DF1" t="str">
            <v>q21mod4</v>
          </cell>
          <cell r="DG1" t="str">
            <v>q21mod5</v>
          </cell>
          <cell r="DH1" t="str">
            <v>q21mod6</v>
          </cell>
          <cell r="DI1" t="str">
            <v>q21mod7</v>
          </cell>
          <cell r="DJ1" t="str">
            <v>q21mod8</v>
          </cell>
          <cell r="DK1" t="str">
            <v>q21mod9</v>
          </cell>
          <cell r="DL1" t="str">
            <v>q1q16amod11</v>
          </cell>
          <cell r="DM1" t="str">
            <v>q1q16amod15</v>
          </cell>
          <cell r="DN1" t="str">
            <v>q1q16amod13</v>
          </cell>
          <cell r="DO1" t="str">
            <v>q1q16amod14</v>
          </cell>
          <cell r="DP1" t="str">
            <v>q1q16amod16</v>
          </cell>
          <cell r="DQ1" t="str">
            <v>q1q16amod21</v>
          </cell>
          <cell r="DR1" t="str">
            <v>q1q16amod22</v>
          </cell>
          <cell r="DS1" t="str">
            <v>q1q16amod23</v>
          </cell>
          <cell r="DT1" t="str">
            <v>q1q16amod24</v>
          </cell>
          <cell r="DU1" t="str">
            <v>q1q16amod25</v>
          </cell>
          <cell r="DV1" t="str">
            <v>q1q16amod26</v>
          </cell>
          <cell r="DW1" t="str">
            <v>q1q16amod31</v>
          </cell>
          <cell r="DX1" t="str">
            <v>q1q16amod32</v>
          </cell>
          <cell r="DY1" t="str">
            <v>q1q16amod33</v>
          </cell>
          <cell r="DZ1" t="str">
            <v>q1q16amod34</v>
          </cell>
          <cell r="EA1" t="str">
            <v>q1q16amod35</v>
          </cell>
          <cell r="EB1" t="str">
            <v>q1q16amod36</v>
          </cell>
          <cell r="EC1" t="str">
            <v>q1q16amod41</v>
          </cell>
          <cell r="ED1" t="str">
            <v>q1q16amod42</v>
          </cell>
          <cell r="EE1" t="str">
            <v>q1q16amod43</v>
          </cell>
          <cell r="EF1" t="str">
            <v>q1q16amod44</v>
          </cell>
          <cell r="EG1" t="str">
            <v>q1q16amod45</v>
          </cell>
          <cell r="EH1" t="str">
            <v>q1q16amod46</v>
          </cell>
          <cell r="EI1" t="str">
            <v>q1q16amod51</v>
          </cell>
          <cell r="EJ1" t="str">
            <v>q1q16amod52</v>
          </cell>
          <cell r="EK1" t="str">
            <v>q1q16amod53</v>
          </cell>
          <cell r="EL1" t="str">
            <v>q1q16amod54</v>
          </cell>
          <cell r="EM1" t="str">
            <v>q1q16amod55</v>
          </cell>
          <cell r="EN1" t="str">
            <v>q1q16amod56</v>
          </cell>
          <cell r="EO1" t="str">
            <v>q1q16bmod11</v>
          </cell>
          <cell r="EP1" t="str">
            <v>q1q16bmod15</v>
          </cell>
          <cell r="EQ1" t="str">
            <v>q1q16bmod13</v>
          </cell>
          <cell r="ER1" t="str">
            <v>q1q16bmod14</v>
          </cell>
          <cell r="ES1" t="str">
            <v>q1q16bmod16</v>
          </cell>
          <cell r="ET1" t="str">
            <v>q1q16bmod21</v>
          </cell>
          <cell r="EU1" t="str">
            <v>q1q16bmod22</v>
          </cell>
          <cell r="EV1" t="str">
            <v>q1q16bmod23</v>
          </cell>
          <cell r="EW1" t="str">
            <v>q1q16bmod24</v>
          </cell>
          <cell r="EX1" t="str">
            <v>q1q16bmod25</v>
          </cell>
          <cell r="EY1" t="str">
            <v>q1q16bmod26</v>
          </cell>
          <cell r="EZ1" t="str">
            <v>q1q16bmod31</v>
          </cell>
          <cell r="FA1" t="str">
            <v>q1q16bmod32</v>
          </cell>
          <cell r="FB1" t="str">
            <v>q1q16bmod33</v>
          </cell>
          <cell r="FC1" t="str">
            <v>q1q16bmod34</v>
          </cell>
          <cell r="FD1" t="str">
            <v>q1q16bmod35</v>
          </cell>
          <cell r="FE1" t="str">
            <v>q1q16bmod36</v>
          </cell>
          <cell r="FF1" t="str">
            <v>q1q16bmod41</v>
          </cell>
          <cell r="FG1" t="str">
            <v>q1q16bmod42</v>
          </cell>
          <cell r="FH1" t="str">
            <v>q1q16bmod43</v>
          </cell>
          <cell r="FI1" t="str">
            <v>q1q16bmod44</v>
          </cell>
          <cell r="FJ1" t="str">
            <v>q1q16bmod45</v>
          </cell>
          <cell r="FK1" t="str">
            <v>q1q16bmod46</v>
          </cell>
          <cell r="FL1" t="str">
            <v>q1q16bmod51</v>
          </cell>
          <cell r="FM1" t="str">
            <v>q1q16bmod52</v>
          </cell>
          <cell r="FN1" t="str">
            <v>q1q16bmod53</v>
          </cell>
          <cell r="FO1" t="str">
            <v>q1q16bmod54</v>
          </cell>
          <cell r="FP1" t="str">
            <v>q1q16bmod55</v>
          </cell>
          <cell r="FQ1" t="str">
            <v>q1q16bmod56</v>
          </cell>
          <cell r="FR1" t="str">
            <v>q1q16cmod11</v>
          </cell>
          <cell r="FS1" t="str">
            <v>q1q16cmod15</v>
          </cell>
          <cell r="FT1" t="str">
            <v>q1q16cmod13</v>
          </cell>
          <cell r="FU1" t="str">
            <v>q1q16cmod14</v>
          </cell>
          <cell r="FV1" t="str">
            <v>q1q16cmod16</v>
          </cell>
          <cell r="FW1" t="str">
            <v>q1q16cmod21</v>
          </cell>
          <cell r="FX1" t="str">
            <v>q1q16cmod22</v>
          </cell>
          <cell r="FY1" t="str">
            <v>q1q16cmod23</v>
          </cell>
          <cell r="FZ1" t="str">
            <v>q1q16cmod24</v>
          </cell>
          <cell r="GA1" t="str">
            <v>q1q16cmod25</v>
          </cell>
          <cell r="GB1" t="str">
            <v>q1q16cmod26</v>
          </cell>
          <cell r="GC1" t="str">
            <v>q1q16cmod31</v>
          </cell>
          <cell r="GD1" t="str">
            <v>q1q16cmod32</v>
          </cell>
          <cell r="GE1" t="str">
            <v>q1q16cmod33</v>
          </cell>
          <cell r="GF1" t="str">
            <v>q1q16cmod34</v>
          </cell>
          <cell r="GG1" t="str">
            <v>q1q16cmod35</v>
          </cell>
          <cell r="GH1" t="str">
            <v>q1q16cmod36</v>
          </cell>
          <cell r="GI1" t="str">
            <v>q1q16cmod41</v>
          </cell>
          <cell r="GJ1" t="str">
            <v>q1q16cmod42</v>
          </cell>
          <cell r="GK1" t="str">
            <v>q1q16cmod43</v>
          </cell>
          <cell r="GL1" t="str">
            <v>q1q16cmod44</v>
          </cell>
          <cell r="GM1" t="str">
            <v>q1q16cmod45</v>
          </cell>
          <cell r="GN1" t="str">
            <v>q1q16cmod46</v>
          </cell>
          <cell r="GO1" t="str">
            <v>q1q16cmod51</v>
          </cell>
          <cell r="GP1" t="str">
            <v>q1q16cmod52</v>
          </cell>
          <cell r="GQ1" t="str">
            <v>q1q16cmod53</v>
          </cell>
          <cell r="GR1" t="str">
            <v>q1q16cmod54</v>
          </cell>
          <cell r="GS1" t="str">
            <v>q1q16cmod55</v>
          </cell>
          <cell r="GT1" t="str">
            <v>q1q16cmod56</v>
          </cell>
          <cell r="GU1" t="str">
            <v>q1q16dmod11</v>
          </cell>
          <cell r="GV1" t="str">
            <v>q1q16dmod15</v>
          </cell>
          <cell r="GW1" t="str">
            <v>q1q16dmod13</v>
          </cell>
          <cell r="GX1" t="str">
            <v>q1q16dmod14</v>
          </cell>
          <cell r="GY1" t="str">
            <v>q1q16dmod16</v>
          </cell>
          <cell r="GZ1" t="str">
            <v>q1q16dmod21</v>
          </cell>
          <cell r="HA1" t="str">
            <v>q1q16dmod22</v>
          </cell>
          <cell r="HB1" t="str">
            <v>q1q16dmod23</v>
          </cell>
          <cell r="HC1" t="str">
            <v>q1q16dmod24</v>
          </cell>
          <cell r="HD1" t="str">
            <v>q1q16dmod25</v>
          </cell>
          <cell r="HE1" t="str">
            <v>q1q16dmod26</v>
          </cell>
          <cell r="HF1" t="str">
            <v>q1q16dmod31</v>
          </cell>
          <cell r="HG1" t="str">
            <v>q1q16dmod32</v>
          </cell>
          <cell r="HH1" t="str">
            <v>q1q16dmod33</v>
          </cell>
          <cell r="HI1" t="str">
            <v>q1q16dmod34</v>
          </cell>
          <cell r="HJ1" t="str">
            <v>q1q16dmod35</v>
          </cell>
          <cell r="HK1" t="str">
            <v>q1q16dmod36</v>
          </cell>
          <cell r="HL1" t="str">
            <v>q1q16dmod41</v>
          </cell>
          <cell r="HM1" t="str">
            <v>q1q16dmod42</v>
          </cell>
          <cell r="HN1" t="str">
            <v>q1q16dmod43</v>
          </cell>
          <cell r="HO1" t="str">
            <v>q1q16dmod44</v>
          </cell>
          <cell r="HP1" t="str">
            <v>q1q16dmod45</v>
          </cell>
          <cell r="HQ1" t="str">
            <v>q1q16dmod46</v>
          </cell>
          <cell r="HR1" t="str">
            <v>q1q16dmod51</v>
          </cell>
          <cell r="HS1" t="str">
            <v>q1q16dmod52</v>
          </cell>
          <cell r="HT1" t="str">
            <v>q1q16dmod53</v>
          </cell>
          <cell r="HU1" t="str">
            <v>q1q16dmod54</v>
          </cell>
          <cell r="HV1" t="str">
            <v>q1q16dmod55</v>
          </cell>
          <cell r="HW1" t="str">
            <v>q1q16dmod56</v>
          </cell>
          <cell r="HX1" t="str">
            <v>q1q16emod11</v>
          </cell>
          <cell r="HY1" t="str">
            <v>q1q16emod15</v>
          </cell>
          <cell r="HZ1" t="str">
            <v>q1q16emod13</v>
          </cell>
          <cell r="IA1" t="str">
            <v>q1q16emod14</v>
          </cell>
          <cell r="IB1" t="str">
            <v>q1q16emod16</v>
          </cell>
          <cell r="IC1" t="str">
            <v>q1q16emod21</v>
          </cell>
          <cell r="ID1" t="str">
            <v>q1q16emod22</v>
          </cell>
          <cell r="IE1" t="str">
            <v>q1q16emod23</v>
          </cell>
          <cell r="IF1" t="str">
            <v>q1q16emod24</v>
          </cell>
          <cell r="IG1" t="str">
            <v>q1q16emod25</v>
          </cell>
          <cell r="IH1" t="str">
            <v>q1q16emod26</v>
          </cell>
          <cell r="II1" t="str">
            <v>q1q16emod31</v>
          </cell>
          <cell r="IJ1" t="str">
            <v>q1q16emod32</v>
          </cell>
          <cell r="IK1" t="str">
            <v>q1q16emod33</v>
          </cell>
          <cell r="IL1" t="str">
            <v>q1q16emod34</v>
          </cell>
          <cell r="IM1" t="str">
            <v>q1q16emod35</v>
          </cell>
          <cell r="IN1" t="str">
            <v>q1q16emod36</v>
          </cell>
          <cell r="IO1" t="str">
            <v>q1q16emod41</v>
          </cell>
          <cell r="IP1" t="str">
            <v>q1q16emod42</v>
          </cell>
          <cell r="IQ1" t="str">
            <v>q1q16emod43</v>
          </cell>
          <cell r="IR1" t="str">
            <v>q1q16emod44</v>
          </cell>
          <cell r="IS1" t="str">
            <v>q1q16emod45</v>
          </cell>
          <cell r="IT1" t="str">
            <v>q1q16emod46</v>
          </cell>
          <cell r="IU1" t="str">
            <v>q1q16emod51</v>
          </cell>
          <cell r="IV1" t="str">
            <v>q1q16emod52</v>
          </cell>
          <cell r="IW1" t="str">
            <v>q1q16emod53</v>
          </cell>
          <cell r="IX1" t="str">
            <v>q1q16emod54</v>
          </cell>
          <cell r="IY1" t="str">
            <v>q1q16emod55</v>
          </cell>
          <cell r="IZ1" t="str">
            <v>q1q16emod56</v>
          </cell>
          <cell r="JA1" t="str">
            <v>q1q16fmod11</v>
          </cell>
          <cell r="JB1" t="str">
            <v>q1q16fmod15</v>
          </cell>
          <cell r="JC1" t="str">
            <v>q1q16fmod13</v>
          </cell>
          <cell r="JD1" t="str">
            <v>q1q16fmod14</v>
          </cell>
          <cell r="JE1" t="str">
            <v>q1q16fmod16</v>
          </cell>
          <cell r="JF1" t="str">
            <v>q1q16fmod21</v>
          </cell>
          <cell r="JG1" t="str">
            <v>q1q16fmod22</v>
          </cell>
          <cell r="JH1" t="str">
            <v>q1q16fmod23</v>
          </cell>
          <cell r="JI1" t="str">
            <v>q1q16fmod24</v>
          </cell>
          <cell r="JJ1" t="str">
            <v>q1q16fmod25</v>
          </cell>
          <cell r="JK1" t="str">
            <v>q1q16fmod26</v>
          </cell>
          <cell r="JL1" t="str">
            <v>q1q16fmod31</v>
          </cell>
          <cell r="JM1" t="str">
            <v>q1q16fmod32</v>
          </cell>
          <cell r="JN1" t="str">
            <v>q1q16fmod33</v>
          </cell>
          <cell r="JO1" t="str">
            <v>q1q16fmod34</v>
          </cell>
          <cell r="JP1" t="str">
            <v>q1q16fmod35</v>
          </cell>
          <cell r="JQ1" t="str">
            <v>q1q16fmod36</v>
          </cell>
          <cell r="JR1" t="str">
            <v>q1q16fmod41</v>
          </cell>
          <cell r="JS1" t="str">
            <v>q1q16fmod42</v>
          </cell>
          <cell r="JT1" t="str">
            <v>q1q16fmod43</v>
          </cell>
          <cell r="JU1" t="str">
            <v>q1q16fmod44</v>
          </cell>
          <cell r="JV1" t="str">
            <v>q1q16fmod45</v>
          </cell>
          <cell r="JW1" t="str">
            <v>q1q16fmod46</v>
          </cell>
          <cell r="JX1" t="str">
            <v>q1q16fmod51</v>
          </cell>
          <cell r="JY1" t="str">
            <v>q1q16fmod52</v>
          </cell>
          <cell r="JZ1" t="str">
            <v>q1q16fmod53</v>
          </cell>
          <cell r="KA1" t="str">
            <v>q1q16fmod54</v>
          </cell>
          <cell r="KB1" t="str">
            <v>q1q16fmod55</v>
          </cell>
          <cell r="KC1" t="str">
            <v>q1q16fmod56</v>
          </cell>
          <cell r="KD1" t="str">
            <v>q16_sa</v>
          </cell>
          <cell r="KE1" t="str">
            <v>q16_sb</v>
          </cell>
          <cell r="KF1" t="str">
            <v>q16_sc</v>
          </cell>
          <cell r="KG1" t="str">
            <v>q16_sd</v>
          </cell>
          <cell r="KH1" t="str">
            <v>q16_se</v>
          </cell>
          <cell r="KI1" t="str">
            <v>q16_sf</v>
          </cell>
          <cell r="KJ1" t="str">
            <v>q16_2_sa</v>
          </cell>
          <cell r="KK1" t="str">
            <v>q16_2_sb</v>
          </cell>
          <cell r="KL1" t="str">
            <v>q16_2_sc</v>
          </cell>
          <cell r="KM1" t="str">
            <v>q16_2_sd</v>
          </cell>
          <cell r="KN1" t="str">
            <v>q16_2_se</v>
          </cell>
          <cell r="KO1" t="str">
            <v>q16_2_sf</v>
          </cell>
        </row>
        <row r="2">
          <cell r="A2" t="str">
            <v>EnsEns</v>
          </cell>
          <cell r="B2" t="str">
            <v>2</v>
          </cell>
          <cell r="C2" t="str">
            <v>Ensemble</v>
          </cell>
          <cell r="D2" t="str">
            <v/>
          </cell>
          <cell r="E2" t="str">
            <v/>
          </cell>
          <cell r="F2">
            <v>1</v>
          </cell>
          <cell r="G2">
            <v>7.5</v>
          </cell>
          <cell r="H2">
            <v>27.400000000000002</v>
          </cell>
          <cell r="I2">
            <v>52.800000000000004</v>
          </cell>
          <cell r="J2">
            <v>11.3</v>
          </cell>
          <cell r="K2">
            <v>77.3</v>
          </cell>
          <cell r="L2">
            <v>12.4</v>
          </cell>
          <cell r="M2">
            <v>5.5</v>
          </cell>
          <cell r="N2">
            <v>4.9000000000000004</v>
          </cell>
          <cell r="O2">
            <v>26.200000000000003</v>
          </cell>
          <cell r="P2">
            <v>36.799999999999997</v>
          </cell>
          <cell r="Q2">
            <v>12.8</v>
          </cell>
          <cell r="R2">
            <v>4.9000000000000004</v>
          </cell>
          <cell r="S2">
            <v>15.2</v>
          </cell>
          <cell r="T2">
            <v>28.599999999999998</v>
          </cell>
          <cell r="U2">
            <v>4.2</v>
          </cell>
          <cell r="V2">
            <v>23</v>
          </cell>
          <cell r="W2">
            <v>13.200000000000001</v>
          </cell>
          <cell r="X2">
            <v>81.100000000000009</v>
          </cell>
          <cell r="Y2">
            <v>5.8000000000000007</v>
          </cell>
          <cell r="Z2">
            <v>7.8</v>
          </cell>
          <cell r="AA2">
            <v>43.4</v>
          </cell>
          <cell r="AB2">
            <v>17.100000000000001</v>
          </cell>
          <cell r="AC2">
            <v>57.4</v>
          </cell>
          <cell r="AD2">
            <v>23.3</v>
          </cell>
          <cell r="AE2">
            <v>22.400000000000002</v>
          </cell>
          <cell r="AF2">
            <v>24.3</v>
          </cell>
          <cell r="AG2">
            <v>14.000000000000002</v>
          </cell>
          <cell r="AH2">
            <v>0</v>
          </cell>
          <cell r="AI2">
            <v>39.300000000000004</v>
          </cell>
          <cell r="AJ2">
            <v>62.6</v>
          </cell>
          <cell r="AK2">
            <v>5.8000000000000007</v>
          </cell>
          <cell r="AL2">
            <v>31.6</v>
          </cell>
          <cell r="AM2">
            <v>37.9</v>
          </cell>
          <cell r="AN2">
            <v>62.1</v>
          </cell>
          <cell r="AO2">
            <v>60</v>
          </cell>
          <cell r="AP2">
            <v>40</v>
          </cell>
          <cell r="AQ2">
            <v>41.099999999999994</v>
          </cell>
          <cell r="AR2">
            <v>9</v>
          </cell>
          <cell r="AS2">
            <v>2.4</v>
          </cell>
          <cell r="AT2">
            <v>40.799999999999997</v>
          </cell>
          <cell r="AU2">
            <v>6.6000000000000005</v>
          </cell>
          <cell r="AV2">
            <v>9</v>
          </cell>
          <cell r="AW2">
            <v>2.7</v>
          </cell>
          <cell r="AX2">
            <v>4.2</v>
          </cell>
          <cell r="AY2">
            <v>65.8</v>
          </cell>
          <cell r="AZ2">
            <v>18.3</v>
          </cell>
          <cell r="BA2">
            <v>57.8</v>
          </cell>
          <cell r="BB2">
            <v>16.900000000000002</v>
          </cell>
          <cell r="BC2">
            <v>9.4</v>
          </cell>
          <cell r="BD2">
            <v>5.8999999999999995</v>
          </cell>
          <cell r="BE2">
            <v>4.5</v>
          </cell>
          <cell r="BF2">
            <v>5.3</v>
          </cell>
          <cell r="BG2">
            <v>3.5000000000000004</v>
          </cell>
          <cell r="BH2">
            <v>4.7</v>
          </cell>
          <cell r="BI2">
            <v>7.5</v>
          </cell>
          <cell r="BJ2">
            <v>11.5</v>
          </cell>
          <cell r="BK2">
            <v>28.499999999999996</v>
          </cell>
          <cell r="BL2">
            <v>44.3</v>
          </cell>
          <cell r="BM2">
            <v>0.89999999999999991</v>
          </cell>
          <cell r="BN2">
            <v>1.0999999999999999</v>
          </cell>
          <cell r="BO2">
            <v>1.0999999999999999</v>
          </cell>
          <cell r="BP2">
            <v>3.5999999999999996</v>
          </cell>
          <cell r="BQ2">
            <v>27.200000000000003</v>
          </cell>
          <cell r="BR2">
            <v>66.100000000000009</v>
          </cell>
          <cell r="BS2">
            <v>0.1</v>
          </cell>
          <cell r="BT2">
            <v>0.1</v>
          </cell>
          <cell r="BU2">
            <v>0.4</v>
          </cell>
          <cell r="BV2">
            <v>10.7</v>
          </cell>
          <cell r="BW2">
            <v>69.399999999999991</v>
          </cell>
          <cell r="BX2">
            <v>19.400000000000002</v>
          </cell>
          <cell r="BY2">
            <v>3</v>
          </cell>
          <cell r="BZ2">
            <v>2.6</v>
          </cell>
          <cell r="CA2">
            <v>19.100000000000001</v>
          </cell>
          <cell r="CB2">
            <v>43.1</v>
          </cell>
          <cell r="CC2">
            <v>24.5</v>
          </cell>
          <cell r="CD2">
            <v>7.6</v>
          </cell>
          <cell r="CE2" t="str">
            <v>nd</v>
          </cell>
          <cell r="CF2" t="str">
            <v>nd</v>
          </cell>
          <cell r="CG2">
            <v>0.1</v>
          </cell>
          <cell r="CH2">
            <v>0.3</v>
          </cell>
          <cell r="CI2">
            <v>3.5000000000000004</v>
          </cell>
          <cell r="CJ2">
            <v>96.2</v>
          </cell>
          <cell r="CK2">
            <v>76.099999999999994</v>
          </cell>
          <cell r="CL2">
            <v>41.3</v>
          </cell>
          <cell r="CM2">
            <v>82.3</v>
          </cell>
          <cell r="CN2">
            <v>40.200000000000003</v>
          </cell>
          <cell r="CO2">
            <v>8</v>
          </cell>
          <cell r="CP2">
            <v>25.2</v>
          </cell>
          <cell r="CQ2">
            <v>75.2</v>
          </cell>
          <cell r="CR2">
            <v>8.6999999999999993</v>
          </cell>
          <cell r="CS2">
            <v>24.3</v>
          </cell>
          <cell r="CT2">
            <v>28.599999999999998</v>
          </cell>
          <cell r="CU2">
            <v>13.5</v>
          </cell>
          <cell r="CV2">
            <v>33.700000000000003</v>
          </cell>
          <cell r="CW2">
            <v>23.9</v>
          </cell>
          <cell r="CX2">
            <v>6.8000000000000007</v>
          </cell>
          <cell r="CY2">
            <v>12.5</v>
          </cell>
          <cell r="CZ2">
            <v>10.5</v>
          </cell>
          <cell r="DA2">
            <v>16</v>
          </cell>
          <cell r="DB2">
            <v>30.3</v>
          </cell>
          <cell r="DC2">
            <v>21</v>
          </cell>
          <cell r="DD2">
            <v>35.299999999999997</v>
          </cell>
          <cell r="DE2">
            <v>13.200000000000001</v>
          </cell>
          <cell r="DF2">
            <v>29.2</v>
          </cell>
          <cell r="DG2">
            <v>11.4</v>
          </cell>
          <cell r="DH2">
            <v>4.5999999999999996</v>
          </cell>
          <cell r="DI2">
            <v>10</v>
          </cell>
          <cell r="DJ2">
            <v>18.399999999999999</v>
          </cell>
          <cell r="DK2">
            <v>16</v>
          </cell>
          <cell r="DL2">
            <v>0.2</v>
          </cell>
          <cell r="DM2">
            <v>0.2</v>
          </cell>
          <cell r="DN2">
            <v>0</v>
          </cell>
          <cell r="DO2">
            <v>0.1</v>
          </cell>
          <cell r="DP2">
            <v>0.3</v>
          </cell>
          <cell r="DQ2">
            <v>2.1</v>
          </cell>
          <cell r="DR2">
            <v>1.2</v>
          </cell>
          <cell r="DS2">
            <v>1.0999999999999999</v>
          </cell>
          <cell r="DT2">
            <v>1.7999999999999998</v>
          </cell>
          <cell r="DU2">
            <v>0.89999999999999991</v>
          </cell>
          <cell r="DV2">
            <v>0.4</v>
          </cell>
          <cell r="DW2">
            <v>11.899999999999999</v>
          </cell>
          <cell r="DX2">
            <v>7.3999999999999995</v>
          </cell>
          <cell r="DY2">
            <v>4</v>
          </cell>
          <cell r="DZ2">
            <v>1.9</v>
          </cell>
          <cell r="EA2">
            <v>1.3</v>
          </cell>
          <cell r="EB2">
            <v>0.89999999999999991</v>
          </cell>
          <cell r="EC2">
            <v>35.799999999999997</v>
          </cell>
          <cell r="ED2">
            <v>6.8000000000000007</v>
          </cell>
          <cell r="EE2">
            <v>3.2</v>
          </cell>
          <cell r="EF2">
            <v>2</v>
          </cell>
          <cell r="EG2">
            <v>1.9</v>
          </cell>
          <cell r="EH2">
            <v>3.2</v>
          </cell>
          <cell r="EI2">
            <v>7.8</v>
          </cell>
          <cell r="EJ2">
            <v>1.5</v>
          </cell>
          <cell r="EK2">
            <v>1.2</v>
          </cell>
          <cell r="EL2">
            <v>0.3</v>
          </cell>
          <cell r="EM2">
            <v>0.1</v>
          </cell>
          <cell r="EN2">
            <v>0.4</v>
          </cell>
          <cell r="EO2">
            <v>0</v>
          </cell>
          <cell r="EP2">
            <v>0.3</v>
          </cell>
          <cell r="EQ2">
            <v>0</v>
          </cell>
          <cell r="ER2">
            <v>0.1</v>
          </cell>
          <cell r="ES2">
            <v>0.5</v>
          </cell>
          <cell r="ET2">
            <v>0.5</v>
          </cell>
          <cell r="EU2">
            <v>0.70000000000000007</v>
          </cell>
          <cell r="EV2">
            <v>0.6</v>
          </cell>
          <cell r="EW2">
            <v>1.5</v>
          </cell>
          <cell r="EX2">
            <v>1.9</v>
          </cell>
          <cell r="EY2">
            <v>2.2999999999999998</v>
          </cell>
          <cell r="EZ2">
            <v>0.89999999999999991</v>
          </cell>
          <cell r="FA2">
            <v>1.5</v>
          </cell>
          <cell r="FB2">
            <v>2.6</v>
          </cell>
          <cell r="FC2">
            <v>5.2</v>
          </cell>
          <cell r="FD2">
            <v>7.9</v>
          </cell>
          <cell r="FE2">
            <v>9.1999999999999993</v>
          </cell>
          <cell r="FF2">
            <v>1.9</v>
          </cell>
          <cell r="FG2">
            <v>2.1</v>
          </cell>
          <cell r="FH2">
            <v>3.1</v>
          </cell>
          <cell r="FI2">
            <v>3.9</v>
          </cell>
          <cell r="FJ2">
            <v>15.4</v>
          </cell>
          <cell r="FK2">
            <v>26.6</v>
          </cell>
          <cell r="FL2">
            <v>0.2</v>
          </cell>
          <cell r="FM2">
            <v>0.3</v>
          </cell>
          <cell r="FN2">
            <v>1.0999999999999999</v>
          </cell>
          <cell r="FO2">
            <v>0.89999999999999991</v>
          </cell>
          <cell r="FP2">
            <v>3</v>
          </cell>
          <cell r="FQ2">
            <v>5.8000000000000007</v>
          </cell>
          <cell r="FR2">
            <v>0.4</v>
          </cell>
          <cell r="FS2">
            <v>0</v>
          </cell>
          <cell r="FT2">
            <v>0</v>
          </cell>
          <cell r="FU2">
            <v>0</v>
          </cell>
          <cell r="FV2">
            <v>0.4</v>
          </cell>
          <cell r="FW2">
            <v>0.3</v>
          </cell>
          <cell r="FX2">
            <v>0.70000000000000007</v>
          </cell>
          <cell r="FY2">
            <v>0.6</v>
          </cell>
          <cell r="FZ2">
            <v>1</v>
          </cell>
          <cell r="GA2">
            <v>2.4</v>
          </cell>
          <cell r="GB2">
            <v>2.6</v>
          </cell>
          <cell r="GC2">
            <v>0.1</v>
          </cell>
          <cell r="GD2">
            <v>0.2</v>
          </cell>
          <cell r="GE2">
            <v>0.4</v>
          </cell>
          <cell r="GF2">
            <v>1.9</v>
          </cell>
          <cell r="GG2">
            <v>9.5</v>
          </cell>
          <cell r="GH2">
            <v>15.2</v>
          </cell>
          <cell r="GI2">
            <v>0.2</v>
          </cell>
          <cell r="GJ2">
            <v>0.1</v>
          </cell>
          <cell r="GK2">
            <v>0.1</v>
          </cell>
          <cell r="GL2">
            <v>0.6</v>
          </cell>
          <cell r="GM2">
            <v>11.799999999999999</v>
          </cell>
          <cell r="GN2">
            <v>40.400000000000006</v>
          </cell>
          <cell r="GO2" t="str">
            <v>nd</v>
          </cell>
          <cell r="GP2" t="str">
            <v>nd</v>
          </cell>
          <cell r="GQ2" t="str">
            <v>nd</v>
          </cell>
          <cell r="GR2">
            <v>0.2</v>
          </cell>
          <cell r="GS2">
            <v>3.4000000000000004</v>
          </cell>
          <cell r="GT2">
            <v>7.6</v>
          </cell>
          <cell r="GU2">
            <v>0</v>
          </cell>
          <cell r="GV2">
            <v>0.4</v>
          </cell>
          <cell r="GW2">
            <v>0</v>
          </cell>
          <cell r="GX2">
            <v>0.1</v>
          </cell>
          <cell r="GY2">
            <v>0.4</v>
          </cell>
          <cell r="GZ2">
            <v>0</v>
          </cell>
          <cell r="HA2" t="str">
            <v>nd</v>
          </cell>
          <cell r="HB2">
            <v>0.1</v>
          </cell>
          <cell r="HC2">
            <v>0.8</v>
          </cell>
          <cell r="HD2">
            <v>5.2</v>
          </cell>
          <cell r="HE2">
            <v>1.4000000000000001</v>
          </cell>
          <cell r="HF2">
            <v>0</v>
          </cell>
          <cell r="HG2">
            <v>0</v>
          </cell>
          <cell r="HH2">
            <v>0.2</v>
          </cell>
          <cell r="HI2">
            <v>3</v>
          </cell>
          <cell r="HJ2">
            <v>19.900000000000002</v>
          </cell>
          <cell r="HK2">
            <v>4.3</v>
          </cell>
          <cell r="HL2">
            <v>0.1</v>
          </cell>
          <cell r="HM2" t="str">
            <v>nd</v>
          </cell>
          <cell r="HN2">
            <v>0.1</v>
          </cell>
          <cell r="HO2">
            <v>6</v>
          </cell>
          <cell r="HP2">
            <v>35.5</v>
          </cell>
          <cell r="HQ2">
            <v>11.3</v>
          </cell>
          <cell r="HR2">
            <v>0</v>
          </cell>
          <cell r="HS2" t="str">
            <v>nd</v>
          </cell>
          <cell r="HT2">
            <v>0.1</v>
          </cell>
          <cell r="HU2">
            <v>0.89999999999999991</v>
          </cell>
          <cell r="HV2">
            <v>8.4</v>
          </cell>
          <cell r="HW2">
            <v>1.9</v>
          </cell>
          <cell r="HX2">
            <v>0.1</v>
          </cell>
          <cell r="HY2">
            <v>0.3</v>
          </cell>
          <cell r="HZ2">
            <v>0.1</v>
          </cell>
          <cell r="IA2">
            <v>0.2</v>
          </cell>
          <cell r="IB2">
            <v>0.2</v>
          </cell>
          <cell r="IC2">
            <v>0.2</v>
          </cell>
          <cell r="ID2">
            <v>0.3</v>
          </cell>
          <cell r="IE2">
            <v>1.6</v>
          </cell>
          <cell r="IF2">
            <v>3.5000000000000004</v>
          </cell>
          <cell r="IG2">
            <v>1.5</v>
          </cell>
          <cell r="IH2">
            <v>0.5</v>
          </cell>
          <cell r="II2">
            <v>0.70000000000000007</v>
          </cell>
          <cell r="IJ2">
            <v>0.8</v>
          </cell>
          <cell r="IK2">
            <v>5.0999999999999996</v>
          </cell>
          <cell r="IL2">
            <v>11.4</v>
          </cell>
          <cell r="IM2">
            <v>7.7</v>
          </cell>
          <cell r="IN2">
            <v>1.6</v>
          </cell>
          <cell r="IO2">
            <v>2</v>
          </cell>
          <cell r="IP2">
            <v>1.4000000000000001</v>
          </cell>
          <cell r="IQ2">
            <v>9.6</v>
          </cell>
          <cell r="IR2">
            <v>23.3</v>
          </cell>
          <cell r="IS2">
            <v>12.3</v>
          </cell>
          <cell r="IT2">
            <v>4.5</v>
          </cell>
          <cell r="IU2">
            <v>0.1</v>
          </cell>
          <cell r="IV2">
            <v>0.2</v>
          </cell>
          <cell r="IW2">
            <v>2.7</v>
          </cell>
          <cell r="IX2">
            <v>4.7</v>
          </cell>
          <cell r="IY2">
            <v>2.7</v>
          </cell>
          <cell r="IZ2">
            <v>0.89999999999999991</v>
          </cell>
          <cell r="JA2">
            <v>0</v>
          </cell>
          <cell r="JB2">
            <v>0</v>
          </cell>
          <cell r="JC2">
            <v>0</v>
          </cell>
          <cell r="JD2">
            <v>0</v>
          </cell>
          <cell r="JE2">
            <v>0.89999999999999991</v>
          </cell>
          <cell r="JF2">
            <v>0</v>
          </cell>
          <cell r="JG2" t="str">
            <v>nd</v>
          </cell>
          <cell r="JH2" t="str">
            <v>nd</v>
          </cell>
          <cell r="JI2" t="str">
            <v>nd</v>
          </cell>
          <cell r="JJ2">
            <v>0.5</v>
          </cell>
          <cell r="JK2">
            <v>6.9</v>
          </cell>
          <cell r="JL2">
            <v>0</v>
          </cell>
          <cell r="JM2">
            <v>0</v>
          </cell>
          <cell r="JN2">
            <v>0</v>
          </cell>
          <cell r="JO2">
            <v>0</v>
          </cell>
          <cell r="JP2">
            <v>2.5</v>
          </cell>
          <cell r="JQ2">
            <v>24.7</v>
          </cell>
          <cell r="JR2" t="str">
            <v>nd</v>
          </cell>
          <cell r="JS2">
            <v>0</v>
          </cell>
          <cell r="JT2">
            <v>0</v>
          </cell>
          <cell r="JU2">
            <v>0.2</v>
          </cell>
          <cell r="JV2">
            <v>0.3</v>
          </cell>
          <cell r="JW2">
            <v>52.5</v>
          </cell>
          <cell r="JX2">
            <v>0</v>
          </cell>
          <cell r="JY2" t="str">
            <v>nd</v>
          </cell>
          <cell r="JZ2" t="str">
            <v>nd</v>
          </cell>
          <cell r="KA2" t="str">
            <v>nd</v>
          </cell>
          <cell r="KB2">
            <v>0.1</v>
          </cell>
          <cell r="KC2">
            <v>11.1</v>
          </cell>
          <cell r="KD2">
            <v>59.9</v>
          </cell>
          <cell r="KE2">
            <v>10.8</v>
          </cell>
          <cell r="KF2">
            <v>3.8</v>
          </cell>
          <cell r="KG2">
            <v>5.5</v>
          </cell>
          <cell r="KH2">
            <v>19.8</v>
          </cell>
          <cell r="KI2">
            <v>0.2</v>
          </cell>
          <cell r="KJ2">
            <v>57.8</v>
          </cell>
          <cell r="KK2">
            <v>10.9</v>
          </cell>
          <cell r="KL2">
            <v>3.8</v>
          </cell>
          <cell r="KM2">
            <v>5.8999999999999995</v>
          </cell>
          <cell r="KN2">
            <v>21.3</v>
          </cell>
          <cell r="KO2">
            <v>0.3</v>
          </cell>
        </row>
        <row r="3">
          <cell r="A3" t="str">
            <v>1Ens</v>
          </cell>
          <cell r="B3" t="str">
            <v>3</v>
          </cell>
          <cell r="C3" t="str">
            <v>Ensemble</v>
          </cell>
          <cell r="D3" t="str">
            <v/>
          </cell>
          <cell r="E3" t="str">
            <v>1</v>
          </cell>
          <cell r="F3">
            <v>2</v>
          </cell>
          <cell r="G3">
            <v>7.3999999999999995</v>
          </cell>
          <cell r="H3">
            <v>23.599999999999998</v>
          </cell>
          <cell r="I3">
            <v>55.300000000000004</v>
          </cell>
          <cell r="J3">
            <v>11.700000000000001</v>
          </cell>
          <cell r="K3">
            <v>72.399999999999991</v>
          </cell>
          <cell r="L3">
            <v>18</v>
          </cell>
          <cell r="M3">
            <v>5.6000000000000005</v>
          </cell>
          <cell r="N3">
            <v>4</v>
          </cell>
          <cell r="O3">
            <v>23.7</v>
          </cell>
          <cell r="P3">
            <v>30</v>
          </cell>
          <cell r="Q3">
            <v>13</v>
          </cell>
          <cell r="R3">
            <v>5.4</v>
          </cell>
          <cell r="S3">
            <v>13.3</v>
          </cell>
          <cell r="T3">
            <v>26.6</v>
          </cell>
          <cell r="U3">
            <v>6.1</v>
          </cell>
          <cell r="V3">
            <v>24.5</v>
          </cell>
          <cell r="W3">
            <v>11.899999999999999</v>
          </cell>
          <cell r="X3">
            <v>82.899999999999991</v>
          </cell>
          <cell r="Y3">
            <v>5.2</v>
          </cell>
          <cell r="Z3">
            <v>8.5</v>
          </cell>
          <cell r="AA3">
            <v>17.899999999999999</v>
          </cell>
          <cell r="AB3">
            <v>18.8</v>
          </cell>
          <cell r="AC3">
            <v>41</v>
          </cell>
          <cell r="AD3">
            <v>35</v>
          </cell>
          <cell r="AE3">
            <v>20.200000000000003</v>
          </cell>
          <cell r="AF3">
            <v>26.6</v>
          </cell>
          <cell r="AG3">
            <v>16.5</v>
          </cell>
          <cell r="AH3">
            <v>0</v>
          </cell>
          <cell r="AI3">
            <v>36.700000000000003</v>
          </cell>
          <cell r="AJ3">
            <v>61.1</v>
          </cell>
          <cell r="AK3">
            <v>6.1</v>
          </cell>
          <cell r="AL3">
            <v>32.800000000000004</v>
          </cell>
          <cell r="AM3">
            <v>20.3</v>
          </cell>
          <cell r="AN3">
            <v>79.7</v>
          </cell>
          <cell r="AO3">
            <v>18.3</v>
          </cell>
          <cell r="AP3">
            <v>81.699999999999989</v>
          </cell>
          <cell r="AQ3">
            <v>62.9</v>
          </cell>
          <cell r="AR3">
            <v>9.9</v>
          </cell>
          <cell r="AS3">
            <v>2.5</v>
          </cell>
          <cell r="AT3">
            <v>13.4</v>
          </cell>
          <cell r="AU3">
            <v>11.4</v>
          </cell>
          <cell r="AV3">
            <v>5</v>
          </cell>
          <cell r="AW3">
            <v>1.5</v>
          </cell>
          <cell r="AX3">
            <v>1</v>
          </cell>
          <cell r="AY3">
            <v>89.600000000000009</v>
          </cell>
          <cell r="AZ3">
            <v>3</v>
          </cell>
          <cell r="BA3">
            <v>70.099999999999994</v>
          </cell>
          <cell r="BB3">
            <v>10.199999999999999</v>
          </cell>
          <cell r="BC3">
            <v>3.3000000000000003</v>
          </cell>
          <cell r="BD3">
            <v>2.8000000000000003</v>
          </cell>
          <cell r="BE3">
            <v>3.1</v>
          </cell>
          <cell r="BF3">
            <v>10.5</v>
          </cell>
          <cell r="BG3">
            <v>2.6</v>
          </cell>
          <cell r="BH3">
            <v>2.2999999999999998</v>
          </cell>
          <cell r="BI3">
            <v>1.9</v>
          </cell>
          <cell r="BJ3">
            <v>4.1000000000000005</v>
          </cell>
          <cell r="BK3">
            <v>12</v>
          </cell>
          <cell r="BL3">
            <v>77.2</v>
          </cell>
          <cell r="BM3">
            <v>2</v>
          </cell>
          <cell r="BN3">
            <v>0.6</v>
          </cell>
          <cell r="BO3">
            <v>1.4000000000000001</v>
          </cell>
          <cell r="BP3">
            <v>2.6</v>
          </cell>
          <cell r="BQ3">
            <v>7.8</v>
          </cell>
          <cell r="BR3">
            <v>85.5</v>
          </cell>
          <cell r="BS3" t="str">
            <v>nd</v>
          </cell>
          <cell r="BT3" t="str">
            <v>nd</v>
          </cell>
          <cell r="BU3">
            <v>0.70000000000000007</v>
          </cell>
          <cell r="BV3">
            <v>5.0999999999999996</v>
          </cell>
          <cell r="BW3">
            <v>35.6</v>
          </cell>
          <cell r="BX3">
            <v>58.5</v>
          </cell>
          <cell r="BY3">
            <v>3.8</v>
          </cell>
          <cell r="BZ3">
            <v>2.4</v>
          </cell>
          <cell r="CA3">
            <v>9.4</v>
          </cell>
          <cell r="CB3">
            <v>29.9</v>
          </cell>
          <cell r="CC3">
            <v>29.799999999999997</v>
          </cell>
          <cell r="CD3">
            <v>24.7</v>
          </cell>
          <cell r="CE3" t="str">
            <v>nd</v>
          </cell>
          <cell r="CF3" t="str">
            <v>nd</v>
          </cell>
          <cell r="CG3" t="str">
            <v>nd</v>
          </cell>
          <cell r="CH3">
            <v>0.4</v>
          </cell>
          <cell r="CI3">
            <v>0.70000000000000007</v>
          </cell>
          <cell r="CJ3">
            <v>98.7</v>
          </cell>
          <cell r="CK3">
            <v>58.8</v>
          </cell>
          <cell r="CL3">
            <v>31.1</v>
          </cell>
          <cell r="CM3">
            <v>76.3</v>
          </cell>
          <cell r="CN3">
            <v>32.800000000000004</v>
          </cell>
          <cell r="CO3">
            <v>8.3000000000000007</v>
          </cell>
          <cell r="CP3">
            <v>17.100000000000001</v>
          </cell>
          <cell r="CQ3">
            <v>60.099999999999994</v>
          </cell>
          <cell r="CR3">
            <v>5.6000000000000005</v>
          </cell>
          <cell r="CS3">
            <v>27.6</v>
          </cell>
          <cell r="CT3">
            <v>28.299999999999997</v>
          </cell>
          <cell r="CU3">
            <v>12.8</v>
          </cell>
          <cell r="CV3">
            <v>31.3</v>
          </cell>
          <cell r="CW3">
            <v>26.3</v>
          </cell>
          <cell r="CX3">
            <v>5.8999999999999995</v>
          </cell>
          <cell r="CY3">
            <v>11.200000000000001</v>
          </cell>
          <cell r="CZ3">
            <v>9.8000000000000007</v>
          </cell>
          <cell r="DA3">
            <v>15.4</v>
          </cell>
          <cell r="DB3">
            <v>31.5</v>
          </cell>
          <cell r="DC3">
            <v>26.200000000000003</v>
          </cell>
          <cell r="DD3">
            <v>35.5</v>
          </cell>
          <cell r="DE3">
            <v>9.1</v>
          </cell>
          <cell r="DF3">
            <v>25.2</v>
          </cell>
          <cell r="DG3">
            <v>5</v>
          </cell>
          <cell r="DH3">
            <v>0.5</v>
          </cell>
          <cell r="DI3">
            <v>9.9</v>
          </cell>
          <cell r="DJ3">
            <v>10.100000000000001</v>
          </cell>
          <cell r="DK3">
            <v>16.900000000000002</v>
          </cell>
          <cell r="DL3">
            <v>0.5</v>
          </cell>
          <cell r="DM3">
            <v>0.3</v>
          </cell>
          <cell r="DN3">
            <v>0</v>
          </cell>
          <cell r="DO3">
            <v>0</v>
          </cell>
          <cell r="DP3">
            <v>1.0999999999999999</v>
          </cell>
          <cell r="DQ3">
            <v>2.8000000000000003</v>
          </cell>
          <cell r="DR3">
            <v>1.5</v>
          </cell>
          <cell r="DS3">
            <v>0.8</v>
          </cell>
          <cell r="DT3">
            <v>0.6</v>
          </cell>
          <cell r="DU3">
            <v>0.89999999999999991</v>
          </cell>
          <cell r="DV3">
            <v>0.8</v>
          </cell>
          <cell r="DW3">
            <v>15.2</v>
          </cell>
          <cell r="DX3">
            <v>3.3000000000000003</v>
          </cell>
          <cell r="DY3">
            <v>1</v>
          </cell>
          <cell r="DZ3">
            <v>0.89999999999999991</v>
          </cell>
          <cell r="EA3">
            <v>0.8</v>
          </cell>
          <cell r="EB3">
            <v>2.7</v>
          </cell>
          <cell r="EC3">
            <v>41.699999999999996</v>
          </cell>
          <cell r="ED3">
            <v>4.8</v>
          </cell>
          <cell r="EE3">
            <v>1.4000000000000001</v>
          </cell>
          <cell r="EF3">
            <v>1</v>
          </cell>
          <cell r="EG3">
            <v>1.0999999999999999</v>
          </cell>
          <cell r="EH3">
            <v>5.0999999999999996</v>
          </cell>
          <cell r="EI3">
            <v>10</v>
          </cell>
          <cell r="EJ3">
            <v>0.70000000000000007</v>
          </cell>
          <cell r="EK3">
            <v>0.1</v>
          </cell>
          <cell r="EL3">
            <v>0.3</v>
          </cell>
          <cell r="EM3" t="str">
            <v>nd</v>
          </cell>
          <cell r="EN3">
            <v>0.8</v>
          </cell>
          <cell r="EO3" t="str">
            <v>nd</v>
          </cell>
          <cell r="EP3">
            <v>0.2</v>
          </cell>
          <cell r="EQ3">
            <v>0</v>
          </cell>
          <cell r="ER3" t="str">
            <v>nd</v>
          </cell>
          <cell r="ES3">
            <v>1.7000000000000002</v>
          </cell>
          <cell r="ET3">
            <v>0.2</v>
          </cell>
          <cell r="EU3">
            <v>0.3</v>
          </cell>
          <cell r="EV3">
            <v>0.3</v>
          </cell>
          <cell r="EW3">
            <v>0.6</v>
          </cell>
          <cell r="EX3">
            <v>0.89999999999999991</v>
          </cell>
          <cell r="EY3">
            <v>5</v>
          </cell>
          <cell r="EZ3">
            <v>0.6</v>
          </cell>
          <cell r="FA3">
            <v>0.8</v>
          </cell>
          <cell r="FB3">
            <v>0.6</v>
          </cell>
          <cell r="FC3">
            <v>1.2</v>
          </cell>
          <cell r="FD3">
            <v>3.5999999999999996</v>
          </cell>
          <cell r="FE3">
            <v>16.400000000000002</v>
          </cell>
          <cell r="FF3">
            <v>1.7000000000000002</v>
          </cell>
          <cell r="FG3">
            <v>1</v>
          </cell>
          <cell r="FH3">
            <v>0.89999999999999991</v>
          </cell>
          <cell r="FI3">
            <v>2</v>
          </cell>
          <cell r="FJ3">
            <v>5.8999999999999995</v>
          </cell>
          <cell r="FK3">
            <v>44</v>
          </cell>
          <cell r="FL3">
            <v>0.1</v>
          </cell>
          <cell r="FM3">
            <v>0.1</v>
          </cell>
          <cell r="FN3">
            <v>0.1</v>
          </cell>
          <cell r="FO3">
            <v>0.2</v>
          </cell>
          <cell r="FP3">
            <v>1.4000000000000001</v>
          </cell>
          <cell r="FQ3">
            <v>10</v>
          </cell>
          <cell r="FR3">
            <v>0.70000000000000007</v>
          </cell>
          <cell r="FS3">
            <v>0</v>
          </cell>
          <cell r="FT3" t="str">
            <v>nd</v>
          </cell>
          <cell r="FU3" t="str">
            <v>nd</v>
          </cell>
          <cell r="FV3">
            <v>1</v>
          </cell>
          <cell r="FW3">
            <v>0.70000000000000007</v>
          </cell>
          <cell r="FX3">
            <v>0.4</v>
          </cell>
          <cell r="FY3">
            <v>0.6</v>
          </cell>
          <cell r="FZ3">
            <v>1.0999999999999999</v>
          </cell>
          <cell r="GA3">
            <v>1.7000000000000002</v>
          </cell>
          <cell r="GB3">
            <v>2.8000000000000003</v>
          </cell>
          <cell r="GC3">
            <v>0.4</v>
          </cell>
          <cell r="GD3" t="str">
            <v>nd</v>
          </cell>
          <cell r="GE3">
            <v>0.8</v>
          </cell>
          <cell r="GF3">
            <v>1.3</v>
          </cell>
          <cell r="GG3">
            <v>2.8000000000000003</v>
          </cell>
          <cell r="GH3">
            <v>17.7</v>
          </cell>
          <cell r="GI3" t="str">
            <v>nd</v>
          </cell>
          <cell r="GJ3" t="str">
            <v>nd</v>
          </cell>
          <cell r="GK3">
            <v>0</v>
          </cell>
          <cell r="GL3">
            <v>0.1</v>
          </cell>
          <cell r="GM3">
            <v>3</v>
          </cell>
          <cell r="GN3">
            <v>52.7</v>
          </cell>
          <cell r="GO3">
            <v>0</v>
          </cell>
          <cell r="GP3">
            <v>0</v>
          </cell>
          <cell r="GQ3">
            <v>0</v>
          </cell>
          <cell r="GR3" t="str">
            <v>nd</v>
          </cell>
          <cell r="GS3">
            <v>0.4</v>
          </cell>
          <cell r="GT3">
            <v>11.4</v>
          </cell>
          <cell r="GU3">
            <v>0</v>
          </cell>
          <cell r="GV3">
            <v>0.3</v>
          </cell>
          <cell r="GW3">
            <v>0</v>
          </cell>
          <cell r="GX3" t="str">
            <v>nd</v>
          </cell>
          <cell r="GY3">
            <v>1.3</v>
          </cell>
          <cell r="GZ3">
            <v>0</v>
          </cell>
          <cell r="HA3" t="str">
            <v>nd</v>
          </cell>
          <cell r="HB3" t="str">
            <v>nd</v>
          </cell>
          <cell r="HC3">
            <v>0.3</v>
          </cell>
          <cell r="HD3">
            <v>1.7000000000000002</v>
          </cell>
          <cell r="HE3">
            <v>5</v>
          </cell>
          <cell r="HF3" t="str">
            <v>nd</v>
          </cell>
          <cell r="HG3">
            <v>0</v>
          </cell>
          <cell r="HH3">
            <v>0.4</v>
          </cell>
          <cell r="HI3">
            <v>1.6</v>
          </cell>
          <cell r="HJ3">
            <v>8.5</v>
          </cell>
          <cell r="HK3">
            <v>12.4</v>
          </cell>
          <cell r="HL3" t="str">
            <v>nd</v>
          </cell>
          <cell r="HM3">
            <v>0</v>
          </cell>
          <cell r="HN3">
            <v>0.2</v>
          </cell>
          <cell r="HO3">
            <v>2.4</v>
          </cell>
          <cell r="HP3">
            <v>20</v>
          </cell>
          <cell r="HQ3">
            <v>33.200000000000003</v>
          </cell>
          <cell r="HR3">
            <v>0</v>
          </cell>
          <cell r="HS3">
            <v>0</v>
          </cell>
          <cell r="HT3">
            <v>0</v>
          </cell>
          <cell r="HU3">
            <v>0.5</v>
          </cell>
          <cell r="HV3">
            <v>5.0999999999999996</v>
          </cell>
          <cell r="HW3">
            <v>6.4</v>
          </cell>
          <cell r="HX3">
            <v>0.3</v>
          </cell>
          <cell r="HY3">
            <v>0.5</v>
          </cell>
          <cell r="HZ3">
            <v>0.1</v>
          </cell>
          <cell r="IA3">
            <v>0.2</v>
          </cell>
          <cell r="IB3">
            <v>0.8</v>
          </cell>
          <cell r="IC3">
            <v>0.4</v>
          </cell>
          <cell r="ID3">
            <v>0.3</v>
          </cell>
          <cell r="IE3">
            <v>0.8</v>
          </cell>
          <cell r="IF3">
            <v>1.2</v>
          </cell>
          <cell r="IG3">
            <v>2.1</v>
          </cell>
          <cell r="IH3">
            <v>2.2999999999999998</v>
          </cell>
          <cell r="II3">
            <v>0.70000000000000007</v>
          </cell>
          <cell r="IJ3">
            <v>0.8</v>
          </cell>
          <cell r="IK3">
            <v>2.6</v>
          </cell>
          <cell r="IL3">
            <v>6.7</v>
          </cell>
          <cell r="IM3">
            <v>8.1</v>
          </cell>
          <cell r="IN3">
            <v>5</v>
          </cell>
          <cell r="IO3">
            <v>2.1999999999999997</v>
          </cell>
          <cell r="IP3">
            <v>1</v>
          </cell>
          <cell r="IQ3">
            <v>4.8</v>
          </cell>
          <cell r="IR3">
            <v>18.2</v>
          </cell>
          <cell r="IS3">
            <v>15.8</v>
          </cell>
          <cell r="IT3">
            <v>13.3</v>
          </cell>
          <cell r="IU3">
            <v>0.2</v>
          </cell>
          <cell r="IV3">
            <v>0.2</v>
          </cell>
          <cell r="IW3">
            <v>1</v>
          </cell>
          <cell r="IX3">
            <v>3.5999999999999996</v>
          </cell>
          <cell r="IY3">
            <v>3.5000000000000004</v>
          </cell>
          <cell r="IZ3">
            <v>3.3000000000000003</v>
          </cell>
          <cell r="JA3">
            <v>0</v>
          </cell>
          <cell r="JB3">
            <v>0</v>
          </cell>
          <cell r="JC3">
            <v>0</v>
          </cell>
          <cell r="JD3">
            <v>0</v>
          </cell>
          <cell r="JE3">
            <v>2</v>
          </cell>
          <cell r="JF3">
            <v>0</v>
          </cell>
          <cell r="JG3" t="str">
            <v>nd</v>
          </cell>
          <cell r="JH3">
            <v>0</v>
          </cell>
          <cell r="JI3">
            <v>0</v>
          </cell>
          <cell r="JJ3" t="str">
            <v>nd</v>
          </cell>
          <cell r="JK3">
            <v>6.8000000000000007</v>
          </cell>
          <cell r="JL3">
            <v>0</v>
          </cell>
          <cell r="JM3">
            <v>0</v>
          </cell>
          <cell r="JN3">
            <v>0</v>
          </cell>
          <cell r="JO3">
            <v>0.1</v>
          </cell>
          <cell r="JP3">
            <v>0.1</v>
          </cell>
          <cell r="JQ3">
            <v>22.900000000000002</v>
          </cell>
          <cell r="JR3" t="str">
            <v>nd</v>
          </cell>
          <cell r="JS3">
            <v>0</v>
          </cell>
          <cell r="JT3" t="str">
            <v>nd</v>
          </cell>
          <cell r="JU3">
            <v>0.2</v>
          </cell>
          <cell r="JV3">
            <v>0.5</v>
          </cell>
          <cell r="JW3">
            <v>55.300000000000004</v>
          </cell>
          <cell r="JX3">
            <v>0</v>
          </cell>
          <cell r="JY3">
            <v>0</v>
          </cell>
          <cell r="JZ3" t="str">
            <v>nd</v>
          </cell>
          <cell r="KA3" t="str">
            <v>nd</v>
          </cell>
          <cell r="KB3" t="str">
            <v>nd</v>
          </cell>
          <cell r="KC3">
            <v>11.600000000000001</v>
          </cell>
          <cell r="KD3">
            <v>69.5</v>
          </cell>
          <cell r="KE3">
            <v>5.5</v>
          </cell>
          <cell r="KF3">
            <v>3.8</v>
          </cell>
          <cell r="KG3">
            <v>3.6999999999999997</v>
          </cell>
          <cell r="KH3">
            <v>17.2</v>
          </cell>
          <cell r="KI3">
            <v>0.3</v>
          </cell>
          <cell r="KJ3">
            <v>67.900000000000006</v>
          </cell>
          <cell r="KK3">
            <v>5.5</v>
          </cell>
          <cell r="KL3">
            <v>3.9</v>
          </cell>
          <cell r="KM3">
            <v>3.8</v>
          </cell>
          <cell r="KN3">
            <v>18.5</v>
          </cell>
          <cell r="KO3">
            <v>0.4</v>
          </cell>
        </row>
        <row r="4">
          <cell r="A4" t="str">
            <v>2Ens</v>
          </cell>
          <cell r="B4" t="str">
            <v>4</v>
          </cell>
          <cell r="C4" t="str">
            <v>Ensemble</v>
          </cell>
          <cell r="D4" t="str">
            <v/>
          </cell>
          <cell r="E4" t="str">
            <v>2</v>
          </cell>
          <cell r="F4">
            <v>1.2</v>
          </cell>
          <cell r="G4">
            <v>6.1</v>
          </cell>
          <cell r="H4">
            <v>25.8</v>
          </cell>
          <cell r="I4">
            <v>55.300000000000004</v>
          </cell>
          <cell r="J4">
            <v>11.700000000000001</v>
          </cell>
          <cell r="K4">
            <v>77.100000000000009</v>
          </cell>
          <cell r="L4">
            <v>13.600000000000001</v>
          </cell>
          <cell r="M4">
            <v>5.8999999999999995</v>
          </cell>
          <cell r="N4">
            <v>3.4000000000000004</v>
          </cell>
          <cell r="O4">
            <v>23</v>
          </cell>
          <cell r="P4">
            <v>31.1</v>
          </cell>
          <cell r="Q4">
            <v>13.4</v>
          </cell>
          <cell r="R4">
            <v>6.6000000000000005</v>
          </cell>
          <cell r="S4">
            <v>16.3</v>
          </cell>
          <cell r="T4">
            <v>29.5</v>
          </cell>
          <cell r="U4">
            <v>4.2</v>
          </cell>
          <cell r="V4">
            <v>22.7</v>
          </cell>
          <cell r="W4">
            <v>12.9</v>
          </cell>
          <cell r="X4">
            <v>81.3</v>
          </cell>
          <cell r="Y4">
            <v>5.8000000000000007</v>
          </cell>
          <cell r="Z4">
            <v>10.299999999999999</v>
          </cell>
          <cell r="AA4">
            <v>31</v>
          </cell>
          <cell r="AB4">
            <v>19.8</v>
          </cell>
          <cell r="AC4">
            <v>46.800000000000004</v>
          </cell>
          <cell r="AD4">
            <v>33.300000000000004</v>
          </cell>
          <cell r="AE4">
            <v>18.600000000000001</v>
          </cell>
          <cell r="AF4">
            <v>24.8</v>
          </cell>
          <cell r="AG4">
            <v>14.2</v>
          </cell>
          <cell r="AH4">
            <v>0</v>
          </cell>
          <cell r="AI4">
            <v>42.5</v>
          </cell>
          <cell r="AJ4">
            <v>61.8</v>
          </cell>
          <cell r="AK4">
            <v>6</v>
          </cell>
          <cell r="AL4">
            <v>32.1</v>
          </cell>
          <cell r="AM4">
            <v>26.3</v>
          </cell>
          <cell r="AN4">
            <v>73.7</v>
          </cell>
          <cell r="AO4">
            <v>29.599999999999998</v>
          </cell>
          <cell r="AP4">
            <v>70.399999999999991</v>
          </cell>
          <cell r="AQ4">
            <v>59.5</v>
          </cell>
          <cell r="AR4">
            <v>9.9</v>
          </cell>
          <cell r="AS4">
            <v>1.5</v>
          </cell>
          <cell r="AT4">
            <v>20.599999999999998</v>
          </cell>
          <cell r="AU4">
            <v>8.4</v>
          </cell>
          <cell r="AV4">
            <v>8.4</v>
          </cell>
          <cell r="AW4">
            <v>1.9</v>
          </cell>
          <cell r="AX4">
            <v>1.9</v>
          </cell>
          <cell r="AY4">
            <v>82</v>
          </cell>
          <cell r="AZ4">
            <v>5.7</v>
          </cell>
          <cell r="BA4">
            <v>68.400000000000006</v>
          </cell>
          <cell r="BB4">
            <v>12.6</v>
          </cell>
          <cell r="BC4">
            <v>4.5999999999999996</v>
          </cell>
          <cell r="BD4">
            <v>3.6999999999999997</v>
          </cell>
          <cell r="BE4">
            <v>3.4000000000000004</v>
          </cell>
          <cell r="BF4">
            <v>7.5</v>
          </cell>
          <cell r="BG4">
            <v>2.9000000000000004</v>
          </cell>
          <cell r="BH4">
            <v>2.1</v>
          </cell>
          <cell r="BI4">
            <v>3</v>
          </cell>
          <cell r="BJ4">
            <v>4</v>
          </cell>
          <cell r="BK4">
            <v>18.099999999999998</v>
          </cell>
          <cell r="BL4">
            <v>69.8</v>
          </cell>
          <cell r="BM4">
            <v>1.3</v>
          </cell>
          <cell r="BN4">
            <v>0.6</v>
          </cell>
          <cell r="BO4">
            <v>0.8</v>
          </cell>
          <cell r="BP4">
            <v>3.8</v>
          </cell>
          <cell r="BQ4">
            <v>13</v>
          </cell>
          <cell r="BR4">
            <v>80.600000000000009</v>
          </cell>
          <cell r="BS4" t="str">
            <v>nd</v>
          </cell>
          <cell r="BT4" t="str">
            <v>nd</v>
          </cell>
          <cell r="BU4" t="str">
            <v>nd</v>
          </cell>
          <cell r="BV4">
            <v>7.0000000000000009</v>
          </cell>
          <cell r="BW4">
            <v>57.099999999999994</v>
          </cell>
          <cell r="BX4">
            <v>35.6</v>
          </cell>
          <cell r="BY4">
            <v>3.3000000000000003</v>
          </cell>
          <cell r="BZ4">
            <v>3</v>
          </cell>
          <cell r="CA4">
            <v>12.2</v>
          </cell>
          <cell r="CB4">
            <v>38.200000000000003</v>
          </cell>
          <cell r="CC4">
            <v>28.000000000000004</v>
          </cell>
          <cell r="CD4">
            <v>15.299999999999999</v>
          </cell>
          <cell r="CE4">
            <v>0</v>
          </cell>
          <cell r="CF4">
            <v>0</v>
          </cell>
          <cell r="CG4">
            <v>0</v>
          </cell>
          <cell r="CH4">
            <v>0.1</v>
          </cell>
          <cell r="CI4">
            <v>0.6</v>
          </cell>
          <cell r="CJ4">
            <v>99.3</v>
          </cell>
          <cell r="CK4">
            <v>62.2</v>
          </cell>
          <cell r="CL4">
            <v>34.200000000000003</v>
          </cell>
          <cell r="CM4">
            <v>76.400000000000006</v>
          </cell>
          <cell r="CN4">
            <v>34.200000000000003</v>
          </cell>
          <cell r="CO4">
            <v>9</v>
          </cell>
          <cell r="CP4">
            <v>18.600000000000001</v>
          </cell>
          <cell r="CQ4">
            <v>64.900000000000006</v>
          </cell>
          <cell r="CR4">
            <v>6.1</v>
          </cell>
          <cell r="CS4">
            <v>26.200000000000003</v>
          </cell>
          <cell r="CT4">
            <v>30.3</v>
          </cell>
          <cell r="CU4">
            <v>13.4</v>
          </cell>
          <cell r="CV4">
            <v>30.099999999999998</v>
          </cell>
          <cell r="CW4">
            <v>27.500000000000004</v>
          </cell>
          <cell r="CX4">
            <v>5.8999999999999995</v>
          </cell>
          <cell r="CY4">
            <v>12.7</v>
          </cell>
          <cell r="CZ4">
            <v>10.100000000000001</v>
          </cell>
          <cell r="DA4">
            <v>15</v>
          </cell>
          <cell r="DB4">
            <v>28.799999999999997</v>
          </cell>
          <cell r="DC4">
            <v>26.700000000000003</v>
          </cell>
          <cell r="DD4">
            <v>37.5</v>
          </cell>
          <cell r="DE4">
            <v>9.9</v>
          </cell>
          <cell r="DF4">
            <v>24.2</v>
          </cell>
          <cell r="DG4">
            <v>6.7</v>
          </cell>
          <cell r="DH4">
            <v>1.0999999999999999</v>
          </cell>
          <cell r="DI4">
            <v>10.100000000000001</v>
          </cell>
          <cell r="DJ4">
            <v>10.299999999999999</v>
          </cell>
          <cell r="DK4">
            <v>17.100000000000001</v>
          </cell>
          <cell r="DL4">
            <v>0.1</v>
          </cell>
          <cell r="DM4">
            <v>0.3</v>
          </cell>
          <cell r="DN4" t="str">
            <v>nd</v>
          </cell>
          <cell r="DO4">
            <v>0.1</v>
          </cell>
          <cell r="DP4">
            <v>0.5</v>
          </cell>
          <cell r="DQ4">
            <v>2</v>
          </cell>
          <cell r="DR4">
            <v>1.2</v>
          </cell>
          <cell r="DS4">
            <v>1</v>
          </cell>
          <cell r="DT4">
            <v>0.70000000000000007</v>
          </cell>
          <cell r="DU4">
            <v>0.6</v>
          </cell>
          <cell r="DV4">
            <v>0.6</v>
          </cell>
          <cell r="DW4">
            <v>15.7</v>
          </cell>
          <cell r="DX4">
            <v>4.8</v>
          </cell>
          <cell r="DY4">
            <v>1.6</v>
          </cell>
          <cell r="DZ4">
            <v>1.5</v>
          </cell>
          <cell r="EA4">
            <v>0.89999999999999991</v>
          </cell>
          <cell r="EB4">
            <v>1.5</v>
          </cell>
          <cell r="EC4">
            <v>41.099999999999994</v>
          </cell>
          <cell r="ED4">
            <v>5.5</v>
          </cell>
          <cell r="EE4">
            <v>1.7000000000000002</v>
          </cell>
          <cell r="EF4">
            <v>1.0999999999999999</v>
          </cell>
          <cell r="EG4">
            <v>1.3</v>
          </cell>
          <cell r="EH4">
            <v>4</v>
          </cell>
          <cell r="EI4">
            <v>9.1999999999999993</v>
          </cell>
          <cell r="EJ4">
            <v>1.2</v>
          </cell>
          <cell r="EK4">
            <v>0.2</v>
          </cell>
          <cell r="EL4">
            <v>0.2</v>
          </cell>
          <cell r="EM4">
            <v>0.2</v>
          </cell>
          <cell r="EN4">
            <v>0.8</v>
          </cell>
          <cell r="EO4">
            <v>0</v>
          </cell>
          <cell r="EP4">
            <v>0.5</v>
          </cell>
          <cell r="EQ4" t="str">
            <v>nd</v>
          </cell>
          <cell r="ER4" t="str">
            <v>nd</v>
          </cell>
          <cell r="ES4">
            <v>0.5</v>
          </cell>
          <cell r="ET4">
            <v>0.3</v>
          </cell>
          <cell r="EU4">
            <v>0.1</v>
          </cell>
          <cell r="EV4">
            <v>0.3</v>
          </cell>
          <cell r="EW4">
            <v>0.2</v>
          </cell>
          <cell r="EX4">
            <v>1.3</v>
          </cell>
          <cell r="EY4">
            <v>3.9</v>
          </cell>
          <cell r="EZ4">
            <v>0.70000000000000007</v>
          </cell>
          <cell r="FA4">
            <v>1</v>
          </cell>
          <cell r="FB4">
            <v>0.89999999999999991</v>
          </cell>
          <cell r="FC4">
            <v>1.5</v>
          </cell>
          <cell r="FD4">
            <v>5.7</v>
          </cell>
          <cell r="FE4">
            <v>15.8</v>
          </cell>
          <cell r="FF4">
            <v>1.7000000000000002</v>
          </cell>
          <cell r="FG4">
            <v>0.89999999999999991</v>
          </cell>
          <cell r="FH4">
            <v>1.7000000000000002</v>
          </cell>
          <cell r="FI4">
            <v>1.9</v>
          </cell>
          <cell r="FJ4">
            <v>8.4</v>
          </cell>
          <cell r="FK4">
            <v>40.6</v>
          </cell>
          <cell r="FL4">
            <v>0.1</v>
          </cell>
          <cell r="FM4">
            <v>0.1</v>
          </cell>
          <cell r="FN4">
            <v>0.1</v>
          </cell>
          <cell r="FO4">
            <v>0.3</v>
          </cell>
          <cell r="FP4">
            <v>2.1999999999999997</v>
          </cell>
          <cell r="FQ4">
            <v>8.9</v>
          </cell>
          <cell r="FR4">
            <v>0.70000000000000007</v>
          </cell>
          <cell r="FS4">
            <v>0.1</v>
          </cell>
          <cell r="FT4" t="str">
            <v>nd</v>
          </cell>
          <cell r="FU4">
            <v>0.1</v>
          </cell>
          <cell r="FV4">
            <v>0.2</v>
          </cell>
          <cell r="FW4">
            <v>0.2</v>
          </cell>
          <cell r="FX4">
            <v>0.2</v>
          </cell>
          <cell r="FY4">
            <v>0.3</v>
          </cell>
          <cell r="FZ4">
            <v>1.5</v>
          </cell>
          <cell r="GA4">
            <v>1.5</v>
          </cell>
          <cell r="GB4">
            <v>2.4</v>
          </cell>
          <cell r="GC4" t="str">
            <v>nd</v>
          </cell>
          <cell r="GD4">
            <v>0.1</v>
          </cell>
          <cell r="GE4">
            <v>0.3</v>
          </cell>
          <cell r="GF4">
            <v>1.5</v>
          </cell>
          <cell r="GG4">
            <v>5.8000000000000007</v>
          </cell>
          <cell r="GH4">
            <v>17.899999999999999</v>
          </cell>
          <cell r="GI4">
            <v>0.4</v>
          </cell>
          <cell r="GJ4">
            <v>0</v>
          </cell>
          <cell r="GK4">
            <v>0.1</v>
          </cell>
          <cell r="GL4">
            <v>0.3</v>
          </cell>
          <cell r="GM4">
            <v>3.8</v>
          </cell>
          <cell r="GN4">
            <v>50.8</v>
          </cell>
          <cell r="GO4">
            <v>0</v>
          </cell>
          <cell r="GP4" t="str">
            <v>nd</v>
          </cell>
          <cell r="GQ4">
            <v>0</v>
          </cell>
          <cell r="GR4">
            <v>0.3</v>
          </cell>
          <cell r="GS4">
            <v>1.7000000000000002</v>
          </cell>
          <cell r="GT4">
            <v>9.3000000000000007</v>
          </cell>
          <cell r="GU4">
            <v>0</v>
          </cell>
          <cell r="GV4">
            <v>0.4</v>
          </cell>
          <cell r="GW4">
            <v>0</v>
          </cell>
          <cell r="GX4">
            <v>0</v>
          </cell>
          <cell r="GY4">
            <v>0.70000000000000007</v>
          </cell>
          <cell r="GZ4">
            <v>0</v>
          </cell>
          <cell r="HA4">
            <v>0</v>
          </cell>
          <cell r="HB4">
            <v>0</v>
          </cell>
          <cell r="HC4">
            <v>0.70000000000000007</v>
          </cell>
          <cell r="HD4">
            <v>3</v>
          </cell>
          <cell r="HE4">
            <v>2.5</v>
          </cell>
          <cell r="HF4">
            <v>0</v>
          </cell>
          <cell r="HG4">
            <v>0</v>
          </cell>
          <cell r="HH4" t="str">
            <v>nd</v>
          </cell>
          <cell r="HI4">
            <v>2.6</v>
          </cell>
          <cell r="HJ4">
            <v>14.7</v>
          </cell>
          <cell r="HK4">
            <v>8.5</v>
          </cell>
          <cell r="HL4" t="str">
            <v>nd</v>
          </cell>
          <cell r="HM4" t="str">
            <v>nd</v>
          </cell>
          <cell r="HN4">
            <v>0</v>
          </cell>
          <cell r="HO4">
            <v>3</v>
          </cell>
          <cell r="HP4">
            <v>31.900000000000002</v>
          </cell>
          <cell r="HQ4">
            <v>19.8</v>
          </cell>
          <cell r="HR4">
            <v>0</v>
          </cell>
          <cell r="HS4">
            <v>0</v>
          </cell>
          <cell r="HT4">
            <v>0</v>
          </cell>
          <cell r="HU4">
            <v>0.70000000000000007</v>
          </cell>
          <cell r="HV4">
            <v>7.0000000000000009</v>
          </cell>
          <cell r="HW4">
            <v>4</v>
          </cell>
          <cell r="HX4">
            <v>0.1</v>
          </cell>
          <cell r="HY4">
            <v>0.4</v>
          </cell>
          <cell r="HZ4">
            <v>0.1</v>
          </cell>
          <cell r="IA4">
            <v>0.1</v>
          </cell>
          <cell r="IB4">
            <v>0.3</v>
          </cell>
          <cell r="IC4" t="str">
            <v>nd</v>
          </cell>
          <cell r="ID4">
            <v>0.4</v>
          </cell>
          <cell r="IE4">
            <v>1.0999999999999999</v>
          </cell>
          <cell r="IF4">
            <v>2.1999999999999997</v>
          </cell>
          <cell r="IG4">
            <v>1.7000000000000002</v>
          </cell>
          <cell r="IH4">
            <v>0.70000000000000007</v>
          </cell>
          <cell r="II4">
            <v>0.89999999999999991</v>
          </cell>
          <cell r="IJ4">
            <v>0.8</v>
          </cell>
          <cell r="IK4">
            <v>3.4000000000000004</v>
          </cell>
          <cell r="IL4">
            <v>9.3000000000000007</v>
          </cell>
          <cell r="IM4">
            <v>8.1</v>
          </cell>
          <cell r="IN4">
            <v>3</v>
          </cell>
          <cell r="IO4">
            <v>2.1</v>
          </cell>
          <cell r="IP4">
            <v>1.4000000000000001</v>
          </cell>
          <cell r="IQ4">
            <v>5.7</v>
          </cell>
          <cell r="IR4">
            <v>22</v>
          </cell>
          <cell r="IS4">
            <v>14.6</v>
          </cell>
          <cell r="IT4">
            <v>9.5</v>
          </cell>
          <cell r="IU4" t="str">
            <v>nd</v>
          </cell>
          <cell r="IV4">
            <v>0.3</v>
          </cell>
          <cell r="IW4">
            <v>1.9</v>
          </cell>
          <cell r="IX4">
            <v>4.3999999999999995</v>
          </cell>
          <cell r="IY4">
            <v>3.2</v>
          </cell>
          <cell r="IZ4">
            <v>1.7999999999999998</v>
          </cell>
          <cell r="JA4">
            <v>0</v>
          </cell>
          <cell r="JB4">
            <v>0</v>
          </cell>
          <cell r="JC4">
            <v>0</v>
          </cell>
          <cell r="JD4">
            <v>0</v>
          </cell>
          <cell r="JE4">
            <v>1.2</v>
          </cell>
          <cell r="JF4">
            <v>0</v>
          </cell>
          <cell r="JG4">
            <v>0</v>
          </cell>
          <cell r="JH4">
            <v>0</v>
          </cell>
          <cell r="JI4">
            <v>0</v>
          </cell>
          <cell r="JJ4">
            <v>0</v>
          </cell>
          <cell r="JK4">
            <v>6</v>
          </cell>
          <cell r="JL4">
            <v>0</v>
          </cell>
          <cell r="JM4">
            <v>0</v>
          </cell>
          <cell r="JN4">
            <v>0</v>
          </cell>
          <cell r="JO4">
            <v>0</v>
          </cell>
          <cell r="JP4">
            <v>0.2</v>
          </cell>
          <cell r="JQ4">
            <v>25.1</v>
          </cell>
          <cell r="JR4">
            <v>0</v>
          </cell>
          <cell r="JS4">
            <v>0</v>
          </cell>
          <cell r="JT4">
            <v>0</v>
          </cell>
          <cell r="JU4">
            <v>0.1</v>
          </cell>
          <cell r="JV4">
            <v>0.2</v>
          </cell>
          <cell r="JW4">
            <v>55.400000000000006</v>
          </cell>
          <cell r="JX4">
            <v>0</v>
          </cell>
          <cell r="JY4">
            <v>0</v>
          </cell>
          <cell r="JZ4">
            <v>0</v>
          </cell>
          <cell r="KA4">
            <v>0</v>
          </cell>
          <cell r="KB4" t="str">
            <v>nd</v>
          </cell>
          <cell r="KC4">
            <v>11.600000000000001</v>
          </cell>
          <cell r="KD4">
            <v>67.800000000000011</v>
          </cell>
          <cell r="KE4">
            <v>6.1</v>
          </cell>
          <cell r="KF4">
            <v>3.2</v>
          </cell>
          <cell r="KG4">
            <v>4.3</v>
          </cell>
          <cell r="KH4">
            <v>18.5</v>
          </cell>
          <cell r="KI4">
            <v>0.1</v>
          </cell>
          <cell r="KJ4">
            <v>65.8</v>
          </cell>
          <cell r="KK4">
            <v>6</v>
          </cell>
          <cell r="KL4">
            <v>3.3000000000000003</v>
          </cell>
          <cell r="KM4">
            <v>4.5999999999999996</v>
          </cell>
          <cell r="KN4">
            <v>20.200000000000003</v>
          </cell>
          <cell r="KO4">
            <v>0.1</v>
          </cell>
        </row>
        <row r="5">
          <cell r="A5" t="str">
            <v>3Ens</v>
          </cell>
          <cell r="B5" t="str">
            <v>5</v>
          </cell>
          <cell r="C5" t="str">
            <v>Ensemble</v>
          </cell>
          <cell r="D5" t="str">
            <v/>
          </cell>
          <cell r="E5" t="str">
            <v>3</v>
          </cell>
          <cell r="F5">
            <v>0.89999999999999991</v>
          </cell>
          <cell r="G5">
            <v>6.8000000000000007</v>
          </cell>
          <cell r="H5">
            <v>23.3</v>
          </cell>
          <cell r="I5">
            <v>56.599999999999994</v>
          </cell>
          <cell r="J5">
            <v>12.4</v>
          </cell>
          <cell r="K5">
            <v>76.8</v>
          </cell>
          <cell r="L5">
            <v>13.900000000000002</v>
          </cell>
          <cell r="M5">
            <v>5.3</v>
          </cell>
          <cell r="N5">
            <v>4</v>
          </cell>
          <cell r="O5">
            <v>23.400000000000002</v>
          </cell>
          <cell r="P5">
            <v>33.4</v>
          </cell>
          <cell r="Q5">
            <v>11.1</v>
          </cell>
          <cell r="R5">
            <v>5.2</v>
          </cell>
          <cell r="S5">
            <v>19.8</v>
          </cell>
          <cell r="T5">
            <v>26</v>
          </cell>
          <cell r="U5">
            <v>4.5</v>
          </cell>
          <cell r="V5">
            <v>21.8</v>
          </cell>
          <cell r="W5">
            <v>13.3</v>
          </cell>
          <cell r="X5">
            <v>78.7</v>
          </cell>
          <cell r="Y5">
            <v>8</v>
          </cell>
          <cell r="Z5">
            <v>11.700000000000001</v>
          </cell>
          <cell r="AA5">
            <v>32.800000000000004</v>
          </cell>
          <cell r="AB5">
            <v>22.7</v>
          </cell>
          <cell r="AC5">
            <v>50.8</v>
          </cell>
          <cell r="AD5">
            <v>25</v>
          </cell>
          <cell r="AE5">
            <v>18.8</v>
          </cell>
          <cell r="AF5">
            <v>29.5</v>
          </cell>
          <cell r="AG5">
            <v>16.100000000000001</v>
          </cell>
          <cell r="AH5">
            <v>0</v>
          </cell>
          <cell r="AI5">
            <v>35.699999999999996</v>
          </cell>
          <cell r="AJ5">
            <v>66.8</v>
          </cell>
          <cell r="AK5">
            <v>5.2</v>
          </cell>
          <cell r="AL5">
            <v>28.000000000000004</v>
          </cell>
          <cell r="AM5">
            <v>31.6</v>
          </cell>
          <cell r="AN5">
            <v>68.400000000000006</v>
          </cell>
          <cell r="AO5">
            <v>37.9</v>
          </cell>
          <cell r="AP5">
            <v>62.1</v>
          </cell>
          <cell r="AQ5">
            <v>50.5</v>
          </cell>
          <cell r="AR5">
            <v>8.6</v>
          </cell>
          <cell r="AS5">
            <v>2.6</v>
          </cell>
          <cell r="AT5">
            <v>29.7</v>
          </cell>
          <cell r="AU5">
            <v>8.6</v>
          </cell>
          <cell r="AV5">
            <v>8.3000000000000007</v>
          </cell>
          <cell r="AW5">
            <v>3.2</v>
          </cell>
          <cell r="AX5">
            <v>2.9000000000000004</v>
          </cell>
          <cell r="AY5">
            <v>79.800000000000011</v>
          </cell>
          <cell r="AZ5">
            <v>5.8000000000000007</v>
          </cell>
          <cell r="BA5">
            <v>66.900000000000006</v>
          </cell>
          <cell r="BB5">
            <v>11.3</v>
          </cell>
          <cell r="BC5">
            <v>5.2</v>
          </cell>
          <cell r="BD5">
            <v>4.8</v>
          </cell>
          <cell r="BE5">
            <v>4.3999999999999995</v>
          </cell>
          <cell r="BF5">
            <v>7.3999999999999995</v>
          </cell>
          <cell r="BG5">
            <v>3.6999999999999997</v>
          </cell>
          <cell r="BH5">
            <v>3.3000000000000003</v>
          </cell>
          <cell r="BI5">
            <v>4.3999999999999995</v>
          </cell>
          <cell r="BJ5">
            <v>4.7</v>
          </cell>
          <cell r="BK5">
            <v>20</v>
          </cell>
          <cell r="BL5">
            <v>63.800000000000004</v>
          </cell>
          <cell r="BM5">
            <v>0.6</v>
          </cell>
          <cell r="BN5">
            <v>0.89999999999999991</v>
          </cell>
          <cell r="BO5">
            <v>1.2</v>
          </cell>
          <cell r="BP5">
            <v>3.4000000000000004</v>
          </cell>
          <cell r="BQ5">
            <v>17.100000000000001</v>
          </cell>
          <cell r="BR5">
            <v>76.8</v>
          </cell>
          <cell r="BS5" t="str">
            <v>nd</v>
          </cell>
          <cell r="BT5">
            <v>0</v>
          </cell>
          <cell r="BU5">
            <v>0.5</v>
          </cell>
          <cell r="BV5">
            <v>8.1</v>
          </cell>
          <cell r="BW5">
            <v>68.8</v>
          </cell>
          <cell r="BX5">
            <v>22.6</v>
          </cell>
          <cell r="BY5">
            <v>3.9</v>
          </cell>
          <cell r="BZ5">
            <v>3</v>
          </cell>
          <cell r="CA5">
            <v>18.899999999999999</v>
          </cell>
          <cell r="CB5">
            <v>40.799999999999997</v>
          </cell>
          <cell r="CC5">
            <v>25.3</v>
          </cell>
          <cell r="CD5">
            <v>8.1</v>
          </cell>
          <cell r="CE5">
            <v>0</v>
          </cell>
          <cell r="CF5">
            <v>0</v>
          </cell>
          <cell r="CG5" t="str">
            <v>nd</v>
          </cell>
          <cell r="CH5">
            <v>0.2</v>
          </cell>
          <cell r="CI5">
            <v>0.89999999999999991</v>
          </cell>
          <cell r="CJ5">
            <v>98.7</v>
          </cell>
          <cell r="CK5">
            <v>69.699999999999989</v>
          </cell>
          <cell r="CL5">
            <v>36.700000000000003</v>
          </cell>
          <cell r="CM5">
            <v>80.800000000000011</v>
          </cell>
          <cell r="CN5">
            <v>39.700000000000003</v>
          </cell>
          <cell r="CO5">
            <v>7.3999999999999995</v>
          </cell>
          <cell r="CP5">
            <v>22.3</v>
          </cell>
          <cell r="CQ5">
            <v>68.899999999999991</v>
          </cell>
          <cell r="CR5">
            <v>7.3999999999999995</v>
          </cell>
          <cell r="CS5">
            <v>27.800000000000004</v>
          </cell>
          <cell r="CT5">
            <v>28.000000000000004</v>
          </cell>
          <cell r="CU5">
            <v>12.2</v>
          </cell>
          <cell r="CV5">
            <v>32</v>
          </cell>
          <cell r="CW5">
            <v>30.7</v>
          </cell>
          <cell r="CX5">
            <v>6.6000000000000005</v>
          </cell>
          <cell r="CY5">
            <v>12.6</v>
          </cell>
          <cell r="CZ5">
            <v>10</v>
          </cell>
          <cell r="DA5">
            <v>13.900000000000002</v>
          </cell>
          <cell r="DB5">
            <v>26.3</v>
          </cell>
          <cell r="DC5">
            <v>25.8</v>
          </cell>
          <cell r="DD5">
            <v>33.5</v>
          </cell>
          <cell r="DE5">
            <v>13.900000000000002</v>
          </cell>
          <cell r="DF5">
            <v>25.1</v>
          </cell>
          <cell r="DG5">
            <v>9.3000000000000007</v>
          </cell>
          <cell r="DH5">
            <v>2</v>
          </cell>
          <cell r="DI5">
            <v>7.5</v>
          </cell>
          <cell r="DJ5">
            <v>13.5</v>
          </cell>
          <cell r="DK5">
            <v>16.3</v>
          </cell>
          <cell r="DL5">
            <v>0.2</v>
          </cell>
          <cell r="DM5">
            <v>0.1</v>
          </cell>
          <cell r="DN5">
            <v>0</v>
          </cell>
          <cell r="DO5" t="str">
            <v>nd</v>
          </cell>
          <cell r="DP5">
            <v>0.2</v>
          </cell>
          <cell r="DQ5">
            <v>2.5</v>
          </cell>
          <cell r="DR5">
            <v>1.0999999999999999</v>
          </cell>
          <cell r="DS5">
            <v>0.89999999999999991</v>
          </cell>
          <cell r="DT5">
            <v>0.8</v>
          </cell>
          <cell r="DU5">
            <v>1</v>
          </cell>
          <cell r="DV5">
            <v>0.5</v>
          </cell>
          <cell r="DW5">
            <v>13.700000000000001</v>
          </cell>
          <cell r="DX5">
            <v>3.6999999999999997</v>
          </cell>
          <cell r="DY5">
            <v>1.6</v>
          </cell>
          <cell r="DZ5">
            <v>1.7000000000000002</v>
          </cell>
          <cell r="EA5">
            <v>1.6</v>
          </cell>
          <cell r="EB5">
            <v>1</v>
          </cell>
          <cell r="EC5">
            <v>40.799999999999997</v>
          </cell>
          <cell r="ED5">
            <v>5.3</v>
          </cell>
          <cell r="EE5">
            <v>2.1999999999999997</v>
          </cell>
          <cell r="EF5">
            <v>1.9</v>
          </cell>
          <cell r="EG5">
            <v>1.6</v>
          </cell>
          <cell r="EH5">
            <v>5.0999999999999996</v>
          </cell>
          <cell r="EI5">
            <v>9.7000000000000011</v>
          </cell>
          <cell r="EJ5">
            <v>1.2</v>
          </cell>
          <cell r="EK5">
            <v>0.5</v>
          </cell>
          <cell r="EL5">
            <v>0.3</v>
          </cell>
          <cell r="EM5">
            <v>0.1</v>
          </cell>
          <cell r="EN5">
            <v>0.6</v>
          </cell>
          <cell r="EO5" t="str">
            <v>nd</v>
          </cell>
          <cell r="EP5" t="str">
            <v>nd</v>
          </cell>
          <cell r="EQ5">
            <v>0</v>
          </cell>
          <cell r="ER5">
            <v>0.1</v>
          </cell>
          <cell r="ES5">
            <v>0.3</v>
          </cell>
          <cell r="ET5">
            <v>0.4</v>
          </cell>
          <cell r="EU5">
            <v>0.3</v>
          </cell>
          <cell r="EV5">
            <v>0.3</v>
          </cell>
          <cell r="EW5">
            <v>0.5</v>
          </cell>
          <cell r="EX5">
            <v>2.5</v>
          </cell>
          <cell r="EY5">
            <v>2.7</v>
          </cell>
          <cell r="EZ5">
            <v>1.4000000000000001</v>
          </cell>
          <cell r="FA5">
            <v>1</v>
          </cell>
          <cell r="FB5">
            <v>1.4000000000000001</v>
          </cell>
          <cell r="FC5">
            <v>1.7000000000000002</v>
          </cell>
          <cell r="FD5">
            <v>5.2</v>
          </cell>
          <cell r="FE5">
            <v>12.8</v>
          </cell>
          <cell r="FF5">
            <v>1.6</v>
          </cell>
          <cell r="FG5">
            <v>1.3</v>
          </cell>
          <cell r="FH5">
            <v>2.5</v>
          </cell>
          <cell r="FI5">
            <v>2.1</v>
          </cell>
          <cell r="FJ5">
            <v>10.299999999999999</v>
          </cell>
          <cell r="FK5">
            <v>39.200000000000003</v>
          </cell>
          <cell r="FL5">
            <v>0.3</v>
          </cell>
          <cell r="FM5">
            <v>0.5</v>
          </cell>
          <cell r="FN5">
            <v>0.3</v>
          </cell>
          <cell r="FO5">
            <v>0.3</v>
          </cell>
          <cell r="FP5">
            <v>2.1</v>
          </cell>
          <cell r="FQ5">
            <v>8.7999999999999989</v>
          </cell>
          <cell r="FR5">
            <v>0.2</v>
          </cell>
          <cell r="FS5">
            <v>0</v>
          </cell>
          <cell r="FT5">
            <v>0</v>
          </cell>
          <cell r="FU5">
            <v>0</v>
          </cell>
          <cell r="FV5">
            <v>0.4</v>
          </cell>
          <cell r="FW5">
            <v>0.2</v>
          </cell>
          <cell r="FX5">
            <v>0.5</v>
          </cell>
          <cell r="FY5">
            <v>0.70000000000000007</v>
          </cell>
          <cell r="FZ5">
            <v>1</v>
          </cell>
          <cell r="GA5">
            <v>2</v>
          </cell>
          <cell r="GB5">
            <v>2.5</v>
          </cell>
          <cell r="GC5">
            <v>0.2</v>
          </cell>
          <cell r="GD5">
            <v>0.1</v>
          </cell>
          <cell r="GE5">
            <v>0.5</v>
          </cell>
          <cell r="GF5">
            <v>1.6</v>
          </cell>
          <cell r="GG5">
            <v>5.7</v>
          </cell>
          <cell r="GH5">
            <v>15.6</v>
          </cell>
          <cell r="GI5">
            <v>0</v>
          </cell>
          <cell r="GJ5">
            <v>0</v>
          </cell>
          <cell r="GK5" t="str">
            <v>nd</v>
          </cell>
          <cell r="GL5">
            <v>0.5</v>
          </cell>
          <cell r="GM5">
            <v>7.3999999999999995</v>
          </cell>
          <cell r="GN5">
            <v>48.199999999999996</v>
          </cell>
          <cell r="GO5" t="str">
            <v>nd</v>
          </cell>
          <cell r="GP5" t="str">
            <v>nd</v>
          </cell>
          <cell r="GQ5">
            <v>0</v>
          </cell>
          <cell r="GR5">
            <v>0.2</v>
          </cell>
          <cell r="GS5">
            <v>2</v>
          </cell>
          <cell r="GT5">
            <v>10.100000000000001</v>
          </cell>
          <cell r="GU5">
            <v>0</v>
          </cell>
          <cell r="GV5">
            <v>0.3</v>
          </cell>
          <cell r="GW5">
            <v>0</v>
          </cell>
          <cell r="GX5">
            <v>0</v>
          </cell>
          <cell r="GY5">
            <v>0.4</v>
          </cell>
          <cell r="GZ5">
            <v>0</v>
          </cell>
          <cell r="HA5">
            <v>0</v>
          </cell>
          <cell r="HB5">
            <v>0</v>
          </cell>
          <cell r="HC5">
            <v>0.3</v>
          </cell>
          <cell r="HD5">
            <v>4.3</v>
          </cell>
          <cell r="HE5">
            <v>2.2999999999999998</v>
          </cell>
          <cell r="HF5">
            <v>0</v>
          </cell>
          <cell r="HG5">
            <v>0</v>
          </cell>
          <cell r="HH5" t="str">
            <v>nd</v>
          </cell>
          <cell r="HI5">
            <v>2.1</v>
          </cell>
          <cell r="HJ5">
            <v>15.9</v>
          </cell>
          <cell r="HK5">
            <v>5.2</v>
          </cell>
          <cell r="HL5" t="str">
            <v>nd</v>
          </cell>
          <cell r="HM5">
            <v>0</v>
          </cell>
          <cell r="HN5" t="str">
            <v>nd</v>
          </cell>
          <cell r="HO5">
            <v>4.2</v>
          </cell>
          <cell r="HP5">
            <v>39.4</v>
          </cell>
          <cell r="HQ5">
            <v>12.6</v>
          </cell>
          <cell r="HR5">
            <v>0</v>
          </cell>
          <cell r="HS5">
            <v>0</v>
          </cell>
          <cell r="HT5">
            <v>0.2</v>
          </cell>
          <cell r="HU5">
            <v>1.5</v>
          </cell>
          <cell r="HV5">
            <v>8.7999999999999989</v>
          </cell>
          <cell r="HW5">
            <v>2</v>
          </cell>
          <cell r="HX5" t="str">
            <v>nd</v>
          </cell>
          <cell r="HY5">
            <v>0.1</v>
          </cell>
          <cell r="HZ5">
            <v>0.2</v>
          </cell>
          <cell r="IA5" t="str">
            <v>nd</v>
          </cell>
          <cell r="IB5">
            <v>0.2</v>
          </cell>
          <cell r="IC5" t="str">
            <v>nd</v>
          </cell>
          <cell r="ID5">
            <v>0.5</v>
          </cell>
          <cell r="IE5">
            <v>2.1</v>
          </cell>
          <cell r="IF5">
            <v>2.1999999999999997</v>
          </cell>
          <cell r="IG5">
            <v>1.5</v>
          </cell>
          <cell r="IH5">
            <v>0.6</v>
          </cell>
          <cell r="II5">
            <v>0.3</v>
          </cell>
          <cell r="IJ5">
            <v>0.4</v>
          </cell>
          <cell r="IK5">
            <v>4.5999999999999996</v>
          </cell>
          <cell r="IL5">
            <v>8.7999999999999989</v>
          </cell>
          <cell r="IM5">
            <v>7.3999999999999995</v>
          </cell>
          <cell r="IN5">
            <v>1.7000000000000002</v>
          </cell>
          <cell r="IO5">
            <v>3.4000000000000004</v>
          </cell>
          <cell r="IP5">
            <v>1.5</v>
          </cell>
          <cell r="IQ5">
            <v>10</v>
          </cell>
          <cell r="IR5">
            <v>24</v>
          </cell>
          <cell r="IS5">
            <v>13.5</v>
          </cell>
          <cell r="IT5">
            <v>4.3999999999999995</v>
          </cell>
          <cell r="IU5" t="str">
            <v>nd</v>
          </cell>
          <cell r="IV5">
            <v>0.6</v>
          </cell>
          <cell r="IW5">
            <v>2</v>
          </cell>
          <cell r="IX5">
            <v>5.7</v>
          </cell>
          <cell r="IY5">
            <v>2.9000000000000004</v>
          </cell>
          <cell r="IZ5">
            <v>1.0999999999999999</v>
          </cell>
          <cell r="JA5">
            <v>0</v>
          </cell>
          <cell r="JB5">
            <v>0</v>
          </cell>
          <cell r="JC5">
            <v>0</v>
          </cell>
          <cell r="JD5">
            <v>0</v>
          </cell>
          <cell r="JE5">
            <v>0.70000000000000007</v>
          </cell>
          <cell r="JF5">
            <v>0</v>
          </cell>
          <cell r="JG5">
            <v>0</v>
          </cell>
          <cell r="JH5">
            <v>0</v>
          </cell>
          <cell r="JI5">
            <v>0</v>
          </cell>
          <cell r="JJ5">
            <v>0.1</v>
          </cell>
          <cell r="JK5">
            <v>6.7</v>
          </cell>
          <cell r="JL5">
            <v>0</v>
          </cell>
          <cell r="JM5">
            <v>0</v>
          </cell>
          <cell r="JN5" t="str">
            <v>nd</v>
          </cell>
          <cell r="JO5" t="str">
            <v>nd</v>
          </cell>
          <cell r="JP5">
            <v>0.3</v>
          </cell>
          <cell r="JQ5">
            <v>22.7</v>
          </cell>
          <cell r="JR5">
            <v>0</v>
          </cell>
          <cell r="JS5">
            <v>0</v>
          </cell>
          <cell r="JT5">
            <v>0</v>
          </cell>
          <cell r="JU5">
            <v>0.1</v>
          </cell>
          <cell r="JV5">
            <v>0.5</v>
          </cell>
          <cell r="JW5">
            <v>56.100000000000009</v>
          </cell>
          <cell r="JX5">
            <v>0</v>
          </cell>
          <cell r="JY5">
            <v>0</v>
          </cell>
          <cell r="JZ5" t="str">
            <v>nd</v>
          </cell>
          <cell r="KA5">
            <v>0</v>
          </cell>
          <cell r="KB5">
            <v>0</v>
          </cell>
          <cell r="KC5">
            <v>12.4</v>
          </cell>
          <cell r="KD5">
            <v>62.5</v>
          </cell>
          <cell r="KE5">
            <v>7.7</v>
          </cell>
          <cell r="KF5">
            <v>3.3000000000000003</v>
          </cell>
          <cell r="KG5">
            <v>5.2</v>
          </cell>
          <cell r="KH5">
            <v>21.2</v>
          </cell>
          <cell r="KI5">
            <v>0.2</v>
          </cell>
          <cell r="KJ5">
            <v>60.8</v>
          </cell>
          <cell r="KK5">
            <v>7.5</v>
          </cell>
          <cell r="KL5">
            <v>3.3000000000000003</v>
          </cell>
          <cell r="KM5">
            <v>5.5</v>
          </cell>
          <cell r="KN5">
            <v>22.7</v>
          </cell>
          <cell r="KO5">
            <v>0.2</v>
          </cell>
        </row>
        <row r="6">
          <cell r="A6" t="str">
            <v>4Ens</v>
          </cell>
          <cell r="B6" t="str">
            <v>6</v>
          </cell>
          <cell r="C6" t="str">
            <v>Ensemble</v>
          </cell>
          <cell r="D6" t="str">
            <v/>
          </cell>
          <cell r="E6" t="str">
            <v>4</v>
          </cell>
          <cell r="F6">
            <v>1.2</v>
          </cell>
          <cell r="G6">
            <v>5.4</v>
          </cell>
          <cell r="H6">
            <v>25.8</v>
          </cell>
          <cell r="I6">
            <v>56.8</v>
          </cell>
          <cell r="J6">
            <v>10.8</v>
          </cell>
          <cell r="K6">
            <v>74.7</v>
          </cell>
          <cell r="L6">
            <v>13</v>
          </cell>
          <cell r="M6">
            <v>7.9</v>
          </cell>
          <cell r="N6">
            <v>4.3999999999999995</v>
          </cell>
          <cell r="O6">
            <v>22.1</v>
          </cell>
          <cell r="P6">
            <v>33.6</v>
          </cell>
          <cell r="Q6">
            <v>11.899999999999999</v>
          </cell>
          <cell r="R6">
            <v>5.2</v>
          </cell>
          <cell r="S6">
            <v>17</v>
          </cell>
          <cell r="T6">
            <v>27.900000000000002</v>
          </cell>
          <cell r="U6">
            <v>4</v>
          </cell>
          <cell r="V6">
            <v>24.099999999999998</v>
          </cell>
          <cell r="W6">
            <v>14.299999999999999</v>
          </cell>
          <cell r="X6">
            <v>79.100000000000009</v>
          </cell>
          <cell r="Y6">
            <v>6.7</v>
          </cell>
          <cell r="Z6">
            <v>7.1999999999999993</v>
          </cell>
          <cell r="AA6">
            <v>48.6</v>
          </cell>
          <cell r="AB6">
            <v>21.7</v>
          </cell>
          <cell r="AC6">
            <v>52.2</v>
          </cell>
          <cell r="AD6">
            <v>22.5</v>
          </cell>
          <cell r="AE6">
            <v>20</v>
          </cell>
          <cell r="AF6">
            <v>28.799999999999997</v>
          </cell>
          <cell r="AG6">
            <v>16.8</v>
          </cell>
          <cell r="AH6">
            <v>0</v>
          </cell>
          <cell r="AI6">
            <v>34.4</v>
          </cell>
          <cell r="AJ6">
            <v>65.600000000000009</v>
          </cell>
          <cell r="AK6">
            <v>5</v>
          </cell>
          <cell r="AL6">
            <v>29.299999999999997</v>
          </cell>
          <cell r="AM6">
            <v>38.700000000000003</v>
          </cell>
          <cell r="AN6">
            <v>61.3</v>
          </cell>
          <cell r="AO6">
            <v>53.7</v>
          </cell>
          <cell r="AP6">
            <v>46.300000000000004</v>
          </cell>
          <cell r="AQ6">
            <v>44.9</v>
          </cell>
          <cell r="AR6">
            <v>8.1</v>
          </cell>
          <cell r="AS6">
            <v>2.1</v>
          </cell>
          <cell r="AT6">
            <v>38.200000000000003</v>
          </cell>
          <cell r="AU6">
            <v>6.8000000000000007</v>
          </cell>
          <cell r="AV6">
            <v>9.9</v>
          </cell>
          <cell r="AW6">
            <v>3.9</v>
          </cell>
          <cell r="AX6">
            <v>3.9</v>
          </cell>
          <cell r="AY6">
            <v>72.5</v>
          </cell>
          <cell r="AZ6">
            <v>9.9</v>
          </cell>
          <cell r="BA6">
            <v>59.5</v>
          </cell>
          <cell r="BB6">
            <v>16.3</v>
          </cell>
          <cell r="BC6">
            <v>8.1</v>
          </cell>
          <cell r="BD6">
            <v>4.7</v>
          </cell>
          <cell r="BE6">
            <v>4.8</v>
          </cell>
          <cell r="BF6">
            <v>6.7</v>
          </cell>
          <cell r="BG6">
            <v>3.6999999999999997</v>
          </cell>
          <cell r="BH6">
            <v>4</v>
          </cell>
          <cell r="BI6">
            <v>5.6000000000000005</v>
          </cell>
          <cell r="BJ6">
            <v>7.6</v>
          </cell>
          <cell r="BK6">
            <v>29.2</v>
          </cell>
          <cell r="BL6">
            <v>50</v>
          </cell>
          <cell r="BM6">
            <v>1</v>
          </cell>
          <cell r="BN6">
            <v>0.70000000000000007</v>
          </cell>
          <cell r="BO6">
            <v>1</v>
          </cell>
          <cell r="BP6">
            <v>3.5999999999999996</v>
          </cell>
          <cell r="BQ6">
            <v>26</v>
          </cell>
          <cell r="BR6">
            <v>67.800000000000011</v>
          </cell>
          <cell r="BS6" t="str">
            <v>nd</v>
          </cell>
          <cell r="BT6">
            <v>0</v>
          </cell>
          <cell r="BU6">
            <v>0.3</v>
          </cell>
          <cell r="BV6">
            <v>9.1999999999999993</v>
          </cell>
          <cell r="BW6">
            <v>74.5</v>
          </cell>
          <cell r="BX6">
            <v>15.9</v>
          </cell>
          <cell r="BY6">
            <v>4.2</v>
          </cell>
          <cell r="BZ6">
            <v>3.3000000000000003</v>
          </cell>
          <cell r="CA6">
            <v>18.8</v>
          </cell>
          <cell r="CB6">
            <v>44.9</v>
          </cell>
          <cell r="CC6">
            <v>23.7</v>
          </cell>
          <cell r="CD6">
            <v>5</v>
          </cell>
          <cell r="CE6">
            <v>0</v>
          </cell>
          <cell r="CF6">
            <v>0</v>
          </cell>
          <cell r="CG6" t="str">
            <v>nd</v>
          </cell>
          <cell r="CH6">
            <v>0.6</v>
          </cell>
          <cell r="CI6">
            <v>0.6</v>
          </cell>
          <cell r="CJ6">
            <v>98.8</v>
          </cell>
          <cell r="CK6">
            <v>77.5</v>
          </cell>
          <cell r="CL6">
            <v>36.4</v>
          </cell>
          <cell r="CM6">
            <v>80.600000000000009</v>
          </cell>
          <cell r="CN6">
            <v>40.300000000000004</v>
          </cell>
          <cell r="CO6">
            <v>7.1</v>
          </cell>
          <cell r="CP6">
            <v>26.8</v>
          </cell>
          <cell r="CQ6">
            <v>73.099999999999994</v>
          </cell>
          <cell r="CR6">
            <v>8.5</v>
          </cell>
          <cell r="CS6">
            <v>28.7</v>
          </cell>
          <cell r="CT6">
            <v>29.299999999999997</v>
          </cell>
          <cell r="CU6">
            <v>9.9</v>
          </cell>
          <cell r="CV6">
            <v>32.1</v>
          </cell>
          <cell r="CW6">
            <v>27.3</v>
          </cell>
          <cell r="CX6">
            <v>7.3999999999999995</v>
          </cell>
          <cell r="CY6">
            <v>11.700000000000001</v>
          </cell>
          <cell r="CZ6">
            <v>10.6</v>
          </cell>
          <cell r="DA6">
            <v>14.7</v>
          </cell>
          <cell r="DB6">
            <v>28.4</v>
          </cell>
          <cell r="DC6">
            <v>21.9</v>
          </cell>
          <cell r="DD6">
            <v>35.799999999999997</v>
          </cell>
          <cell r="DE6">
            <v>13.5</v>
          </cell>
          <cell r="DF6">
            <v>27.3</v>
          </cell>
          <cell r="DG6">
            <v>12.2</v>
          </cell>
          <cell r="DH6">
            <v>2.9000000000000004</v>
          </cell>
          <cell r="DI6">
            <v>10</v>
          </cell>
          <cell r="DJ6">
            <v>16.5</v>
          </cell>
          <cell r="DK6">
            <v>15.8</v>
          </cell>
          <cell r="DL6">
            <v>0.4</v>
          </cell>
          <cell r="DM6">
            <v>0.5</v>
          </cell>
          <cell r="DN6" t="str">
            <v>nd</v>
          </cell>
          <cell r="DO6" t="str">
            <v>nd</v>
          </cell>
          <cell r="DP6">
            <v>0.2</v>
          </cell>
          <cell r="DQ6">
            <v>1.3</v>
          </cell>
          <cell r="DR6">
            <v>1.0999999999999999</v>
          </cell>
          <cell r="DS6">
            <v>1.0999999999999999</v>
          </cell>
          <cell r="DT6">
            <v>0.8</v>
          </cell>
          <cell r="DU6">
            <v>0.70000000000000007</v>
          </cell>
          <cell r="DV6">
            <v>0.5</v>
          </cell>
          <cell r="DW6">
            <v>12.8</v>
          </cell>
          <cell r="DX6">
            <v>6.7</v>
          </cell>
          <cell r="DY6">
            <v>2.9000000000000004</v>
          </cell>
          <cell r="DZ6">
            <v>1.5</v>
          </cell>
          <cell r="EA6">
            <v>1.2</v>
          </cell>
          <cell r="EB6">
            <v>1</v>
          </cell>
          <cell r="EC6">
            <v>36.9</v>
          </cell>
          <cell r="ED6">
            <v>7.1999999999999993</v>
          </cell>
          <cell r="EE6">
            <v>3.5000000000000004</v>
          </cell>
          <cell r="EF6">
            <v>2.1999999999999997</v>
          </cell>
          <cell r="EG6">
            <v>2.2999999999999998</v>
          </cell>
          <cell r="EH6">
            <v>4.5</v>
          </cell>
          <cell r="EI6">
            <v>8</v>
          </cell>
          <cell r="EJ6">
            <v>1.3</v>
          </cell>
          <cell r="EK6">
            <v>0.5</v>
          </cell>
          <cell r="EL6">
            <v>0.2</v>
          </cell>
          <cell r="EM6">
            <v>0.1</v>
          </cell>
          <cell r="EN6">
            <v>0.6</v>
          </cell>
          <cell r="EO6">
            <v>0</v>
          </cell>
          <cell r="EP6">
            <v>0.70000000000000007</v>
          </cell>
          <cell r="EQ6" t="str">
            <v>nd</v>
          </cell>
          <cell r="ER6" t="str">
            <v>nd</v>
          </cell>
          <cell r="ES6">
            <v>0.2</v>
          </cell>
          <cell r="ET6">
            <v>0.4</v>
          </cell>
          <cell r="EU6">
            <v>0.3</v>
          </cell>
          <cell r="EV6">
            <v>0.3</v>
          </cell>
          <cell r="EW6">
            <v>0.70000000000000007</v>
          </cell>
          <cell r="EX6">
            <v>1.7000000000000002</v>
          </cell>
          <cell r="EY6">
            <v>2.2999999999999998</v>
          </cell>
          <cell r="EZ6">
            <v>0.8</v>
          </cell>
          <cell r="FA6">
            <v>1.3</v>
          </cell>
          <cell r="FB6">
            <v>1.9</v>
          </cell>
          <cell r="FC6">
            <v>2.9000000000000004</v>
          </cell>
          <cell r="FD6">
            <v>8.2000000000000011</v>
          </cell>
          <cell r="FE6">
            <v>10.7</v>
          </cell>
          <cell r="FF6">
            <v>2.2999999999999998</v>
          </cell>
          <cell r="FG6">
            <v>2.1</v>
          </cell>
          <cell r="FH6">
            <v>2.7</v>
          </cell>
          <cell r="FI6">
            <v>3.4000000000000004</v>
          </cell>
          <cell r="FJ6">
            <v>16</v>
          </cell>
          <cell r="FK6">
            <v>30.599999999999998</v>
          </cell>
          <cell r="FL6">
            <v>0.3</v>
          </cell>
          <cell r="FM6">
            <v>0.3</v>
          </cell>
          <cell r="FN6">
            <v>0.5</v>
          </cell>
          <cell r="FO6">
            <v>0.6</v>
          </cell>
          <cell r="FP6">
            <v>2.6</v>
          </cell>
          <cell r="FQ6">
            <v>6.2</v>
          </cell>
          <cell r="FR6">
            <v>0.4</v>
          </cell>
          <cell r="FS6" t="str">
            <v>nd</v>
          </cell>
          <cell r="FT6">
            <v>0</v>
          </cell>
          <cell r="FU6">
            <v>0</v>
          </cell>
          <cell r="FV6">
            <v>0.5</v>
          </cell>
          <cell r="FW6">
            <v>0.4</v>
          </cell>
          <cell r="FX6">
            <v>0.4</v>
          </cell>
          <cell r="FY6">
            <v>0.5</v>
          </cell>
          <cell r="FZ6">
            <v>0.70000000000000007</v>
          </cell>
          <cell r="GA6">
            <v>1.5</v>
          </cell>
          <cell r="GB6">
            <v>1.9</v>
          </cell>
          <cell r="GC6">
            <v>0.1</v>
          </cell>
          <cell r="GD6">
            <v>0.1</v>
          </cell>
          <cell r="GE6">
            <v>0.3</v>
          </cell>
          <cell r="GF6">
            <v>2.1</v>
          </cell>
          <cell r="GG6">
            <v>8.6</v>
          </cell>
          <cell r="GH6">
            <v>14.499999999999998</v>
          </cell>
          <cell r="GI6" t="str">
            <v>nd</v>
          </cell>
          <cell r="GJ6">
            <v>0</v>
          </cell>
          <cell r="GK6" t="str">
            <v>nd</v>
          </cell>
          <cell r="GL6">
            <v>0.6</v>
          </cell>
          <cell r="GM6">
            <v>12.9</v>
          </cell>
          <cell r="GN6">
            <v>43.4</v>
          </cell>
          <cell r="GO6">
            <v>0</v>
          </cell>
          <cell r="GP6">
            <v>0</v>
          </cell>
          <cell r="GQ6" t="str">
            <v>nd</v>
          </cell>
          <cell r="GR6">
            <v>0.3</v>
          </cell>
          <cell r="GS6">
            <v>2.9000000000000004</v>
          </cell>
          <cell r="GT6">
            <v>7.3999999999999995</v>
          </cell>
          <cell r="GU6">
            <v>0</v>
          </cell>
          <cell r="GV6">
            <v>0.5</v>
          </cell>
          <cell r="GW6">
            <v>0</v>
          </cell>
          <cell r="GX6">
            <v>0.2</v>
          </cell>
          <cell r="GY6">
            <v>0.4</v>
          </cell>
          <cell r="GZ6">
            <v>0</v>
          </cell>
          <cell r="HA6">
            <v>0</v>
          </cell>
          <cell r="HB6">
            <v>0</v>
          </cell>
          <cell r="HC6">
            <v>0.6</v>
          </cell>
          <cell r="HD6">
            <v>4</v>
          </cell>
          <cell r="HE6">
            <v>1</v>
          </cell>
          <cell r="HF6" t="str">
            <v>nd</v>
          </cell>
          <cell r="HG6">
            <v>0</v>
          </cell>
          <cell r="HH6">
            <v>0.1</v>
          </cell>
          <cell r="HI6">
            <v>2.2999999999999998</v>
          </cell>
          <cell r="HJ6">
            <v>20</v>
          </cell>
          <cell r="HK6">
            <v>3.4000000000000004</v>
          </cell>
          <cell r="HL6" t="str">
            <v>nd</v>
          </cell>
          <cell r="HM6">
            <v>0</v>
          </cell>
          <cell r="HN6">
            <v>0.1</v>
          </cell>
          <cell r="HO6">
            <v>5.2</v>
          </cell>
          <cell r="HP6">
            <v>41.699999999999996</v>
          </cell>
          <cell r="HQ6">
            <v>9.7000000000000011</v>
          </cell>
          <cell r="HR6">
            <v>0</v>
          </cell>
          <cell r="HS6">
            <v>0</v>
          </cell>
          <cell r="HT6" t="str">
            <v>nd</v>
          </cell>
          <cell r="HU6">
            <v>0.89999999999999991</v>
          </cell>
          <cell r="HV6">
            <v>8.4</v>
          </cell>
          <cell r="HW6">
            <v>1.3</v>
          </cell>
          <cell r="HX6" t="str">
            <v>nd</v>
          </cell>
          <cell r="HY6">
            <v>0.6</v>
          </cell>
          <cell r="HZ6">
            <v>0.1</v>
          </cell>
          <cell r="IA6">
            <v>0.4</v>
          </cell>
          <cell r="IB6" t="str">
            <v>nd</v>
          </cell>
          <cell r="IC6">
            <v>0.3</v>
          </cell>
          <cell r="ID6">
            <v>0.2</v>
          </cell>
          <cell r="IE6">
            <v>0.89999999999999991</v>
          </cell>
          <cell r="IF6">
            <v>2.5</v>
          </cell>
          <cell r="IG6">
            <v>1.0999999999999999</v>
          </cell>
          <cell r="IH6">
            <v>0.2</v>
          </cell>
          <cell r="II6">
            <v>0.4</v>
          </cell>
          <cell r="IJ6">
            <v>1</v>
          </cell>
          <cell r="IK6">
            <v>4.5999999999999996</v>
          </cell>
          <cell r="IL6">
            <v>12.5</v>
          </cell>
          <cell r="IM6">
            <v>6.3</v>
          </cell>
          <cell r="IN6">
            <v>0.89999999999999991</v>
          </cell>
          <cell r="IO6">
            <v>3.3000000000000003</v>
          </cell>
          <cell r="IP6">
            <v>1.9</v>
          </cell>
          <cell r="IQ6">
            <v>11.5</v>
          </cell>
          <cell r="IR6">
            <v>24.6</v>
          </cell>
          <cell r="IS6">
            <v>12.5</v>
          </cell>
          <cell r="IT6">
            <v>3.4000000000000004</v>
          </cell>
          <cell r="IU6" t="str">
            <v>nd</v>
          </cell>
          <cell r="IV6">
            <v>0.2</v>
          </cell>
          <cell r="IW6">
            <v>1.7000000000000002</v>
          </cell>
          <cell r="IX6">
            <v>4.8</v>
          </cell>
          <cell r="IY6">
            <v>3.2</v>
          </cell>
          <cell r="IZ6">
            <v>0.4</v>
          </cell>
          <cell r="JA6">
            <v>0</v>
          </cell>
          <cell r="JB6">
            <v>0</v>
          </cell>
          <cell r="JC6">
            <v>0</v>
          </cell>
          <cell r="JD6">
            <v>0</v>
          </cell>
          <cell r="JE6">
            <v>1.0999999999999999</v>
          </cell>
          <cell r="JF6">
            <v>0</v>
          </cell>
          <cell r="JG6">
            <v>0</v>
          </cell>
          <cell r="JH6">
            <v>0</v>
          </cell>
          <cell r="JI6" t="str">
            <v>nd</v>
          </cell>
          <cell r="JJ6">
            <v>0</v>
          </cell>
          <cell r="JK6">
            <v>5.3</v>
          </cell>
          <cell r="JL6">
            <v>0</v>
          </cell>
          <cell r="JM6">
            <v>0</v>
          </cell>
          <cell r="JN6" t="str">
            <v>nd</v>
          </cell>
          <cell r="JO6">
            <v>0.2</v>
          </cell>
          <cell r="JP6">
            <v>0.2</v>
          </cell>
          <cell r="JQ6">
            <v>25.5</v>
          </cell>
          <cell r="JR6">
            <v>0</v>
          </cell>
          <cell r="JS6">
            <v>0</v>
          </cell>
          <cell r="JT6">
            <v>0</v>
          </cell>
          <cell r="JU6">
            <v>0.2</v>
          </cell>
          <cell r="JV6">
            <v>0.2</v>
          </cell>
          <cell r="JW6">
            <v>56.599999999999994</v>
          </cell>
          <cell r="JX6">
            <v>0</v>
          </cell>
          <cell r="JY6">
            <v>0</v>
          </cell>
          <cell r="JZ6">
            <v>0</v>
          </cell>
          <cell r="KA6">
            <v>0</v>
          </cell>
          <cell r="KB6">
            <v>0.1</v>
          </cell>
          <cell r="KC6">
            <v>10.299999999999999</v>
          </cell>
          <cell r="KD6">
            <v>59.8</v>
          </cell>
          <cell r="KE6">
            <v>9.1</v>
          </cell>
          <cell r="KF6">
            <v>3.5000000000000004</v>
          </cell>
          <cell r="KG6">
            <v>5.8999999999999995</v>
          </cell>
          <cell r="KH6">
            <v>21.5</v>
          </cell>
          <cell r="KI6">
            <v>0.2</v>
          </cell>
          <cell r="KJ6">
            <v>57.699999999999996</v>
          </cell>
          <cell r="KK6">
            <v>9.1</v>
          </cell>
          <cell r="KL6">
            <v>3.5000000000000004</v>
          </cell>
          <cell r="KM6">
            <v>6.3</v>
          </cell>
          <cell r="KN6">
            <v>23.3</v>
          </cell>
          <cell r="KO6">
            <v>0.2</v>
          </cell>
        </row>
        <row r="7">
          <cell r="A7" t="str">
            <v>5Ens</v>
          </cell>
          <cell r="B7" t="str">
            <v>7</v>
          </cell>
          <cell r="C7" t="str">
            <v>Ensemble</v>
          </cell>
          <cell r="D7" t="str">
            <v/>
          </cell>
          <cell r="E7" t="str">
            <v>5</v>
          </cell>
          <cell r="F7">
            <v>1.2</v>
          </cell>
          <cell r="G7">
            <v>7.3999999999999995</v>
          </cell>
          <cell r="H7">
            <v>24.099999999999998</v>
          </cell>
          <cell r="I7">
            <v>56.499999999999993</v>
          </cell>
          <cell r="J7">
            <v>10.9</v>
          </cell>
          <cell r="K7">
            <v>74.400000000000006</v>
          </cell>
          <cell r="L7">
            <v>16.400000000000002</v>
          </cell>
          <cell r="M7">
            <v>5</v>
          </cell>
          <cell r="N7">
            <v>4.1000000000000005</v>
          </cell>
          <cell r="O7">
            <v>24</v>
          </cell>
          <cell r="P7">
            <v>36.199999999999996</v>
          </cell>
          <cell r="Q7">
            <v>11.600000000000001</v>
          </cell>
          <cell r="R7">
            <v>4.3</v>
          </cell>
          <cell r="S7">
            <v>13.900000000000002</v>
          </cell>
          <cell r="T7">
            <v>27.400000000000002</v>
          </cell>
          <cell r="U7">
            <v>4.3</v>
          </cell>
          <cell r="V7">
            <v>26.5</v>
          </cell>
          <cell r="W7">
            <v>13.700000000000001</v>
          </cell>
          <cell r="X7">
            <v>79.5</v>
          </cell>
          <cell r="Y7">
            <v>6.8000000000000007</v>
          </cell>
          <cell r="Z7">
            <v>6.7</v>
          </cell>
          <cell r="AA7">
            <v>51.9</v>
          </cell>
          <cell r="AB7">
            <v>19.3</v>
          </cell>
          <cell r="AC7">
            <v>52.6</v>
          </cell>
          <cell r="AD7">
            <v>23</v>
          </cell>
          <cell r="AE7">
            <v>34.699999999999996</v>
          </cell>
          <cell r="AF7">
            <v>20.3</v>
          </cell>
          <cell r="AG7">
            <v>13.600000000000001</v>
          </cell>
          <cell r="AH7">
            <v>0</v>
          </cell>
          <cell r="AI7">
            <v>31.4</v>
          </cell>
          <cell r="AJ7">
            <v>64.5</v>
          </cell>
          <cell r="AK7">
            <v>4.3999999999999995</v>
          </cell>
          <cell r="AL7">
            <v>31</v>
          </cell>
          <cell r="AM7">
            <v>43.9</v>
          </cell>
          <cell r="AN7">
            <v>56.100000000000009</v>
          </cell>
          <cell r="AO7">
            <v>66.7</v>
          </cell>
          <cell r="AP7">
            <v>33.300000000000004</v>
          </cell>
          <cell r="AQ7">
            <v>38.6</v>
          </cell>
          <cell r="AR7">
            <v>10.299999999999999</v>
          </cell>
          <cell r="AS7">
            <v>1.4000000000000001</v>
          </cell>
          <cell r="AT7">
            <v>42.5</v>
          </cell>
          <cell r="AU7">
            <v>7.3</v>
          </cell>
          <cell r="AV7">
            <v>10.8</v>
          </cell>
          <cell r="AW7">
            <v>2.2999999999999998</v>
          </cell>
          <cell r="AX7">
            <v>4.1000000000000005</v>
          </cell>
          <cell r="AY7">
            <v>70.7</v>
          </cell>
          <cell r="AZ7">
            <v>12.1</v>
          </cell>
          <cell r="BA7">
            <v>54.300000000000004</v>
          </cell>
          <cell r="BB7">
            <v>20.100000000000001</v>
          </cell>
          <cell r="BC7">
            <v>7.3</v>
          </cell>
          <cell r="BD7">
            <v>6.9</v>
          </cell>
          <cell r="BE7">
            <v>5.6000000000000005</v>
          </cell>
          <cell r="BF7">
            <v>5.8000000000000007</v>
          </cell>
          <cell r="BG7">
            <v>4</v>
          </cell>
          <cell r="BH7">
            <v>4.2</v>
          </cell>
          <cell r="BI7">
            <v>7.7</v>
          </cell>
          <cell r="BJ7">
            <v>10.199999999999999</v>
          </cell>
          <cell r="BK7">
            <v>33.1</v>
          </cell>
          <cell r="BL7">
            <v>40.699999999999996</v>
          </cell>
          <cell r="BM7">
            <v>1.2</v>
          </cell>
          <cell r="BN7">
            <v>1.2</v>
          </cell>
          <cell r="BO7">
            <v>1.3</v>
          </cell>
          <cell r="BP7">
            <v>3.9</v>
          </cell>
          <cell r="BQ7">
            <v>31.3</v>
          </cell>
          <cell r="BR7">
            <v>61.1</v>
          </cell>
          <cell r="BS7" t="str">
            <v>nd</v>
          </cell>
          <cell r="BT7" t="str">
            <v>nd</v>
          </cell>
          <cell r="BU7">
            <v>0.3</v>
          </cell>
          <cell r="BV7">
            <v>12.1</v>
          </cell>
          <cell r="BW7">
            <v>76.599999999999994</v>
          </cell>
          <cell r="BX7">
            <v>10.9</v>
          </cell>
          <cell r="BY7">
            <v>3.4000000000000004</v>
          </cell>
          <cell r="BZ7">
            <v>3.4000000000000004</v>
          </cell>
          <cell r="CA7">
            <v>23.3</v>
          </cell>
          <cell r="CB7">
            <v>45.7</v>
          </cell>
          <cell r="CC7">
            <v>20.7</v>
          </cell>
          <cell r="CD7">
            <v>3.5999999999999996</v>
          </cell>
          <cell r="CE7" t="str">
            <v>nd</v>
          </cell>
          <cell r="CF7">
            <v>0</v>
          </cell>
          <cell r="CG7" t="str">
            <v>nd</v>
          </cell>
          <cell r="CH7">
            <v>0.4</v>
          </cell>
          <cell r="CI7">
            <v>1.3</v>
          </cell>
          <cell r="CJ7">
            <v>98.2</v>
          </cell>
          <cell r="CK7">
            <v>79</v>
          </cell>
          <cell r="CL7">
            <v>41.3</v>
          </cell>
          <cell r="CM7">
            <v>84.5</v>
          </cell>
          <cell r="CN7">
            <v>41.199999999999996</v>
          </cell>
          <cell r="CO7">
            <v>7.1</v>
          </cell>
          <cell r="CP7">
            <v>28.000000000000004</v>
          </cell>
          <cell r="CQ7">
            <v>76.099999999999994</v>
          </cell>
          <cell r="CR7">
            <v>7.5</v>
          </cell>
          <cell r="CS7">
            <v>27.500000000000004</v>
          </cell>
          <cell r="CT7">
            <v>28.499999999999996</v>
          </cell>
          <cell r="CU7">
            <v>9.3000000000000007</v>
          </cell>
          <cell r="CV7">
            <v>34.799999999999997</v>
          </cell>
          <cell r="CW7">
            <v>26</v>
          </cell>
          <cell r="CX7">
            <v>6.5</v>
          </cell>
          <cell r="CY7">
            <v>14.399999999999999</v>
          </cell>
          <cell r="CZ7">
            <v>8.1</v>
          </cell>
          <cell r="DA7">
            <v>15.299999999999999</v>
          </cell>
          <cell r="DB7">
            <v>29.7</v>
          </cell>
          <cell r="DC7">
            <v>20.399999999999999</v>
          </cell>
          <cell r="DD7">
            <v>33.900000000000006</v>
          </cell>
          <cell r="DE7">
            <v>12.5</v>
          </cell>
          <cell r="DF7">
            <v>29.799999999999997</v>
          </cell>
          <cell r="DG7">
            <v>12.3</v>
          </cell>
          <cell r="DH7">
            <v>4</v>
          </cell>
          <cell r="DI7">
            <v>9.3000000000000007</v>
          </cell>
          <cell r="DJ7">
            <v>22.2</v>
          </cell>
          <cell r="DK7">
            <v>18</v>
          </cell>
          <cell r="DL7">
            <v>0.4</v>
          </cell>
          <cell r="DM7">
            <v>0.5</v>
          </cell>
          <cell r="DN7">
            <v>0</v>
          </cell>
          <cell r="DO7">
            <v>0</v>
          </cell>
          <cell r="DP7">
            <v>0.3</v>
          </cell>
          <cell r="DQ7">
            <v>2.4</v>
          </cell>
          <cell r="DR7">
            <v>1.3</v>
          </cell>
          <cell r="DS7">
            <v>1.3</v>
          </cell>
          <cell r="DT7">
            <v>1.3</v>
          </cell>
          <cell r="DU7">
            <v>0.70000000000000007</v>
          </cell>
          <cell r="DV7">
            <v>0.2</v>
          </cell>
          <cell r="DW7">
            <v>10.8</v>
          </cell>
          <cell r="DX7">
            <v>6.4</v>
          </cell>
          <cell r="DY7">
            <v>2.7</v>
          </cell>
          <cell r="DZ7">
            <v>2.2999999999999998</v>
          </cell>
          <cell r="EA7">
            <v>1.3</v>
          </cell>
          <cell r="EB7">
            <v>0.89999999999999991</v>
          </cell>
          <cell r="EC7">
            <v>32.700000000000003</v>
          </cell>
          <cell r="ED7">
            <v>10.8</v>
          </cell>
          <cell r="EE7">
            <v>3.1</v>
          </cell>
          <cell r="EF7">
            <v>3.2</v>
          </cell>
          <cell r="EG7">
            <v>2.9000000000000004</v>
          </cell>
          <cell r="EH7">
            <v>3.9</v>
          </cell>
          <cell r="EI7">
            <v>8</v>
          </cell>
          <cell r="EJ7">
            <v>1.7000000000000002</v>
          </cell>
          <cell r="EK7">
            <v>0.2</v>
          </cell>
          <cell r="EL7" t="str">
            <v>nd</v>
          </cell>
          <cell r="EM7">
            <v>0.2</v>
          </cell>
          <cell r="EN7">
            <v>0.5</v>
          </cell>
          <cell r="EO7">
            <v>0</v>
          </cell>
          <cell r="EP7">
            <v>0.5</v>
          </cell>
          <cell r="EQ7">
            <v>0</v>
          </cell>
          <cell r="ER7" t="str">
            <v>nd</v>
          </cell>
          <cell r="ES7">
            <v>0.6</v>
          </cell>
          <cell r="ET7">
            <v>0.3</v>
          </cell>
          <cell r="EU7">
            <v>0.4</v>
          </cell>
          <cell r="EV7">
            <v>1.0999999999999999</v>
          </cell>
          <cell r="EW7">
            <v>0.8</v>
          </cell>
          <cell r="EX7">
            <v>2.6</v>
          </cell>
          <cell r="EY7">
            <v>2.2999999999999998</v>
          </cell>
          <cell r="EZ7">
            <v>0.6</v>
          </cell>
          <cell r="FA7">
            <v>1.3</v>
          </cell>
          <cell r="FB7">
            <v>2.9000000000000004</v>
          </cell>
          <cell r="FC7">
            <v>2.9000000000000004</v>
          </cell>
          <cell r="FD7">
            <v>8.6999999999999993</v>
          </cell>
          <cell r="FE7">
            <v>7.9</v>
          </cell>
          <cell r="FF7">
            <v>2.7</v>
          </cell>
          <cell r="FG7">
            <v>2.2999999999999998</v>
          </cell>
          <cell r="FH7">
            <v>3.4000000000000004</v>
          </cell>
          <cell r="FI7">
            <v>5.4</v>
          </cell>
          <cell r="FJ7">
            <v>17.5</v>
          </cell>
          <cell r="FK7">
            <v>25.1</v>
          </cell>
          <cell r="FL7">
            <v>0.3</v>
          </cell>
          <cell r="FM7">
            <v>0.2</v>
          </cell>
          <cell r="FN7">
            <v>0.4</v>
          </cell>
          <cell r="FO7">
            <v>1.0999999999999999</v>
          </cell>
          <cell r="FP7">
            <v>3.9</v>
          </cell>
          <cell r="FQ7">
            <v>4.9000000000000004</v>
          </cell>
          <cell r="FR7">
            <v>0.6</v>
          </cell>
          <cell r="FS7">
            <v>0</v>
          </cell>
          <cell r="FT7">
            <v>0</v>
          </cell>
          <cell r="FU7">
            <v>0</v>
          </cell>
          <cell r="FV7">
            <v>0.4</v>
          </cell>
          <cell r="FW7">
            <v>0.2</v>
          </cell>
          <cell r="FX7">
            <v>0.8</v>
          </cell>
          <cell r="FY7">
            <v>0.6</v>
          </cell>
          <cell r="FZ7">
            <v>0.70000000000000007</v>
          </cell>
          <cell r="GA7">
            <v>2.4</v>
          </cell>
          <cell r="GB7">
            <v>2.9000000000000004</v>
          </cell>
          <cell r="GC7">
            <v>0.3</v>
          </cell>
          <cell r="GD7" t="str">
            <v>nd</v>
          </cell>
          <cell r="GE7">
            <v>0.6</v>
          </cell>
          <cell r="GF7">
            <v>2.2999999999999998</v>
          </cell>
          <cell r="GG7">
            <v>9.6</v>
          </cell>
          <cell r="GH7">
            <v>11.3</v>
          </cell>
          <cell r="GI7" t="str">
            <v>nd</v>
          </cell>
          <cell r="GJ7">
            <v>0.2</v>
          </cell>
          <cell r="GK7" t="str">
            <v>nd</v>
          </cell>
          <cell r="GL7">
            <v>0.70000000000000007</v>
          </cell>
          <cell r="GM7">
            <v>15.2</v>
          </cell>
          <cell r="GN7">
            <v>39.900000000000006</v>
          </cell>
          <cell r="GO7">
            <v>0</v>
          </cell>
          <cell r="GP7">
            <v>0</v>
          </cell>
          <cell r="GQ7">
            <v>0</v>
          </cell>
          <cell r="GR7">
            <v>0.2</v>
          </cell>
          <cell r="GS7">
            <v>4.1000000000000005</v>
          </cell>
          <cell r="GT7">
            <v>6.5</v>
          </cell>
          <cell r="GU7">
            <v>0</v>
          </cell>
          <cell r="GV7">
            <v>0.89999999999999991</v>
          </cell>
          <cell r="GW7">
            <v>0</v>
          </cell>
          <cell r="GX7">
            <v>0</v>
          </cell>
          <cell r="GY7">
            <v>0.3</v>
          </cell>
          <cell r="GZ7">
            <v>0</v>
          </cell>
          <cell r="HA7">
            <v>0</v>
          </cell>
          <cell r="HB7" t="str">
            <v>nd</v>
          </cell>
          <cell r="HC7">
            <v>0.6</v>
          </cell>
          <cell r="HD7">
            <v>6.2</v>
          </cell>
          <cell r="HE7">
            <v>0.4</v>
          </cell>
          <cell r="HF7">
            <v>0</v>
          </cell>
          <cell r="HG7" t="str">
            <v>nd</v>
          </cell>
          <cell r="HH7">
            <v>0</v>
          </cell>
          <cell r="HI7">
            <v>3.3000000000000003</v>
          </cell>
          <cell r="HJ7">
            <v>19.100000000000001</v>
          </cell>
          <cell r="HK7">
            <v>2.1</v>
          </cell>
          <cell r="HL7" t="str">
            <v>nd</v>
          </cell>
          <cell r="HM7" t="str">
            <v>nd</v>
          </cell>
          <cell r="HN7" t="str">
            <v>nd</v>
          </cell>
          <cell r="HO7">
            <v>7.1</v>
          </cell>
          <cell r="HP7">
            <v>41.5</v>
          </cell>
          <cell r="HQ7">
            <v>7.5</v>
          </cell>
          <cell r="HR7">
            <v>0</v>
          </cell>
          <cell r="HS7">
            <v>0</v>
          </cell>
          <cell r="HT7" t="str">
            <v>nd</v>
          </cell>
          <cell r="HU7">
            <v>1.0999999999999999</v>
          </cell>
          <cell r="HV7">
            <v>9.1</v>
          </cell>
          <cell r="HW7">
            <v>0.5</v>
          </cell>
          <cell r="HX7">
            <v>0</v>
          </cell>
          <cell r="HY7">
            <v>0.2</v>
          </cell>
          <cell r="HZ7" t="str">
            <v>nd</v>
          </cell>
          <cell r="IA7">
            <v>0.5</v>
          </cell>
          <cell r="IB7">
            <v>0.2</v>
          </cell>
          <cell r="IC7" t="str">
            <v>nd</v>
          </cell>
          <cell r="ID7">
            <v>0.3</v>
          </cell>
          <cell r="IE7">
            <v>1.5</v>
          </cell>
          <cell r="IF7">
            <v>3.2</v>
          </cell>
          <cell r="IG7">
            <v>1.9</v>
          </cell>
          <cell r="IH7">
            <v>0.4</v>
          </cell>
          <cell r="II7">
            <v>0.5</v>
          </cell>
          <cell r="IJ7">
            <v>0.8</v>
          </cell>
          <cell r="IK7">
            <v>5.6000000000000005</v>
          </cell>
          <cell r="IL7">
            <v>11.600000000000001</v>
          </cell>
          <cell r="IM7">
            <v>5.0999999999999996</v>
          </cell>
          <cell r="IN7">
            <v>0.70000000000000007</v>
          </cell>
          <cell r="IO7">
            <v>2.7</v>
          </cell>
          <cell r="IP7">
            <v>2.1999999999999997</v>
          </cell>
          <cell r="IQ7">
            <v>13.3</v>
          </cell>
          <cell r="IR7">
            <v>25.900000000000002</v>
          </cell>
          <cell r="IS7">
            <v>10.299999999999999</v>
          </cell>
          <cell r="IT7">
            <v>1.9</v>
          </cell>
          <cell r="IU7">
            <v>0</v>
          </cell>
          <cell r="IV7" t="str">
            <v>nd</v>
          </cell>
          <cell r="IW7">
            <v>2.8000000000000003</v>
          </cell>
          <cell r="IX7">
            <v>4.3999999999999995</v>
          </cell>
          <cell r="IY7">
            <v>3.2</v>
          </cell>
          <cell r="IZ7">
            <v>0.3</v>
          </cell>
          <cell r="JA7">
            <v>0</v>
          </cell>
          <cell r="JB7">
            <v>0</v>
          </cell>
          <cell r="JC7">
            <v>0</v>
          </cell>
          <cell r="JD7">
            <v>0</v>
          </cell>
          <cell r="JE7">
            <v>1.2</v>
          </cell>
          <cell r="JF7">
            <v>0</v>
          </cell>
          <cell r="JG7">
            <v>0</v>
          </cell>
          <cell r="JH7">
            <v>0</v>
          </cell>
          <cell r="JI7">
            <v>0</v>
          </cell>
          <cell r="JJ7">
            <v>0.3</v>
          </cell>
          <cell r="JK7">
            <v>7.3</v>
          </cell>
          <cell r="JL7">
            <v>0</v>
          </cell>
          <cell r="JM7">
            <v>0</v>
          </cell>
          <cell r="JN7" t="str">
            <v>nd</v>
          </cell>
          <cell r="JO7">
            <v>0</v>
          </cell>
          <cell r="JP7">
            <v>0.3</v>
          </cell>
          <cell r="JQ7">
            <v>23.400000000000002</v>
          </cell>
          <cell r="JR7" t="str">
            <v>nd</v>
          </cell>
          <cell r="JS7">
            <v>0</v>
          </cell>
          <cell r="JT7">
            <v>0</v>
          </cell>
          <cell r="JU7">
            <v>0.4</v>
          </cell>
          <cell r="JV7">
            <v>0.5</v>
          </cell>
          <cell r="JW7">
            <v>55.600000000000009</v>
          </cell>
          <cell r="JX7">
            <v>0</v>
          </cell>
          <cell r="JY7">
            <v>0</v>
          </cell>
          <cell r="JZ7">
            <v>0</v>
          </cell>
          <cell r="KA7">
            <v>0</v>
          </cell>
          <cell r="KB7">
            <v>0.2</v>
          </cell>
          <cell r="KC7">
            <v>10.7</v>
          </cell>
          <cell r="KD7">
            <v>56.599999999999994</v>
          </cell>
          <cell r="KE7">
            <v>10.9</v>
          </cell>
          <cell r="KF7">
            <v>4.3999999999999995</v>
          </cell>
          <cell r="KG7">
            <v>5.8000000000000007</v>
          </cell>
          <cell r="KH7">
            <v>22.1</v>
          </cell>
          <cell r="KI7">
            <v>0.1</v>
          </cell>
          <cell r="KJ7">
            <v>54.6</v>
          </cell>
          <cell r="KK7">
            <v>10.8</v>
          </cell>
          <cell r="KL7">
            <v>4.3999999999999995</v>
          </cell>
          <cell r="KM7">
            <v>6.4</v>
          </cell>
          <cell r="KN7">
            <v>23.5</v>
          </cell>
          <cell r="KO7">
            <v>0.2</v>
          </cell>
        </row>
        <row r="8">
          <cell r="A8" t="str">
            <v>6Ens</v>
          </cell>
          <cell r="B8" t="str">
            <v>8</v>
          </cell>
          <cell r="C8" t="str">
            <v>Ensemble</v>
          </cell>
          <cell r="D8" t="str">
            <v/>
          </cell>
          <cell r="E8" t="str">
            <v>6</v>
          </cell>
          <cell r="F8">
            <v>0.5</v>
          </cell>
          <cell r="G8">
            <v>9</v>
          </cell>
          <cell r="H8">
            <v>31.4</v>
          </cell>
          <cell r="I8">
            <v>48.1</v>
          </cell>
          <cell r="J8">
            <v>11</v>
          </cell>
          <cell r="K8">
            <v>79.400000000000006</v>
          </cell>
          <cell r="L8">
            <v>9.3000000000000007</v>
          </cell>
          <cell r="M8">
            <v>5</v>
          </cell>
          <cell r="N8">
            <v>6.3</v>
          </cell>
          <cell r="O8">
            <v>30.7</v>
          </cell>
          <cell r="P8">
            <v>42.8</v>
          </cell>
          <cell r="Q8">
            <v>13.600000000000001</v>
          </cell>
          <cell r="R8">
            <v>4.1000000000000005</v>
          </cell>
          <cell r="S8">
            <v>13.900000000000002</v>
          </cell>
          <cell r="T8">
            <v>30.099999999999998</v>
          </cell>
          <cell r="U8">
            <v>3.5999999999999996</v>
          </cell>
          <cell r="V8">
            <v>21.8</v>
          </cell>
          <cell r="W8">
            <v>13.200000000000001</v>
          </cell>
          <cell r="X8">
            <v>82.1</v>
          </cell>
          <cell r="Y8">
            <v>4.7</v>
          </cell>
          <cell r="Z8">
            <v>6.2</v>
          </cell>
          <cell r="AA8">
            <v>53.1</v>
          </cell>
          <cell r="AB8">
            <v>12.3</v>
          </cell>
          <cell r="AC8">
            <v>70</v>
          </cell>
          <cell r="AD8">
            <v>16.2</v>
          </cell>
          <cell r="AE8">
            <v>22.3</v>
          </cell>
          <cell r="AF8">
            <v>21.3</v>
          </cell>
          <cell r="AG8">
            <v>12.8</v>
          </cell>
          <cell r="AH8">
            <v>0</v>
          </cell>
          <cell r="AI8">
            <v>43.6</v>
          </cell>
          <cell r="AJ8">
            <v>61</v>
          </cell>
          <cell r="AK8">
            <v>6.3</v>
          </cell>
          <cell r="AL8">
            <v>32.700000000000003</v>
          </cell>
          <cell r="AM8">
            <v>47.4</v>
          </cell>
          <cell r="AN8">
            <v>52.6</v>
          </cell>
          <cell r="AO8">
            <v>76</v>
          </cell>
          <cell r="AP8">
            <v>24</v>
          </cell>
          <cell r="AQ8">
            <v>32.4</v>
          </cell>
          <cell r="AR8">
            <v>8.6999999999999993</v>
          </cell>
          <cell r="AS8">
            <v>2.8000000000000003</v>
          </cell>
          <cell r="AT8">
            <v>51.1</v>
          </cell>
          <cell r="AU8">
            <v>5.0999999999999996</v>
          </cell>
          <cell r="AV8">
            <v>8.9</v>
          </cell>
          <cell r="AW8">
            <v>2.6</v>
          </cell>
          <cell r="AX8">
            <v>5.5</v>
          </cell>
          <cell r="AY8">
            <v>54</v>
          </cell>
          <cell r="AZ8">
            <v>28.9</v>
          </cell>
          <cell r="BA8">
            <v>48.4</v>
          </cell>
          <cell r="BB8">
            <v>21.2</v>
          </cell>
          <cell r="BC8">
            <v>15.1</v>
          </cell>
          <cell r="BD8">
            <v>8.2000000000000011</v>
          </cell>
          <cell r="BE8">
            <v>5.0999999999999996</v>
          </cell>
          <cell r="BF8">
            <v>2</v>
          </cell>
          <cell r="BG8">
            <v>3.6999999999999997</v>
          </cell>
          <cell r="BH8">
            <v>7.0000000000000009</v>
          </cell>
          <cell r="BI8">
            <v>12</v>
          </cell>
          <cell r="BJ8">
            <v>19.7</v>
          </cell>
          <cell r="BK8">
            <v>37.799999999999997</v>
          </cell>
          <cell r="BL8">
            <v>19.8</v>
          </cell>
          <cell r="BM8">
            <v>0.5</v>
          </cell>
          <cell r="BN8">
            <v>1.6</v>
          </cell>
          <cell r="BO8">
            <v>1.0999999999999999</v>
          </cell>
          <cell r="BP8">
            <v>3.9</v>
          </cell>
          <cell r="BQ8">
            <v>39.800000000000004</v>
          </cell>
          <cell r="BR8">
            <v>53.2</v>
          </cell>
          <cell r="BS8" t="str">
            <v>nd</v>
          </cell>
          <cell r="BT8">
            <v>0</v>
          </cell>
          <cell r="BU8">
            <v>0.5</v>
          </cell>
          <cell r="BV8">
            <v>14.499999999999998</v>
          </cell>
          <cell r="BW8">
            <v>79.900000000000006</v>
          </cell>
          <cell r="BX8">
            <v>5</v>
          </cell>
          <cell r="BY8">
            <v>1.9</v>
          </cell>
          <cell r="BZ8">
            <v>2</v>
          </cell>
          <cell r="CA8">
            <v>23.599999999999998</v>
          </cell>
          <cell r="CB8">
            <v>48</v>
          </cell>
          <cell r="CC8">
            <v>22.7</v>
          </cell>
          <cell r="CD8">
            <v>1.7999999999999998</v>
          </cell>
          <cell r="CE8">
            <v>0</v>
          </cell>
          <cell r="CF8" t="str">
            <v>nd</v>
          </cell>
          <cell r="CG8">
            <v>0.1</v>
          </cell>
          <cell r="CH8">
            <v>0.1</v>
          </cell>
          <cell r="CI8">
            <v>7.3999999999999995</v>
          </cell>
          <cell r="CJ8">
            <v>92.300000000000011</v>
          </cell>
          <cell r="CK8">
            <v>87.1</v>
          </cell>
          <cell r="CL8">
            <v>49.9</v>
          </cell>
          <cell r="CM8">
            <v>86.8</v>
          </cell>
          <cell r="CN8">
            <v>44.5</v>
          </cell>
          <cell r="CO8">
            <v>8.2000000000000011</v>
          </cell>
          <cell r="CP8">
            <v>29.7</v>
          </cell>
          <cell r="CQ8">
            <v>85.8</v>
          </cell>
          <cell r="CR8">
            <v>11.4</v>
          </cell>
          <cell r="CS8">
            <v>19.3</v>
          </cell>
          <cell r="CT8">
            <v>27.900000000000002</v>
          </cell>
          <cell r="CU8">
            <v>16.400000000000002</v>
          </cell>
          <cell r="CV8">
            <v>36.5</v>
          </cell>
          <cell r="CW8">
            <v>18.399999999999999</v>
          </cell>
          <cell r="CX8">
            <v>7.3</v>
          </cell>
          <cell r="CY8">
            <v>12.6</v>
          </cell>
          <cell r="CZ8">
            <v>11.600000000000001</v>
          </cell>
          <cell r="DA8">
            <v>17.599999999999998</v>
          </cell>
          <cell r="DB8">
            <v>32.4</v>
          </cell>
          <cell r="DC8">
            <v>15.7</v>
          </cell>
          <cell r="DD8">
            <v>34.9</v>
          </cell>
          <cell r="DE8">
            <v>15.6</v>
          </cell>
          <cell r="DF8">
            <v>34.1</v>
          </cell>
          <cell r="DG8">
            <v>15.299999999999999</v>
          </cell>
          <cell r="DH8">
            <v>8.6</v>
          </cell>
          <cell r="DI8">
            <v>10.7</v>
          </cell>
          <cell r="DJ8">
            <v>25.1</v>
          </cell>
          <cell r="DK8">
            <v>14.7</v>
          </cell>
          <cell r="DL8">
            <v>0.2</v>
          </cell>
          <cell r="DM8">
            <v>0.1</v>
          </cell>
          <cell r="DN8">
            <v>0</v>
          </cell>
          <cell r="DO8">
            <v>0.1</v>
          </cell>
          <cell r="DP8">
            <v>0.1</v>
          </cell>
          <cell r="DQ8">
            <v>2.1</v>
          </cell>
          <cell r="DR8">
            <v>1.3</v>
          </cell>
          <cell r="DS8">
            <v>1.3</v>
          </cell>
          <cell r="DT8">
            <v>3.1</v>
          </cell>
          <cell r="DU8">
            <v>1.0999999999999999</v>
          </cell>
          <cell r="DV8">
            <v>0.2</v>
          </cell>
          <cell r="DW8">
            <v>9</v>
          </cell>
          <cell r="DX8">
            <v>10.8</v>
          </cell>
          <cell r="DY8">
            <v>6.9</v>
          </cell>
          <cell r="DZ8">
            <v>2.4</v>
          </cell>
          <cell r="EA8">
            <v>1.6</v>
          </cell>
          <cell r="EB8">
            <v>0.2</v>
          </cell>
          <cell r="EC8">
            <v>31.2</v>
          </cell>
          <cell r="ED8">
            <v>7.3</v>
          </cell>
          <cell r="EE8">
            <v>4.3999999999999995</v>
          </cell>
          <cell r="EF8">
            <v>2.1999999999999997</v>
          </cell>
          <cell r="EG8">
            <v>2.1999999999999997</v>
          </cell>
          <cell r="EH8">
            <v>1.4000000000000001</v>
          </cell>
          <cell r="EI8">
            <v>6</v>
          </cell>
          <cell r="EJ8">
            <v>2</v>
          </cell>
          <cell r="EK8">
            <v>2.4</v>
          </cell>
          <cell r="EL8">
            <v>0.3</v>
          </cell>
          <cell r="EM8">
            <v>0.1</v>
          </cell>
          <cell r="EN8">
            <v>0.1</v>
          </cell>
          <cell r="EO8" t="str">
            <v>nd</v>
          </cell>
          <cell r="EP8">
            <v>0.2</v>
          </cell>
          <cell r="EQ8" t="str">
            <v>nd</v>
          </cell>
          <cell r="ER8">
            <v>0</v>
          </cell>
          <cell r="ES8">
            <v>0.2</v>
          </cell>
          <cell r="ET8">
            <v>0.89999999999999991</v>
          </cell>
          <cell r="EU8">
            <v>1.4000000000000001</v>
          </cell>
          <cell r="EV8">
            <v>1</v>
          </cell>
          <cell r="EW8">
            <v>2.9000000000000004</v>
          </cell>
          <cell r="EX8">
            <v>2</v>
          </cell>
          <cell r="EY8">
            <v>0.8</v>
          </cell>
          <cell r="EZ8">
            <v>0.89999999999999991</v>
          </cell>
          <cell r="FA8">
            <v>2.1999999999999997</v>
          </cell>
          <cell r="FB8">
            <v>4.3</v>
          </cell>
          <cell r="FC8">
            <v>9.9</v>
          </cell>
          <cell r="FD8">
            <v>10.299999999999999</v>
          </cell>
          <cell r="FE8">
            <v>3.5999999999999996</v>
          </cell>
          <cell r="FF8">
            <v>1.7999999999999998</v>
          </cell>
          <cell r="FG8">
            <v>3</v>
          </cell>
          <cell r="FH8">
            <v>4.3999999999999995</v>
          </cell>
          <cell r="FI8">
            <v>5.3</v>
          </cell>
          <cell r="FJ8">
            <v>21.3</v>
          </cell>
          <cell r="FK8">
            <v>12.3</v>
          </cell>
          <cell r="FL8">
            <v>0.1</v>
          </cell>
          <cell r="FM8">
            <v>0.3</v>
          </cell>
          <cell r="FN8">
            <v>2.2999999999999998</v>
          </cell>
          <cell r="FO8">
            <v>1.6</v>
          </cell>
          <cell r="FP8">
            <v>4</v>
          </cell>
          <cell r="FQ8">
            <v>2.8000000000000003</v>
          </cell>
          <cell r="FR8">
            <v>0.1</v>
          </cell>
          <cell r="FS8">
            <v>0.1</v>
          </cell>
          <cell r="FT8" t="str">
            <v>nd</v>
          </cell>
          <cell r="FU8">
            <v>0</v>
          </cell>
          <cell r="FV8">
            <v>0.2</v>
          </cell>
          <cell r="FW8">
            <v>0.2</v>
          </cell>
          <cell r="FX8">
            <v>1.2</v>
          </cell>
          <cell r="FY8">
            <v>0.70000000000000007</v>
          </cell>
          <cell r="FZ8">
            <v>0.89999999999999991</v>
          </cell>
          <cell r="GA8">
            <v>3.3000000000000003</v>
          </cell>
          <cell r="GB8">
            <v>2.8000000000000003</v>
          </cell>
          <cell r="GC8" t="str">
            <v>nd</v>
          </cell>
          <cell r="GD8">
            <v>0.3</v>
          </cell>
          <cell r="GE8">
            <v>0.2</v>
          </cell>
          <cell r="GF8">
            <v>2.1</v>
          </cell>
          <cell r="GG8">
            <v>14.099999999999998</v>
          </cell>
          <cell r="GH8">
            <v>14.499999999999998</v>
          </cell>
          <cell r="GI8">
            <v>0.2</v>
          </cell>
          <cell r="GJ8">
            <v>0.1</v>
          </cell>
          <cell r="GK8">
            <v>0.1</v>
          </cell>
          <cell r="GL8">
            <v>0.8</v>
          </cell>
          <cell r="GM8">
            <v>17.2</v>
          </cell>
          <cell r="GN8">
            <v>30.099999999999998</v>
          </cell>
          <cell r="GO8">
            <v>0</v>
          </cell>
          <cell r="GP8">
            <v>0</v>
          </cell>
          <cell r="GQ8" t="str">
            <v>nd</v>
          </cell>
          <cell r="GR8">
            <v>0.1</v>
          </cell>
          <cell r="GS8">
            <v>5.2</v>
          </cell>
          <cell r="GT8">
            <v>5.6000000000000005</v>
          </cell>
          <cell r="GU8">
            <v>0</v>
          </cell>
          <cell r="GV8">
            <v>0.3</v>
          </cell>
          <cell r="GW8">
            <v>0</v>
          </cell>
          <cell r="GX8">
            <v>0.1</v>
          </cell>
          <cell r="GY8">
            <v>0.1</v>
          </cell>
          <cell r="GZ8">
            <v>0</v>
          </cell>
          <cell r="HA8">
            <v>0</v>
          </cell>
          <cell r="HB8" t="str">
            <v>nd</v>
          </cell>
          <cell r="HC8">
            <v>1.3</v>
          </cell>
          <cell r="HD8">
            <v>7.3999999999999995</v>
          </cell>
          <cell r="HE8">
            <v>0.2</v>
          </cell>
          <cell r="HF8" t="str">
            <v>nd</v>
          </cell>
          <cell r="HG8" t="str">
            <v>nd</v>
          </cell>
          <cell r="HH8">
            <v>0.2</v>
          </cell>
          <cell r="HI8">
            <v>4</v>
          </cell>
          <cell r="HJ8">
            <v>26.1</v>
          </cell>
          <cell r="HK8">
            <v>1.0999999999999999</v>
          </cell>
          <cell r="HL8">
            <v>0</v>
          </cell>
          <cell r="HM8">
            <v>0</v>
          </cell>
          <cell r="HN8">
            <v>0.2</v>
          </cell>
          <cell r="HO8">
            <v>8.5</v>
          </cell>
          <cell r="HP8">
            <v>36.700000000000003</v>
          </cell>
          <cell r="HQ8">
            <v>3.1</v>
          </cell>
          <cell r="HR8">
            <v>0</v>
          </cell>
          <cell r="HS8" t="str">
            <v>nd</v>
          </cell>
          <cell r="HT8">
            <v>0</v>
          </cell>
          <cell r="HU8">
            <v>0.8</v>
          </cell>
          <cell r="HV8">
            <v>9.4</v>
          </cell>
          <cell r="HW8">
            <v>0.5</v>
          </cell>
          <cell r="HX8" t="str">
            <v>nd</v>
          </cell>
          <cell r="HY8">
            <v>0.1</v>
          </cell>
          <cell r="HZ8">
            <v>0.1</v>
          </cell>
          <cell r="IA8">
            <v>0.2</v>
          </cell>
          <cell r="IB8" t="str">
            <v>nd</v>
          </cell>
          <cell r="IC8">
            <v>0.1</v>
          </cell>
          <cell r="ID8">
            <v>0.2</v>
          </cell>
          <cell r="IE8">
            <v>2</v>
          </cell>
          <cell r="IF8">
            <v>5.4</v>
          </cell>
          <cell r="IG8">
            <v>1.3</v>
          </cell>
          <cell r="IH8">
            <v>0.1</v>
          </cell>
          <cell r="II8">
            <v>0.8</v>
          </cell>
          <cell r="IJ8">
            <v>0.8</v>
          </cell>
          <cell r="IK8">
            <v>6.7</v>
          </cell>
          <cell r="IL8">
            <v>13.600000000000001</v>
          </cell>
          <cell r="IM8">
            <v>8.6</v>
          </cell>
          <cell r="IN8">
            <v>0.4</v>
          </cell>
          <cell r="IO8">
            <v>0.8</v>
          </cell>
          <cell r="IP8">
            <v>1</v>
          </cell>
          <cell r="IQ8">
            <v>10.8</v>
          </cell>
          <cell r="IR8">
            <v>24</v>
          </cell>
          <cell r="IS8">
            <v>10.7</v>
          </cell>
          <cell r="IT8">
            <v>1.2</v>
          </cell>
          <cell r="IU8" t="str">
            <v>nd</v>
          </cell>
          <cell r="IV8">
            <v>0.1</v>
          </cell>
          <cell r="IW8">
            <v>4</v>
          </cell>
          <cell r="IX8">
            <v>4.9000000000000004</v>
          </cell>
          <cell r="IY8">
            <v>1.9</v>
          </cell>
          <cell r="IZ8">
            <v>0.1</v>
          </cell>
          <cell r="JA8">
            <v>0</v>
          </cell>
          <cell r="JB8">
            <v>0</v>
          </cell>
          <cell r="JC8">
            <v>0</v>
          </cell>
          <cell r="JD8">
            <v>0</v>
          </cell>
          <cell r="JE8">
            <v>0.5</v>
          </cell>
          <cell r="JF8">
            <v>0</v>
          </cell>
          <cell r="JG8">
            <v>0</v>
          </cell>
          <cell r="JH8" t="str">
            <v>nd</v>
          </cell>
          <cell r="JI8">
            <v>0</v>
          </cell>
          <cell r="JJ8" t="str">
            <v>nd</v>
          </cell>
          <cell r="JK8">
            <v>7.9</v>
          </cell>
          <cell r="JL8">
            <v>0</v>
          </cell>
          <cell r="JM8">
            <v>0</v>
          </cell>
          <cell r="JN8" t="str">
            <v>nd</v>
          </cell>
          <cell r="JO8">
            <v>0</v>
          </cell>
          <cell r="JP8">
            <v>6</v>
          </cell>
          <cell r="JQ8">
            <v>25.5</v>
          </cell>
          <cell r="JR8">
            <v>0</v>
          </cell>
          <cell r="JS8">
            <v>0</v>
          </cell>
          <cell r="JT8">
            <v>0.1</v>
          </cell>
          <cell r="JU8" t="str">
            <v>nd</v>
          </cell>
          <cell r="JV8">
            <v>0.3</v>
          </cell>
          <cell r="JW8">
            <v>47.599999999999994</v>
          </cell>
          <cell r="JX8">
            <v>0</v>
          </cell>
          <cell r="JY8" t="str">
            <v>nd</v>
          </cell>
          <cell r="JZ8">
            <v>0</v>
          </cell>
          <cell r="KA8" t="str">
            <v>nd</v>
          </cell>
          <cell r="KB8" t="str">
            <v>nd</v>
          </cell>
          <cell r="KC8">
            <v>10.9</v>
          </cell>
          <cell r="KD8">
            <v>54.500000000000007</v>
          </cell>
          <cell r="KE8">
            <v>15.4</v>
          </cell>
          <cell r="KF8">
            <v>4</v>
          </cell>
          <cell r="KG8">
            <v>6.2</v>
          </cell>
          <cell r="KH8">
            <v>19.400000000000002</v>
          </cell>
          <cell r="KI8">
            <v>0.4</v>
          </cell>
          <cell r="KJ8">
            <v>52</v>
          </cell>
          <cell r="KK8">
            <v>15.7</v>
          </cell>
          <cell r="KL8">
            <v>4</v>
          </cell>
          <cell r="KM8">
            <v>6.9</v>
          </cell>
          <cell r="KN8">
            <v>21</v>
          </cell>
          <cell r="KO8">
            <v>0.4</v>
          </cell>
        </row>
        <row r="9">
          <cell r="A9" t="str">
            <v>EnsC1</v>
          </cell>
          <cell r="B9" t="str">
            <v>9</v>
          </cell>
          <cell r="C9" t="str">
            <v>NAF 17</v>
          </cell>
          <cell r="D9" t="str">
            <v>C1</v>
          </cell>
          <cell r="E9" t="str">
            <v/>
          </cell>
          <cell r="F9">
            <v>0.6</v>
          </cell>
          <cell r="G9">
            <v>2.1</v>
          </cell>
          <cell r="H9">
            <v>21.4</v>
          </cell>
          <cell r="I9">
            <v>66.3</v>
          </cell>
          <cell r="J9">
            <v>9.6</v>
          </cell>
          <cell r="K9">
            <v>83.3</v>
          </cell>
          <cell r="L9">
            <v>10.4</v>
          </cell>
          <cell r="M9">
            <v>2.5</v>
          </cell>
          <cell r="N9">
            <v>3.8</v>
          </cell>
          <cell r="O9">
            <v>13.700000000000001</v>
          </cell>
          <cell r="P9">
            <v>33.200000000000003</v>
          </cell>
          <cell r="Q9">
            <v>12.1</v>
          </cell>
          <cell r="R9">
            <v>3.3000000000000003</v>
          </cell>
          <cell r="S9">
            <v>13.4</v>
          </cell>
          <cell r="T9">
            <v>28.999999999999996</v>
          </cell>
          <cell r="U9">
            <v>3</v>
          </cell>
          <cell r="V9">
            <v>24.5</v>
          </cell>
          <cell r="W9">
            <v>8.3000000000000007</v>
          </cell>
          <cell r="X9">
            <v>87.2</v>
          </cell>
          <cell r="Y9">
            <v>4.5999999999999996</v>
          </cell>
          <cell r="Z9" t="str">
            <v>nd</v>
          </cell>
          <cell r="AA9">
            <v>36.1</v>
          </cell>
          <cell r="AB9">
            <v>6</v>
          </cell>
          <cell r="AC9">
            <v>51.800000000000004</v>
          </cell>
          <cell r="AD9">
            <v>30.099999999999998</v>
          </cell>
          <cell r="AE9">
            <v>15.2</v>
          </cell>
          <cell r="AF9">
            <v>25.8</v>
          </cell>
          <cell r="AG9">
            <v>18.2</v>
          </cell>
          <cell r="AH9">
            <v>0</v>
          </cell>
          <cell r="AI9">
            <v>40.9</v>
          </cell>
          <cell r="AJ9">
            <v>65.600000000000009</v>
          </cell>
          <cell r="AK9">
            <v>2.6</v>
          </cell>
          <cell r="AL9">
            <v>31.8</v>
          </cell>
          <cell r="AM9">
            <v>35.099999999999994</v>
          </cell>
          <cell r="AN9">
            <v>64.900000000000006</v>
          </cell>
          <cell r="AO9">
            <v>76.900000000000006</v>
          </cell>
          <cell r="AP9">
            <v>23.1</v>
          </cell>
          <cell r="AQ9">
            <v>30.2</v>
          </cell>
          <cell r="AR9" t="str">
            <v>nd</v>
          </cell>
          <cell r="AS9">
            <v>1.7000000000000002</v>
          </cell>
          <cell r="AT9">
            <v>65.5</v>
          </cell>
          <cell r="AU9">
            <v>2.2999999999999998</v>
          </cell>
          <cell r="AV9">
            <v>1.7000000000000002</v>
          </cell>
          <cell r="AW9" t="str">
            <v>nd</v>
          </cell>
          <cell r="AX9">
            <v>1.4000000000000001</v>
          </cell>
          <cell r="AY9">
            <v>88</v>
          </cell>
          <cell r="AZ9">
            <v>8.5</v>
          </cell>
          <cell r="BA9">
            <v>67.800000000000011</v>
          </cell>
          <cell r="BB9">
            <v>19.2</v>
          </cell>
          <cell r="BC9">
            <v>5.5</v>
          </cell>
          <cell r="BD9">
            <v>1.9</v>
          </cell>
          <cell r="BE9">
            <v>1.3</v>
          </cell>
          <cell r="BF9">
            <v>4.3</v>
          </cell>
          <cell r="BG9">
            <v>0.6</v>
          </cell>
          <cell r="BH9">
            <v>1.0999999999999999</v>
          </cell>
          <cell r="BI9">
            <v>2.5</v>
          </cell>
          <cell r="BJ9">
            <v>4.3</v>
          </cell>
          <cell r="BK9">
            <v>32.4</v>
          </cell>
          <cell r="BL9">
            <v>59.099999999999994</v>
          </cell>
          <cell r="BM9">
            <v>0</v>
          </cell>
          <cell r="BN9" t="str">
            <v>nd</v>
          </cell>
          <cell r="BO9">
            <v>0.89999999999999991</v>
          </cell>
          <cell r="BP9">
            <v>0.70000000000000007</v>
          </cell>
          <cell r="BQ9">
            <v>31.8</v>
          </cell>
          <cell r="BR9">
            <v>66.2</v>
          </cell>
          <cell r="BS9">
            <v>0</v>
          </cell>
          <cell r="BT9">
            <v>0</v>
          </cell>
          <cell r="BU9" t="str">
            <v>nd</v>
          </cell>
          <cell r="BV9">
            <v>8.2000000000000011</v>
          </cell>
          <cell r="BW9">
            <v>75.599999999999994</v>
          </cell>
          <cell r="BX9">
            <v>16</v>
          </cell>
          <cell r="BY9">
            <v>1.7000000000000002</v>
          </cell>
          <cell r="BZ9">
            <v>2.6</v>
          </cell>
          <cell r="CA9">
            <v>12.5</v>
          </cell>
          <cell r="CB9">
            <v>53</v>
          </cell>
          <cell r="CC9">
            <v>24.099999999999998</v>
          </cell>
          <cell r="CD9">
            <v>6</v>
          </cell>
          <cell r="CE9">
            <v>0</v>
          </cell>
          <cell r="CF9">
            <v>0</v>
          </cell>
          <cell r="CG9">
            <v>0</v>
          </cell>
          <cell r="CH9" t="str">
            <v>nd</v>
          </cell>
          <cell r="CI9">
            <v>0.70000000000000007</v>
          </cell>
          <cell r="CJ9">
            <v>99.2</v>
          </cell>
          <cell r="CK9">
            <v>73.8</v>
          </cell>
          <cell r="CL9">
            <v>26.5</v>
          </cell>
          <cell r="CM9">
            <v>90.4</v>
          </cell>
          <cell r="CN9">
            <v>43</v>
          </cell>
          <cell r="CO9">
            <v>8</v>
          </cell>
          <cell r="CP9">
            <v>33.300000000000004</v>
          </cell>
          <cell r="CQ9">
            <v>82.899999999999991</v>
          </cell>
          <cell r="CR9">
            <v>8.2000000000000011</v>
          </cell>
          <cell r="CS9">
            <v>27.400000000000002</v>
          </cell>
          <cell r="CT9">
            <v>33.6</v>
          </cell>
          <cell r="CU9">
            <v>7.0000000000000009</v>
          </cell>
          <cell r="CV9">
            <v>32</v>
          </cell>
          <cell r="CW9">
            <v>43</v>
          </cell>
          <cell r="CX9">
            <v>4.2</v>
          </cell>
          <cell r="CY9">
            <v>10.6</v>
          </cell>
          <cell r="CZ9">
            <v>5.8000000000000007</v>
          </cell>
          <cell r="DA9">
            <v>10.299999999999999</v>
          </cell>
          <cell r="DB9">
            <v>26.1</v>
          </cell>
          <cell r="DC9">
            <v>35.6</v>
          </cell>
          <cell r="DD9">
            <v>30.099999999999998</v>
          </cell>
          <cell r="DE9">
            <v>12.7</v>
          </cell>
          <cell r="DF9">
            <v>17.899999999999999</v>
          </cell>
          <cell r="DG9">
            <v>6.1</v>
          </cell>
          <cell r="DH9">
            <v>1.3</v>
          </cell>
          <cell r="DI9">
            <v>5.6000000000000005</v>
          </cell>
          <cell r="DJ9">
            <v>13.8</v>
          </cell>
          <cell r="DK9">
            <v>13.4</v>
          </cell>
          <cell r="DL9" t="str">
            <v>nd</v>
          </cell>
          <cell r="DM9" t="str">
            <v>nd</v>
          </cell>
          <cell r="DN9">
            <v>0</v>
          </cell>
          <cell r="DO9">
            <v>0</v>
          </cell>
          <cell r="DP9">
            <v>0</v>
          </cell>
          <cell r="DQ9">
            <v>0.6</v>
          </cell>
          <cell r="DR9">
            <v>0.89999999999999991</v>
          </cell>
          <cell r="DS9" t="str">
            <v>nd</v>
          </cell>
          <cell r="DT9" t="str">
            <v>nd</v>
          </cell>
          <cell r="DU9" t="str">
            <v>nd</v>
          </cell>
          <cell r="DV9">
            <v>0</v>
          </cell>
          <cell r="DW9">
            <v>11.200000000000001</v>
          </cell>
          <cell r="DX9">
            <v>4.9000000000000004</v>
          </cell>
          <cell r="DY9">
            <v>2.2999999999999998</v>
          </cell>
          <cell r="DZ9" t="str">
            <v>nd</v>
          </cell>
          <cell r="EA9">
            <v>0.5</v>
          </cell>
          <cell r="EB9">
            <v>1.7999999999999998</v>
          </cell>
          <cell r="EC9">
            <v>48.199999999999996</v>
          </cell>
          <cell r="ED9">
            <v>11.899999999999999</v>
          </cell>
          <cell r="EE9">
            <v>2.8000000000000003</v>
          </cell>
          <cell r="EF9">
            <v>1.3</v>
          </cell>
          <cell r="EG9">
            <v>0.5</v>
          </cell>
          <cell r="EH9">
            <v>1.7000000000000002</v>
          </cell>
          <cell r="EI9">
            <v>7.6</v>
          </cell>
          <cell r="EJ9">
            <v>1.5</v>
          </cell>
          <cell r="EK9">
            <v>0</v>
          </cell>
          <cell r="EL9">
            <v>0</v>
          </cell>
          <cell r="EM9">
            <v>0</v>
          </cell>
          <cell r="EN9">
            <v>0.5</v>
          </cell>
          <cell r="EO9">
            <v>0</v>
          </cell>
          <cell r="EP9">
            <v>0</v>
          </cell>
          <cell r="EQ9">
            <v>0</v>
          </cell>
          <cell r="ER9">
            <v>0</v>
          </cell>
          <cell r="ES9">
            <v>0.8</v>
          </cell>
          <cell r="ET9">
            <v>0</v>
          </cell>
          <cell r="EU9">
            <v>0</v>
          </cell>
          <cell r="EV9">
            <v>0</v>
          </cell>
          <cell r="EW9" t="str">
            <v>nd</v>
          </cell>
          <cell r="EX9">
            <v>1.0999999999999999</v>
          </cell>
          <cell r="EY9">
            <v>1</v>
          </cell>
          <cell r="EZ9" t="str">
            <v>nd</v>
          </cell>
          <cell r="FA9">
            <v>0.89999999999999991</v>
          </cell>
          <cell r="FB9" t="str">
            <v>nd</v>
          </cell>
          <cell r="FC9">
            <v>0.8</v>
          </cell>
          <cell r="FD9">
            <v>5.8000000000000007</v>
          </cell>
          <cell r="FE9">
            <v>12.5</v>
          </cell>
          <cell r="FF9" t="str">
            <v>nd</v>
          </cell>
          <cell r="FG9" t="str">
            <v>nd</v>
          </cell>
          <cell r="FH9">
            <v>1.7000000000000002</v>
          </cell>
          <cell r="FI9">
            <v>3.4000000000000004</v>
          </cell>
          <cell r="FJ9">
            <v>23.1</v>
          </cell>
          <cell r="FK9">
            <v>37.700000000000003</v>
          </cell>
          <cell r="FL9">
            <v>0</v>
          </cell>
          <cell r="FM9">
            <v>0</v>
          </cell>
          <cell r="FN9" t="str">
            <v>nd</v>
          </cell>
          <cell r="FO9" t="str">
            <v>nd</v>
          </cell>
          <cell r="FP9">
            <v>2.6</v>
          </cell>
          <cell r="FQ9">
            <v>6.9</v>
          </cell>
          <cell r="FR9">
            <v>0</v>
          </cell>
          <cell r="FS9">
            <v>0</v>
          </cell>
          <cell r="FT9">
            <v>0</v>
          </cell>
          <cell r="FU9">
            <v>0</v>
          </cell>
          <cell r="FV9" t="str">
            <v>nd</v>
          </cell>
          <cell r="FW9">
            <v>0</v>
          </cell>
          <cell r="FX9">
            <v>0</v>
          </cell>
          <cell r="FY9" t="str">
            <v>nd</v>
          </cell>
          <cell r="FZ9">
            <v>0</v>
          </cell>
          <cell r="GA9">
            <v>1</v>
          </cell>
          <cell r="GB9">
            <v>0.89999999999999991</v>
          </cell>
          <cell r="GC9">
            <v>0</v>
          </cell>
          <cell r="GD9" t="str">
            <v>nd</v>
          </cell>
          <cell r="GE9" t="str">
            <v>nd</v>
          </cell>
          <cell r="GF9">
            <v>0.70000000000000007</v>
          </cell>
          <cell r="GG9">
            <v>7.1999999999999993</v>
          </cell>
          <cell r="GH9">
            <v>12.1</v>
          </cell>
          <cell r="GI9">
            <v>0</v>
          </cell>
          <cell r="GJ9">
            <v>0</v>
          </cell>
          <cell r="GK9">
            <v>0</v>
          </cell>
          <cell r="GL9">
            <v>0</v>
          </cell>
          <cell r="GM9">
            <v>20.8</v>
          </cell>
          <cell r="GN9">
            <v>45.6</v>
          </cell>
          <cell r="GO9">
            <v>0</v>
          </cell>
          <cell r="GP9">
            <v>0</v>
          </cell>
          <cell r="GQ9">
            <v>0</v>
          </cell>
          <cell r="GR9">
            <v>0</v>
          </cell>
          <cell r="GS9">
            <v>2.8000000000000003</v>
          </cell>
          <cell r="GT9">
            <v>7.3</v>
          </cell>
          <cell r="GU9">
            <v>0</v>
          </cell>
          <cell r="GV9" t="str">
            <v>nd</v>
          </cell>
          <cell r="GW9">
            <v>0</v>
          </cell>
          <cell r="GX9">
            <v>0</v>
          </cell>
          <cell r="GY9" t="str">
            <v>nd</v>
          </cell>
          <cell r="GZ9">
            <v>0</v>
          </cell>
          <cell r="HA9">
            <v>0</v>
          </cell>
          <cell r="HB9">
            <v>0</v>
          </cell>
          <cell r="HC9">
            <v>0.5</v>
          </cell>
          <cell r="HD9">
            <v>1.2</v>
          </cell>
          <cell r="HE9">
            <v>0.5</v>
          </cell>
          <cell r="HF9">
            <v>0</v>
          </cell>
          <cell r="HG9">
            <v>0</v>
          </cell>
          <cell r="HH9">
            <v>0</v>
          </cell>
          <cell r="HI9">
            <v>2.8000000000000003</v>
          </cell>
          <cell r="HJ9">
            <v>13.900000000000002</v>
          </cell>
          <cell r="HK9">
            <v>3.9</v>
          </cell>
          <cell r="HL9">
            <v>0</v>
          </cell>
          <cell r="HM9">
            <v>0</v>
          </cell>
          <cell r="HN9">
            <v>0</v>
          </cell>
          <cell r="HO9">
            <v>4.7</v>
          </cell>
          <cell r="HP9">
            <v>53.5</v>
          </cell>
          <cell r="HQ9">
            <v>8.1</v>
          </cell>
          <cell r="HR9">
            <v>0</v>
          </cell>
          <cell r="HS9">
            <v>0</v>
          </cell>
          <cell r="HT9" t="str">
            <v>nd</v>
          </cell>
          <cell r="HU9" t="str">
            <v>nd</v>
          </cell>
          <cell r="HV9">
            <v>6.7</v>
          </cell>
          <cell r="HW9">
            <v>3</v>
          </cell>
          <cell r="HX9">
            <v>0</v>
          </cell>
          <cell r="HY9">
            <v>0</v>
          </cell>
          <cell r="HZ9">
            <v>0</v>
          </cell>
          <cell r="IA9" t="str">
            <v>nd</v>
          </cell>
          <cell r="IB9">
            <v>0</v>
          </cell>
          <cell r="IC9" t="str">
            <v>nd</v>
          </cell>
          <cell r="ID9">
            <v>0</v>
          </cell>
          <cell r="IE9" t="str">
            <v>nd</v>
          </cell>
          <cell r="IF9">
            <v>1</v>
          </cell>
          <cell r="IG9">
            <v>0.89999999999999991</v>
          </cell>
          <cell r="IH9">
            <v>0</v>
          </cell>
          <cell r="II9">
            <v>0.89999999999999991</v>
          </cell>
          <cell r="IJ9">
            <v>0.89999999999999991</v>
          </cell>
          <cell r="IK9">
            <v>4.2</v>
          </cell>
          <cell r="IL9">
            <v>9.9</v>
          </cell>
          <cell r="IM9">
            <v>3.3000000000000003</v>
          </cell>
          <cell r="IN9">
            <v>1.7999999999999998</v>
          </cell>
          <cell r="IO9">
            <v>0.70000000000000007</v>
          </cell>
          <cell r="IP9">
            <v>1.4000000000000001</v>
          </cell>
          <cell r="IQ9">
            <v>7.3</v>
          </cell>
          <cell r="IR9">
            <v>35.6</v>
          </cell>
          <cell r="IS9">
            <v>18.2</v>
          </cell>
          <cell r="IT9">
            <v>2.9000000000000004</v>
          </cell>
          <cell r="IU9">
            <v>0</v>
          </cell>
          <cell r="IV9">
            <v>0</v>
          </cell>
          <cell r="IW9">
            <v>0.8</v>
          </cell>
          <cell r="IX9">
            <v>6.1</v>
          </cell>
          <cell r="IY9">
            <v>1.7000000000000002</v>
          </cell>
          <cell r="IZ9">
            <v>1.3</v>
          </cell>
          <cell r="JA9">
            <v>0</v>
          </cell>
          <cell r="JB9">
            <v>0</v>
          </cell>
          <cell r="JC9">
            <v>0</v>
          </cell>
          <cell r="JD9">
            <v>0</v>
          </cell>
          <cell r="JE9">
            <v>0.70000000000000007</v>
          </cell>
          <cell r="JF9">
            <v>0</v>
          </cell>
          <cell r="JG9">
            <v>0</v>
          </cell>
          <cell r="JH9">
            <v>0</v>
          </cell>
          <cell r="JI9">
            <v>0</v>
          </cell>
          <cell r="JJ9">
            <v>0</v>
          </cell>
          <cell r="JK9">
            <v>2.1999999999999997</v>
          </cell>
          <cell r="JL9">
            <v>0</v>
          </cell>
          <cell r="JM9">
            <v>0</v>
          </cell>
          <cell r="JN9">
            <v>0</v>
          </cell>
          <cell r="JO9">
            <v>0</v>
          </cell>
          <cell r="JP9" t="str">
            <v>nd</v>
          </cell>
          <cell r="JQ9">
            <v>20.200000000000003</v>
          </cell>
          <cell r="JR9">
            <v>0</v>
          </cell>
          <cell r="JS9">
            <v>0</v>
          </cell>
          <cell r="JT9">
            <v>0</v>
          </cell>
          <cell r="JU9" t="str">
            <v>nd</v>
          </cell>
          <cell r="JV9">
            <v>0.5</v>
          </cell>
          <cell r="JW9">
            <v>65.900000000000006</v>
          </cell>
          <cell r="JX9">
            <v>0</v>
          </cell>
          <cell r="JY9">
            <v>0</v>
          </cell>
          <cell r="JZ9">
            <v>0</v>
          </cell>
          <cell r="KA9">
            <v>0</v>
          </cell>
          <cell r="KB9">
            <v>0</v>
          </cell>
          <cell r="KC9">
            <v>10.199999999999999</v>
          </cell>
          <cell r="KD9">
            <v>69.5</v>
          </cell>
          <cell r="KE9">
            <v>4</v>
          </cell>
          <cell r="KF9">
            <v>2.2999999999999998</v>
          </cell>
          <cell r="KG9">
            <v>5.3</v>
          </cell>
          <cell r="KH9">
            <v>18.8</v>
          </cell>
          <cell r="KI9">
            <v>0.1</v>
          </cell>
          <cell r="KJ9">
            <v>66.5</v>
          </cell>
          <cell r="KK9">
            <v>4.1000000000000005</v>
          </cell>
          <cell r="KL9">
            <v>2.2999999999999998</v>
          </cell>
          <cell r="KM9">
            <v>5.6000000000000005</v>
          </cell>
          <cell r="KN9">
            <v>21.5</v>
          </cell>
          <cell r="KO9">
            <v>0.1</v>
          </cell>
        </row>
        <row r="10">
          <cell r="A10" t="str">
            <v>1C1</v>
          </cell>
          <cell r="B10" t="str">
            <v>10</v>
          </cell>
          <cell r="C10" t="str">
            <v>NAF 17</v>
          </cell>
          <cell r="D10" t="str">
            <v>C1</v>
          </cell>
          <cell r="E10" t="str">
            <v>1</v>
          </cell>
          <cell r="F10" t="str">
            <v>nd</v>
          </cell>
          <cell r="G10" t="str">
            <v>nd</v>
          </cell>
          <cell r="H10">
            <v>23.9</v>
          </cell>
          <cell r="I10">
            <v>45.4</v>
          </cell>
          <cell r="J10">
            <v>28.000000000000004</v>
          </cell>
          <cell r="K10">
            <v>47.599999999999994</v>
          </cell>
          <cell r="L10">
            <v>25.8</v>
          </cell>
          <cell r="M10" t="str">
            <v>nd</v>
          </cell>
          <cell r="N10" t="str">
            <v>nd</v>
          </cell>
          <cell r="O10">
            <v>15.6</v>
          </cell>
          <cell r="P10">
            <v>28.599999999999998</v>
          </cell>
          <cell r="Q10">
            <v>10.8</v>
          </cell>
          <cell r="R10">
            <v>5.8999999999999995</v>
          </cell>
          <cell r="S10">
            <v>16.100000000000001</v>
          </cell>
          <cell r="T10">
            <v>24.7</v>
          </cell>
          <cell r="U10">
            <v>9.3000000000000007</v>
          </cell>
          <cell r="V10">
            <v>24.6</v>
          </cell>
          <cell r="W10">
            <v>10.199999999999999</v>
          </cell>
          <cell r="X10">
            <v>79.900000000000006</v>
          </cell>
          <cell r="Y10">
            <v>9.9</v>
          </cell>
          <cell r="Z10" t="str">
            <v>nd</v>
          </cell>
          <cell r="AA10" t="str">
            <v>nd</v>
          </cell>
          <cell r="AB10">
            <v>0</v>
          </cell>
          <cell r="AC10" t="str">
            <v>nd</v>
          </cell>
          <cell r="AD10">
            <v>61.8</v>
          </cell>
          <cell r="AE10">
            <v>0</v>
          </cell>
          <cell r="AF10" t="str">
            <v>nd</v>
          </cell>
          <cell r="AG10" t="str">
            <v>nd</v>
          </cell>
          <cell r="AH10">
            <v>0</v>
          </cell>
          <cell r="AI10">
            <v>87.1</v>
          </cell>
          <cell r="AJ10">
            <v>57.8</v>
          </cell>
          <cell r="AK10" t="str">
            <v>nd</v>
          </cell>
          <cell r="AL10">
            <v>39.6</v>
          </cell>
          <cell r="AM10">
            <v>12.1</v>
          </cell>
          <cell r="AN10">
            <v>87.9</v>
          </cell>
          <cell r="AO10">
            <v>0</v>
          </cell>
          <cell r="AP10">
            <v>100</v>
          </cell>
          <cell r="AQ10">
            <v>65.600000000000009</v>
          </cell>
          <cell r="AR10">
            <v>0</v>
          </cell>
          <cell r="AS10">
            <v>0</v>
          </cell>
          <cell r="AT10">
            <v>0</v>
          </cell>
          <cell r="AU10" t="str">
            <v>nd</v>
          </cell>
          <cell r="AV10">
            <v>0</v>
          </cell>
          <cell r="AW10">
            <v>0</v>
          </cell>
          <cell r="AX10">
            <v>0</v>
          </cell>
          <cell r="AY10">
            <v>100</v>
          </cell>
          <cell r="AZ10">
            <v>0</v>
          </cell>
          <cell r="BA10">
            <v>82.8</v>
          </cell>
          <cell r="BB10" t="str">
            <v>nd</v>
          </cell>
          <cell r="BC10">
            <v>0</v>
          </cell>
          <cell r="BD10">
            <v>0</v>
          </cell>
          <cell r="BE10" t="str">
            <v>nd</v>
          </cell>
          <cell r="BF10">
            <v>11.200000000000001</v>
          </cell>
          <cell r="BG10" t="str">
            <v>nd</v>
          </cell>
          <cell r="BH10">
            <v>0</v>
          </cell>
          <cell r="BI10">
            <v>0</v>
          </cell>
          <cell r="BJ10">
            <v>0</v>
          </cell>
          <cell r="BK10">
            <v>5.6000000000000005</v>
          </cell>
          <cell r="BL10">
            <v>90.600000000000009</v>
          </cell>
          <cell r="BM10">
            <v>0</v>
          </cell>
          <cell r="BN10">
            <v>0</v>
          </cell>
          <cell r="BO10">
            <v>0</v>
          </cell>
          <cell r="BP10">
            <v>0</v>
          </cell>
          <cell r="BQ10" t="str">
            <v>nd</v>
          </cell>
          <cell r="BR10">
            <v>96.8</v>
          </cell>
          <cell r="BS10">
            <v>0</v>
          </cell>
          <cell r="BT10">
            <v>0</v>
          </cell>
          <cell r="BU10">
            <v>0</v>
          </cell>
          <cell r="BV10">
            <v>0</v>
          </cell>
          <cell r="BW10">
            <v>47.199999999999996</v>
          </cell>
          <cell r="BX10">
            <v>52.800000000000004</v>
          </cell>
          <cell r="BY10" t="str">
            <v>nd</v>
          </cell>
          <cell r="BZ10" t="str">
            <v>nd</v>
          </cell>
          <cell r="CA10">
            <v>5.8999999999999995</v>
          </cell>
          <cell r="CB10">
            <v>28.000000000000004</v>
          </cell>
          <cell r="CC10">
            <v>29.4</v>
          </cell>
          <cell r="CD10">
            <v>28.799999999999997</v>
          </cell>
          <cell r="CE10">
            <v>0</v>
          </cell>
          <cell r="CF10">
            <v>0</v>
          </cell>
          <cell r="CG10">
            <v>0</v>
          </cell>
          <cell r="CH10">
            <v>0</v>
          </cell>
          <cell r="CI10">
            <v>0</v>
          </cell>
          <cell r="CJ10">
            <v>100</v>
          </cell>
          <cell r="CK10">
            <v>70.199999999999989</v>
          </cell>
          <cell r="CL10">
            <v>33.700000000000003</v>
          </cell>
          <cell r="CM10">
            <v>94.3</v>
          </cell>
          <cell r="CN10">
            <v>45</v>
          </cell>
          <cell r="CO10" t="str">
            <v>nd</v>
          </cell>
          <cell r="CP10">
            <v>19.7</v>
          </cell>
          <cell r="CQ10">
            <v>74</v>
          </cell>
          <cell r="CR10" t="str">
            <v>nd</v>
          </cell>
          <cell r="CS10">
            <v>27.900000000000002</v>
          </cell>
          <cell r="CT10">
            <v>20.8</v>
          </cell>
          <cell r="CU10">
            <v>8.9</v>
          </cell>
          <cell r="CV10">
            <v>42.4</v>
          </cell>
          <cell r="CW10">
            <v>35.299999999999997</v>
          </cell>
          <cell r="CX10">
            <v>5.3</v>
          </cell>
          <cell r="CY10">
            <v>16</v>
          </cell>
          <cell r="CZ10">
            <v>7.5</v>
          </cell>
          <cell r="DA10">
            <v>7.7</v>
          </cell>
          <cell r="DB10">
            <v>28.1</v>
          </cell>
          <cell r="DC10">
            <v>47.699999999999996</v>
          </cell>
          <cell r="DD10">
            <v>22.6</v>
          </cell>
          <cell r="DE10">
            <v>8.7999999999999989</v>
          </cell>
          <cell r="DF10">
            <v>9.9</v>
          </cell>
          <cell r="DG10">
            <v>5.7</v>
          </cell>
          <cell r="DH10">
            <v>0</v>
          </cell>
          <cell r="DI10">
            <v>9.6</v>
          </cell>
          <cell r="DJ10">
            <v>10.6</v>
          </cell>
          <cell r="DK10">
            <v>16.5</v>
          </cell>
          <cell r="DL10" t="str">
            <v>nd</v>
          </cell>
          <cell r="DM10">
            <v>0</v>
          </cell>
          <cell r="DN10">
            <v>0</v>
          </cell>
          <cell r="DO10">
            <v>0</v>
          </cell>
          <cell r="DP10">
            <v>0</v>
          </cell>
          <cell r="DQ10">
            <v>0</v>
          </cell>
          <cell r="DR10">
            <v>0</v>
          </cell>
          <cell r="DS10">
            <v>0</v>
          </cell>
          <cell r="DT10">
            <v>0</v>
          </cell>
          <cell r="DU10" t="str">
            <v>nd</v>
          </cell>
          <cell r="DV10">
            <v>0</v>
          </cell>
          <cell r="DW10">
            <v>12.5</v>
          </cell>
          <cell r="DX10" t="str">
            <v>nd</v>
          </cell>
          <cell r="DY10">
            <v>0</v>
          </cell>
          <cell r="DZ10">
            <v>0</v>
          </cell>
          <cell r="EA10" t="str">
            <v>nd</v>
          </cell>
          <cell r="EB10" t="str">
            <v>nd</v>
          </cell>
          <cell r="EC10">
            <v>43.3</v>
          </cell>
          <cell r="ED10">
            <v>0</v>
          </cell>
          <cell r="EE10">
            <v>0</v>
          </cell>
          <cell r="EF10">
            <v>0</v>
          </cell>
          <cell r="EG10">
            <v>0</v>
          </cell>
          <cell r="EH10" t="str">
            <v>nd</v>
          </cell>
          <cell r="EI10">
            <v>24.7</v>
          </cell>
          <cell r="EJ10" t="str">
            <v>nd</v>
          </cell>
          <cell r="EK10">
            <v>0</v>
          </cell>
          <cell r="EL10">
            <v>0</v>
          </cell>
          <cell r="EM10">
            <v>0</v>
          </cell>
          <cell r="EN10" t="str">
            <v>nd</v>
          </cell>
          <cell r="EO10">
            <v>0</v>
          </cell>
          <cell r="EP10">
            <v>0</v>
          </cell>
          <cell r="EQ10">
            <v>0</v>
          </cell>
          <cell r="ER10">
            <v>0</v>
          </cell>
          <cell r="ES10" t="str">
            <v>nd</v>
          </cell>
          <cell r="ET10">
            <v>0</v>
          </cell>
          <cell r="EU10">
            <v>0</v>
          </cell>
          <cell r="EV10">
            <v>0</v>
          </cell>
          <cell r="EW10">
            <v>0</v>
          </cell>
          <cell r="EX10">
            <v>0</v>
          </cell>
          <cell r="EY10" t="str">
            <v>nd</v>
          </cell>
          <cell r="EZ10" t="str">
            <v>nd</v>
          </cell>
          <cell r="FA10">
            <v>0</v>
          </cell>
          <cell r="FB10">
            <v>0</v>
          </cell>
          <cell r="FC10">
            <v>0</v>
          </cell>
          <cell r="FD10" t="str">
            <v>nd</v>
          </cell>
          <cell r="FE10">
            <v>12.5</v>
          </cell>
          <cell r="FF10" t="str">
            <v>nd</v>
          </cell>
          <cell r="FG10">
            <v>0</v>
          </cell>
          <cell r="FH10">
            <v>0</v>
          </cell>
          <cell r="FI10">
            <v>0</v>
          </cell>
          <cell r="FJ10">
            <v>0</v>
          </cell>
          <cell r="FK10">
            <v>47.8</v>
          </cell>
          <cell r="FL10">
            <v>0</v>
          </cell>
          <cell r="FM10">
            <v>0</v>
          </cell>
          <cell r="FN10">
            <v>0</v>
          </cell>
          <cell r="FO10">
            <v>0</v>
          </cell>
          <cell r="FP10" t="str">
            <v>nd</v>
          </cell>
          <cell r="FQ10">
            <v>26.700000000000003</v>
          </cell>
          <cell r="FR10">
            <v>0</v>
          </cell>
          <cell r="FS10">
            <v>0</v>
          </cell>
          <cell r="FT10">
            <v>0</v>
          </cell>
          <cell r="FU10">
            <v>0</v>
          </cell>
          <cell r="FV10" t="str">
            <v>nd</v>
          </cell>
          <cell r="FW10">
            <v>0</v>
          </cell>
          <cell r="FX10">
            <v>0</v>
          </cell>
          <cell r="FY10">
            <v>0</v>
          </cell>
          <cell r="FZ10">
            <v>0</v>
          </cell>
          <cell r="GA10">
            <v>0</v>
          </cell>
          <cell r="GB10" t="str">
            <v>nd</v>
          </cell>
          <cell r="GC10">
            <v>0</v>
          </cell>
          <cell r="GD10">
            <v>0</v>
          </cell>
          <cell r="GE10">
            <v>0</v>
          </cell>
          <cell r="GF10">
            <v>0</v>
          </cell>
          <cell r="GG10" t="str">
            <v>nd</v>
          </cell>
          <cell r="GH10">
            <v>10.5</v>
          </cell>
          <cell r="GI10">
            <v>0</v>
          </cell>
          <cell r="GJ10">
            <v>0</v>
          </cell>
          <cell r="GK10">
            <v>0</v>
          </cell>
          <cell r="GL10">
            <v>0</v>
          </cell>
          <cell r="GM10" t="str">
            <v>nd</v>
          </cell>
          <cell r="GN10">
            <v>52.400000000000006</v>
          </cell>
          <cell r="GO10">
            <v>0</v>
          </cell>
          <cell r="GP10">
            <v>0</v>
          </cell>
          <cell r="GQ10">
            <v>0</v>
          </cell>
          <cell r="GR10">
            <v>0</v>
          </cell>
          <cell r="GS10">
            <v>0</v>
          </cell>
          <cell r="GT10">
            <v>30.4</v>
          </cell>
          <cell r="GU10">
            <v>0</v>
          </cell>
          <cell r="GV10" t="str">
            <v>nd</v>
          </cell>
          <cell r="GW10">
            <v>0</v>
          </cell>
          <cell r="GX10">
            <v>0</v>
          </cell>
          <cell r="GY10">
            <v>0</v>
          </cell>
          <cell r="GZ10">
            <v>0</v>
          </cell>
          <cell r="HA10">
            <v>0</v>
          </cell>
          <cell r="HB10">
            <v>0</v>
          </cell>
          <cell r="HC10">
            <v>0</v>
          </cell>
          <cell r="HD10">
            <v>0</v>
          </cell>
          <cell r="HE10" t="str">
            <v>nd</v>
          </cell>
          <cell r="HF10">
            <v>0</v>
          </cell>
          <cell r="HG10">
            <v>0</v>
          </cell>
          <cell r="HH10">
            <v>0</v>
          </cell>
          <cell r="HI10">
            <v>0</v>
          </cell>
          <cell r="HJ10">
            <v>3.5000000000000004</v>
          </cell>
          <cell r="HK10">
            <v>10.100000000000001</v>
          </cell>
          <cell r="HL10">
            <v>0</v>
          </cell>
          <cell r="HM10">
            <v>0</v>
          </cell>
          <cell r="HN10">
            <v>0</v>
          </cell>
          <cell r="HO10">
            <v>0</v>
          </cell>
          <cell r="HP10">
            <v>25.3</v>
          </cell>
          <cell r="HQ10">
            <v>25.1</v>
          </cell>
          <cell r="HR10">
            <v>0</v>
          </cell>
          <cell r="HS10">
            <v>0</v>
          </cell>
          <cell r="HT10">
            <v>0</v>
          </cell>
          <cell r="HU10">
            <v>0</v>
          </cell>
          <cell r="HV10">
            <v>15.6</v>
          </cell>
          <cell r="HW10">
            <v>17.100000000000001</v>
          </cell>
          <cell r="HX10">
            <v>0</v>
          </cell>
          <cell r="HY10">
            <v>0</v>
          </cell>
          <cell r="HZ10">
            <v>0</v>
          </cell>
          <cell r="IA10" t="str">
            <v>nd</v>
          </cell>
          <cell r="IB10">
            <v>0</v>
          </cell>
          <cell r="IC10">
            <v>0</v>
          </cell>
          <cell r="ID10">
            <v>0</v>
          </cell>
          <cell r="IE10">
            <v>0</v>
          </cell>
          <cell r="IF10">
            <v>0</v>
          </cell>
          <cell r="IG10" t="str">
            <v>nd</v>
          </cell>
          <cell r="IH10">
            <v>0</v>
          </cell>
          <cell r="II10" t="str">
            <v>nd</v>
          </cell>
          <cell r="IJ10" t="str">
            <v>nd</v>
          </cell>
          <cell r="IK10" t="str">
            <v>nd</v>
          </cell>
          <cell r="IL10">
            <v>5.6000000000000005</v>
          </cell>
          <cell r="IM10" t="str">
            <v>nd</v>
          </cell>
          <cell r="IN10">
            <v>6.9</v>
          </cell>
          <cell r="IO10">
            <v>0</v>
          </cell>
          <cell r="IP10">
            <v>0</v>
          </cell>
          <cell r="IQ10" t="str">
            <v>nd</v>
          </cell>
          <cell r="IR10">
            <v>7.0000000000000009</v>
          </cell>
          <cell r="IS10">
            <v>21.3</v>
          </cell>
          <cell r="IT10">
            <v>12.9</v>
          </cell>
          <cell r="IU10">
            <v>0</v>
          </cell>
          <cell r="IV10">
            <v>0</v>
          </cell>
          <cell r="IW10" t="str">
            <v>nd</v>
          </cell>
          <cell r="IX10">
            <v>13.100000000000001</v>
          </cell>
          <cell r="IY10">
            <v>7.3</v>
          </cell>
          <cell r="IZ10">
            <v>9.1</v>
          </cell>
          <cell r="JA10">
            <v>0</v>
          </cell>
          <cell r="JB10">
            <v>0</v>
          </cell>
          <cell r="JC10">
            <v>0</v>
          </cell>
          <cell r="JD10">
            <v>0</v>
          </cell>
          <cell r="JE10" t="str">
            <v>nd</v>
          </cell>
          <cell r="JF10">
            <v>0</v>
          </cell>
          <cell r="JG10">
            <v>0</v>
          </cell>
          <cell r="JH10">
            <v>0</v>
          </cell>
          <cell r="JI10">
            <v>0</v>
          </cell>
          <cell r="JJ10">
            <v>0</v>
          </cell>
          <cell r="JK10" t="str">
            <v>nd</v>
          </cell>
          <cell r="JL10">
            <v>0</v>
          </cell>
          <cell r="JM10">
            <v>0</v>
          </cell>
          <cell r="JN10">
            <v>0</v>
          </cell>
          <cell r="JO10">
            <v>0</v>
          </cell>
          <cell r="JP10">
            <v>0</v>
          </cell>
          <cell r="JQ10">
            <v>14.299999999999999</v>
          </cell>
          <cell r="JR10">
            <v>0</v>
          </cell>
          <cell r="JS10">
            <v>0</v>
          </cell>
          <cell r="JT10">
            <v>0</v>
          </cell>
          <cell r="JU10">
            <v>0</v>
          </cell>
          <cell r="JV10">
            <v>0</v>
          </cell>
          <cell r="JW10">
            <v>51.4</v>
          </cell>
          <cell r="JX10">
            <v>0</v>
          </cell>
          <cell r="JY10">
            <v>0</v>
          </cell>
          <cell r="JZ10">
            <v>0</v>
          </cell>
          <cell r="KA10">
            <v>0</v>
          </cell>
          <cell r="KB10">
            <v>0</v>
          </cell>
          <cell r="KC10">
            <v>30.8</v>
          </cell>
          <cell r="KD10">
            <v>78.3</v>
          </cell>
          <cell r="KE10">
            <v>1.5</v>
          </cell>
          <cell r="KF10">
            <v>0.1</v>
          </cell>
          <cell r="KG10">
            <v>2.2999999999999998</v>
          </cell>
          <cell r="KH10">
            <v>17.8</v>
          </cell>
          <cell r="KI10">
            <v>0</v>
          </cell>
          <cell r="KJ10">
            <v>76.599999999999994</v>
          </cell>
          <cell r="KK10">
            <v>1.6</v>
          </cell>
          <cell r="KL10">
            <v>0.1</v>
          </cell>
          <cell r="KM10">
            <v>2.1999999999999997</v>
          </cell>
          <cell r="KN10">
            <v>19.5</v>
          </cell>
          <cell r="KO10">
            <v>0</v>
          </cell>
        </row>
        <row r="11">
          <cell r="A11" t="str">
            <v>2C1</v>
          </cell>
          <cell r="B11" t="str">
            <v>11</v>
          </cell>
          <cell r="C11" t="str">
            <v>NAF 17</v>
          </cell>
          <cell r="D11" t="str">
            <v>C1</v>
          </cell>
          <cell r="E11" t="str">
            <v>2</v>
          </cell>
          <cell r="F11" t="str">
            <v>nd</v>
          </cell>
          <cell r="G11" t="str">
            <v>nd</v>
          </cell>
          <cell r="H11">
            <v>31.7</v>
          </cell>
          <cell r="I11">
            <v>51.4</v>
          </cell>
          <cell r="J11">
            <v>12</v>
          </cell>
          <cell r="K11">
            <v>86.5</v>
          </cell>
          <cell r="L11" t="str">
            <v>nd</v>
          </cell>
          <cell r="M11" t="str">
            <v>nd</v>
          </cell>
          <cell r="N11">
            <v>0</v>
          </cell>
          <cell r="O11">
            <v>20.100000000000001</v>
          </cell>
          <cell r="P11">
            <v>27.3</v>
          </cell>
          <cell r="Q11">
            <v>13.4</v>
          </cell>
          <cell r="R11" t="str">
            <v>nd</v>
          </cell>
          <cell r="S11">
            <v>14.299999999999999</v>
          </cell>
          <cell r="T11">
            <v>41.699999999999996</v>
          </cell>
          <cell r="U11" t="str">
            <v>nd</v>
          </cell>
          <cell r="V11">
            <v>25.3</v>
          </cell>
          <cell r="W11">
            <v>10.9</v>
          </cell>
          <cell r="X11">
            <v>84.399999999999991</v>
          </cell>
          <cell r="Y11">
            <v>4.7</v>
          </cell>
          <cell r="Z11">
            <v>0</v>
          </cell>
          <cell r="AA11" t="str">
            <v>nd</v>
          </cell>
          <cell r="AB11" t="str">
            <v>nd</v>
          </cell>
          <cell r="AC11">
            <v>46.800000000000004</v>
          </cell>
          <cell r="AD11">
            <v>57.8</v>
          </cell>
          <cell r="AE11" t="str">
            <v>nd</v>
          </cell>
          <cell r="AF11" t="str">
            <v>nd</v>
          </cell>
          <cell r="AG11">
            <v>47.599999999999994</v>
          </cell>
          <cell r="AH11">
            <v>0</v>
          </cell>
          <cell r="AI11">
            <v>0</v>
          </cell>
          <cell r="AJ11">
            <v>53.7</v>
          </cell>
          <cell r="AK11">
            <v>8.2000000000000011</v>
          </cell>
          <cell r="AL11">
            <v>38.1</v>
          </cell>
          <cell r="AM11">
            <v>28.1</v>
          </cell>
          <cell r="AN11">
            <v>71.899999999999991</v>
          </cell>
          <cell r="AO11">
            <v>66.3</v>
          </cell>
          <cell r="AP11">
            <v>33.700000000000003</v>
          </cell>
          <cell r="AQ11">
            <v>48.6</v>
          </cell>
          <cell r="AR11">
            <v>0</v>
          </cell>
          <cell r="AS11" t="str">
            <v>nd</v>
          </cell>
          <cell r="AT11">
            <v>42.9</v>
          </cell>
          <cell r="AU11">
            <v>0</v>
          </cell>
          <cell r="AV11">
            <v>0</v>
          </cell>
          <cell r="AW11" t="str">
            <v>nd</v>
          </cell>
          <cell r="AX11">
            <v>0</v>
          </cell>
          <cell r="AY11">
            <v>92.9</v>
          </cell>
          <cell r="AZ11" t="str">
            <v>nd</v>
          </cell>
          <cell r="BA11">
            <v>68.899999999999991</v>
          </cell>
          <cell r="BB11">
            <v>14.2</v>
          </cell>
          <cell r="BC11">
            <v>7.8</v>
          </cell>
          <cell r="BD11">
            <v>0</v>
          </cell>
          <cell r="BE11" t="str">
            <v>nd</v>
          </cell>
          <cell r="BF11">
            <v>7.0000000000000009</v>
          </cell>
          <cell r="BG11">
            <v>0</v>
          </cell>
          <cell r="BH11">
            <v>0</v>
          </cell>
          <cell r="BI11" t="str">
            <v>nd</v>
          </cell>
          <cell r="BJ11" t="str">
            <v>nd</v>
          </cell>
          <cell r="BK11">
            <v>9.1999999999999993</v>
          </cell>
          <cell r="BL11">
            <v>89.1</v>
          </cell>
          <cell r="BM11">
            <v>0</v>
          </cell>
          <cell r="BN11" t="str">
            <v>nd</v>
          </cell>
          <cell r="BO11" t="str">
            <v>nd</v>
          </cell>
          <cell r="BP11">
            <v>0</v>
          </cell>
          <cell r="BQ11">
            <v>18</v>
          </cell>
          <cell r="BR11">
            <v>74.8</v>
          </cell>
          <cell r="BS11">
            <v>0</v>
          </cell>
          <cell r="BT11">
            <v>0</v>
          </cell>
          <cell r="BU11">
            <v>0</v>
          </cell>
          <cell r="BV11">
            <v>5.0999999999999996</v>
          </cell>
          <cell r="BW11">
            <v>60.6</v>
          </cell>
          <cell r="BX11">
            <v>34.4</v>
          </cell>
          <cell r="BY11">
            <v>0</v>
          </cell>
          <cell r="BZ11" t="str">
            <v>nd</v>
          </cell>
          <cell r="CA11">
            <v>18.399999999999999</v>
          </cell>
          <cell r="CB11">
            <v>39.5</v>
          </cell>
          <cell r="CC11">
            <v>30.9</v>
          </cell>
          <cell r="CD11">
            <v>5.6000000000000005</v>
          </cell>
          <cell r="CE11">
            <v>0</v>
          </cell>
          <cell r="CF11">
            <v>0</v>
          </cell>
          <cell r="CG11">
            <v>0</v>
          </cell>
          <cell r="CH11">
            <v>0</v>
          </cell>
          <cell r="CI11" t="str">
            <v>nd</v>
          </cell>
          <cell r="CJ11">
            <v>99.5</v>
          </cell>
          <cell r="CK11">
            <v>54.1</v>
          </cell>
          <cell r="CL11">
            <v>27</v>
          </cell>
          <cell r="CM11">
            <v>86.7</v>
          </cell>
          <cell r="CN11">
            <v>31.900000000000002</v>
          </cell>
          <cell r="CO11">
            <v>0</v>
          </cell>
          <cell r="CP11">
            <v>22.900000000000002</v>
          </cell>
          <cell r="CQ11">
            <v>73.2</v>
          </cell>
          <cell r="CR11">
            <v>4.3</v>
          </cell>
          <cell r="CS11">
            <v>22.8</v>
          </cell>
          <cell r="CT11">
            <v>24.7</v>
          </cell>
          <cell r="CU11">
            <v>10.299999999999999</v>
          </cell>
          <cell r="CV11">
            <v>42.199999999999996</v>
          </cell>
          <cell r="CW11">
            <v>23.1</v>
          </cell>
          <cell r="CX11">
            <v>5.3</v>
          </cell>
          <cell r="CY11">
            <v>12.7</v>
          </cell>
          <cell r="CZ11">
            <v>9.6</v>
          </cell>
          <cell r="DA11">
            <v>13.900000000000002</v>
          </cell>
          <cell r="DB11">
            <v>35.4</v>
          </cell>
          <cell r="DC11">
            <v>26.3</v>
          </cell>
          <cell r="DD11">
            <v>47.599999999999994</v>
          </cell>
          <cell r="DE11">
            <v>15.1</v>
          </cell>
          <cell r="DF11">
            <v>16</v>
          </cell>
          <cell r="DG11" t="str">
            <v>nd</v>
          </cell>
          <cell r="DH11">
            <v>0</v>
          </cell>
          <cell r="DI11">
            <v>8.4</v>
          </cell>
          <cell r="DJ11">
            <v>9.4</v>
          </cell>
          <cell r="DK11">
            <v>9.8000000000000007</v>
          </cell>
          <cell r="DL11">
            <v>0</v>
          </cell>
          <cell r="DM11" t="str">
            <v>nd</v>
          </cell>
          <cell r="DN11">
            <v>0</v>
          </cell>
          <cell r="DO11">
            <v>0</v>
          </cell>
          <cell r="DP11">
            <v>0</v>
          </cell>
          <cell r="DQ11">
            <v>0</v>
          </cell>
          <cell r="DR11" t="str">
            <v>nd</v>
          </cell>
          <cell r="DS11" t="str">
            <v>nd</v>
          </cell>
          <cell r="DT11">
            <v>0</v>
          </cell>
          <cell r="DU11">
            <v>0</v>
          </cell>
          <cell r="DV11">
            <v>0</v>
          </cell>
          <cell r="DW11">
            <v>20.100000000000001</v>
          </cell>
          <cell r="DX11">
            <v>5</v>
          </cell>
          <cell r="DY11" t="str">
            <v>nd</v>
          </cell>
          <cell r="DZ11">
            <v>0</v>
          </cell>
          <cell r="EA11">
            <v>0</v>
          </cell>
          <cell r="EB11" t="str">
            <v>nd</v>
          </cell>
          <cell r="EC11">
            <v>38.9</v>
          </cell>
          <cell r="ED11">
            <v>7.1</v>
          </cell>
          <cell r="EE11" t="str">
            <v>nd</v>
          </cell>
          <cell r="EF11">
            <v>0</v>
          </cell>
          <cell r="EG11">
            <v>0</v>
          </cell>
          <cell r="EH11" t="str">
            <v>nd</v>
          </cell>
          <cell r="EI11">
            <v>9.8000000000000007</v>
          </cell>
          <cell r="EJ11" t="str">
            <v>nd</v>
          </cell>
          <cell r="EK11">
            <v>0</v>
          </cell>
          <cell r="EL11">
            <v>0</v>
          </cell>
          <cell r="EM11">
            <v>0</v>
          </cell>
          <cell r="EN11">
            <v>0</v>
          </cell>
          <cell r="EO11">
            <v>0</v>
          </cell>
          <cell r="EP11">
            <v>0</v>
          </cell>
          <cell r="EQ11">
            <v>0</v>
          </cell>
          <cell r="ER11">
            <v>0</v>
          </cell>
          <cell r="ES11" t="str">
            <v>nd</v>
          </cell>
          <cell r="ET11">
            <v>0</v>
          </cell>
          <cell r="EU11">
            <v>0</v>
          </cell>
          <cell r="EV11">
            <v>0</v>
          </cell>
          <cell r="EW11">
            <v>0</v>
          </cell>
          <cell r="EX11">
            <v>0</v>
          </cell>
          <cell r="EY11" t="str">
            <v>nd</v>
          </cell>
          <cell r="EZ11">
            <v>0</v>
          </cell>
          <cell r="FA11">
            <v>0</v>
          </cell>
          <cell r="FB11">
            <v>0</v>
          </cell>
          <cell r="FC11" t="str">
            <v>nd</v>
          </cell>
          <cell r="FD11" t="str">
            <v>nd</v>
          </cell>
          <cell r="FE11">
            <v>30.8</v>
          </cell>
          <cell r="FF11">
            <v>0</v>
          </cell>
          <cell r="FG11">
            <v>0</v>
          </cell>
          <cell r="FH11" t="str">
            <v>nd</v>
          </cell>
          <cell r="FI11">
            <v>0</v>
          </cell>
          <cell r="FJ11">
            <v>8.2000000000000011</v>
          </cell>
          <cell r="FK11">
            <v>41.5</v>
          </cell>
          <cell r="FL11">
            <v>0</v>
          </cell>
          <cell r="FM11">
            <v>0</v>
          </cell>
          <cell r="FN11">
            <v>0</v>
          </cell>
          <cell r="FO11" t="str">
            <v>nd</v>
          </cell>
          <cell r="FP11">
            <v>0</v>
          </cell>
          <cell r="FQ11">
            <v>11.600000000000001</v>
          </cell>
          <cell r="FR11">
            <v>0</v>
          </cell>
          <cell r="FS11">
            <v>0</v>
          </cell>
          <cell r="FT11">
            <v>0</v>
          </cell>
          <cell r="FU11">
            <v>0</v>
          </cell>
          <cell r="FV11">
            <v>0</v>
          </cell>
          <cell r="FW11">
            <v>0</v>
          </cell>
          <cell r="FX11">
            <v>0</v>
          </cell>
          <cell r="FY11" t="str">
            <v>nd</v>
          </cell>
          <cell r="FZ11">
            <v>0</v>
          </cell>
          <cell r="GA11">
            <v>0</v>
          </cell>
          <cell r="GB11" t="str">
            <v>nd</v>
          </cell>
          <cell r="GC11">
            <v>0</v>
          </cell>
          <cell r="GD11">
            <v>0</v>
          </cell>
          <cell r="GE11" t="str">
            <v>nd</v>
          </cell>
          <cell r="GF11">
            <v>0</v>
          </cell>
          <cell r="GG11">
            <v>7.7</v>
          </cell>
          <cell r="GH11">
            <v>21.4</v>
          </cell>
          <cell r="GI11">
            <v>0</v>
          </cell>
          <cell r="GJ11">
            <v>0</v>
          </cell>
          <cell r="GK11">
            <v>0</v>
          </cell>
          <cell r="GL11">
            <v>0</v>
          </cell>
          <cell r="GM11">
            <v>5.2</v>
          </cell>
          <cell r="GN11">
            <v>44.9</v>
          </cell>
          <cell r="GO11">
            <v>0</v>
          </cell>
          <cell r="GP11">
            <v>0</v>
          </cell>
          <cell r="GQ11">
            <v>0</v>
          </cell>
          <cell r="GR11">
            <v>0</v>
          </cell>
          <cell r="GS11" t="str">
            <v>nd</v>
          </cell>
          <cell r="GT11">
            <v>7.1</v>
          </cell>
          <cell r="GU11">
            <v>0</v>
          </cell>
          <cell r="GV11">
            <v>0</v>
          </cell>
          <cell r="GW11">
            <v>0</v>
          </cell>
          <cell r="GX11">
            <v>0</v>
          </cell>
          <cell r="GY11" t="str">
            <v>nd</v>
          </cell>
          <cell r="GZ11">
            <v>0</v>
          </cell>
          <cell r="HA11">
            <v>0</v>
          </cell>
          <cell r="HB11">
            <v>0</v>
          </cell>
          <cell r="HC11">
            <v>0</v>
          </cell>
          <cell r="HD11" t="str">
            <v>nd</v>
          </cell>
          <cell r="HE11" t="str">
            <v>nd</v>
          </cell>
          <cell r="HF11">
            <v>0</v>
          </cell>
          <cell r="HG11">
            <v>0</v>
          </cell>
          <cell r="HH11">
            <v>0</v>
          </cell>
          <cell r="HI11" t="str">
            <v>nd</v>
          </cell>
          <cell r="HJ11">
            <v>20.9</v>
          </cell>
          <cell r="HK11">
            <v>10.100000000000001</v>
          </cell>
          <cell r="HL11">
            <v>0</v>
          </cell>
          <cell r="HM11">
            <v>0</v>
          </cell>
          <cell r="HN11">
            <v>0</v>
          </cell>
          <cell r="HO11" t="str">
            <v>nd</v>
          </cell>
          <cell r="HP11">
            <v>33</v>
          </cell>
          <cell r="HQ11">
            <v>15.5</v>
          </cell>
          <cell r="HR11">
            <v>0</v>
          </cell>
          <cell r="HS11">
            <v>0</v>
          </cell>
          <cell r="HT11">
            <v>0</v>
          </cell>
          <cell r="HU11" t="str">
            <v>nd</v>
          </cell>
          <cell r="HV11" t="str">
            <v>nd</v>
          </cell>
          <cell r="HW11">
            <v>5.0999999999999996</v>
          </cell>
          <cell r="HX11">
            <v>0</v>
          </cell>
          <cell r="HY11">
            <v>0</v>
          </cell>
          <cell r="HZ11">
            <v>0</v>
          </cell>
          <cell r="IA11">
            <v>0</v>
          </cell>
          <cell r="IB11">
            <v>0</v>
          </cell>
          <cell r="IC11">
            <v>0</v>
          </cell>
          <cell r="ID11">
            <v>0</v>
          </cell>
          <cell r="IE11">
            <v>0</v>
          </cell>
          <cell r="IF11" t="str">
            <v>nd</v>
          </cell>
          <cell r="IG11" t="str">
            <v>nd</v>
          </cell>
          <cell r="IH11">
            <v>0</v>
          </cell>
          <cell r="II11">
            <v>0</v>
          </cell>
          <cell r="IJ11">
            <v>0</v>
          </cell>
          <cell r="IK11">
            <v>11.3</v>
          </cell>
          <cell r="IL11">
            <v>7.8</v>
          </cell>
          <cell r="IM11">
            <v>10.6</v>
          </cell>
          <cell r="IN11" t="str">
            <v>nd</v>
          </cell>
          <cell r="IO11">
            <v>0</v>
          </cell>
          <cell r="IP11" t="str">
            <v>nd</v>
          </cell>
          <cell r="IQ11">
            <v>5.8999999999999995</v>
          </cell>
          <cell r="IR11">
            <v>19.5</v>
          </cell>
          <cell r="IS11">
            <v>18.2</v>
          </cell>
          <cell r="IT11" t="str">
            <v>nd</v>
          </cell>
          <cell r="IU11">
            <v>0</v>
          </cell>
          <cell r="IV11">
            <v>0</v>
          </cell>
          <cell r="IW11" t="str">
            <v>nd</v>
          </cell>
          <cell r="IX11">
            <v>10.8</v>
          </cell>
          <cell r="IY11">
            <v>0</v>
          </cell>
          <cell r="IZ11">
            <v>0</v>
          </cell>
          <cell r="JA11">
            <v>0</v>
          </cell>
          <cell r="JB11">
            <v>0</v>
          </cell>
          <cell r="JC11">
            <v>0</v>
          </cell>
          <cell r="JD11">
            <v>0</v>
          </cell>
          <cell r="JE11" t="str">
            <v>nd</v>
          </cell>
          <cell r="JF11">
            <v>0</v>
          </cell>
          <cell r="JG11">
            <v>0</v>
          </cell>
          <cell r="JH11">
            <v>0</v>
          </cell>
          <cell r="JI11">
            <v>0</v>
          </cell>
          <cell r="JJ11">
            <v>0</v>
          </cell>
          <cell r="JK11" t="str">
            <v>nd</v>
          </cell>
          <cell r="JL11">
            <v>0</v>
          </cell>
          <cell r="JM11">
            <v>0</v>
          </cell>
          <cell r="JN11">
            <v>0</v>
          </cell>
          <cell r="JO11">
            <v>0</v>
          </cell>
          <cell r="JP11">
            <v>0</v>
          </cell>
          <cell r="JQ11">
            <v>30.4</v>
          </cell>
          <cell r="JR11">
            <v>0</v>
          </cell>
          <cell r="JS11">
            <v>0</v>
          </cell>
          <cell r="JT11">
            <v>0</v>
          </cell>
          <cell r="JU11">
            <v>0</v>
          </cell>
          <cell r="JV11" t="str">
            <v>nd</v>
          </cell>
          <cell r="JW11">
            <v>50.7</v>
          </cell>
          <cell r="JX11">
            <v>0</v>
          </cell>
          <cell r="JY11">
            <v>0</v>
          </cell>
          <cell r="JZ11">
            <v>0</v>
          </cell>
          <cell r="KA11">
            <v>0</v>
          </cell>
          <cell r="KB11">
            <v>0</v>
          </cell>
          <cell r="KC11">
            <v>13</v>
          </cell>
          <cell r="KD11">
            <v>70.199999999999989</v>
          </cell>
          <cell r="KE11">
            <v>0.8</v>
          </cell>
          <cell r="KF11">
            <v>4.3</v>
          </cell>
          <cell r="KG11">
            <v>4.3</v>
          </cell>
          <cell r="KH11">
            <v>20.3</v>
          </cell>
          <cell r="KI11">
            <v>0</v>
          </cell>
          <cell r="KJ11">
            <v>68.100000000000009</v>
          </cell>
          <cell r="KK11">
            <v>0.8</v>
          </cell>
          <cell r="KL11">
            <v>4.2</v>
          </cell>
          <cell r="KM11">
            <v>4.5999999999999996</v>
          </cell>
          <cell r="KN11">
            <v>22.3</v>
          </cell>
          <cell r="KO11">
            <v>0</v>
          </cell>
        </row>
        <row r="12">
          <cell r="A12" t="str">
            <v>3C1</v>
          </cell>
          <cell r="B12" t="str">
            <v>12</v>
          </cell>
          <cell r="C12" t="str">
            <v>NAF 17</v>
          </cell>
          <cell r="D12" t="str">
            <v>C1</v>
          </cell>
          <cell r="E12" t="str">
            <v>3</v>
          </cell>
          <cell r="F12">
            <v>0</v>
          </cell>
          <cell r="G12">
            <v>5.8999999999999995</v>
          </cell>
          <cell r="H12">
            <v>17.299999999999997</v>
          </cell>
          <cell r="I12">
            <v>66.100000000000009</v>
          </cell>
          <cell r="J12">
            <v>10.7</v>
          </cell>
          <cell r="K12">
            <v>90.100000000000009</v>
          </cell>
          <cell r="L12" t="str">
            <v>nd</v>
          </cell>
          <cell r="M12">
            <v>0</v>
          </cell>
          <cell r="N12">
            <v>0</v>
          </cell>
          <cell r="O12">
            <v>16.5</v>
          </cell>
          <cell r="P12">
            <v>24.8</v>
          </cell>
          <cell r="Q12" t="str">
            <v>nd</v>
          </cell>
          <cell r="R12" t="str">
            <v>nd</v>
          </cell>
          <cell r="S12">
            <v>16.900000000000002</v>
          </cell>
          <cell r="T12">
            <v>35.199999999999996</v>
          </cell>
          <cell r="U12" t="str">
            <v>nd</v>
          </cell>
          <cell r="V12">
            <v>23.799999999999997</v>
          </cell>
          <cell r="W12">
            <v>4.5999999999999996</v>
          </cell>
          <cell r="X12">
            <v>90.8</v>
          </cell>
          <cell r="Y12">
            <v>4.5999999999999996</v>
          </cell>
          <cell r="Z12">
            <v>0</v>
          </cell>
          <cell r="AA12">
            <v>89.1</v>
          </cell>
          <cell r="AB12">
            <v>0</v>
          </cell>
          <cell r="AC12">
            <v>50</v>
          </cell>
          <cell r="AD12">
            <v>0</v>
          </cell>
          <cell r="AE12" t="str">
            <v>nd</v>
          </cell>
          <cell r="AF12" t="str">
            <v>nd</v>
          </cell>
          <cell r="AG12">
            <v>0</v>
          </cell>
          <cell r="AH12">
            <v>0</v>
          </cell>
          <cell r="AI12" t="str">
            <v>nd</v>
          </cell>
          <cell r="AJ12">
            <v>76.599999999999994</v>
          </cell>
          <cell r="AK12" t="str">
            <v>nd</v>
          </cell>
          <cell r="AL12">
            <v>21.7</v>
          </cell>
          <cell r="AM12">
            <v>32.4</v>
          </cell>
          <cell r="AN12">
            <v>67.600000000000009</v>
          </cell>
          <cell r="AO12">
            <v>65.400000000000006</v>
          </cell>
          <cell r="AP12">
            <v>34.599999999999994</v>
          </cell>
          <cell r="AQ12">
            <v>34.300000000000004</v>
          </cell>
          <cell r="AR12">
            <v>0</v>
          </cell>
          <cell r="AS12">
            <v>0</v>
          </cell>
          <cell r="AT12">
            <v>62.7</v>
          </cell>
          <cell r="AU12" t="str">
            <v>nd</v>
          </cell>
          <cell r="AV12">
            <v>0</v>
          </cell>
          <cell r="AW12">
            <v>0</v>
          </cell>
          <cell r="AX12">
            <v>0</v>
          </cell>
          <cell r="AY12">
            <v>97.8</v>
          </cell>
          <cell r="AZ12" t="str">
            <v>nd</v>
          </cell>
          <cell r="BA12">
            <v>73.900000000000006</v>
          </cell>
          <cell r="BB12">
            <v>23.400000000000002</v>
          </cell>
          <cell r="BC12" t="str">
            <v>nd</v>
          </cell>
          <cell r="BD12">
            <v>0</v>
          </cell>
          <cell r="BE12" t="str">
            <v>nd</v>
          </cell>
          <cell r="BF12" t="str">
            <v>nd</v>
          </cell>
          <cell r="BG12">
            <v>0</v>
          </cell>
          <cell r="BH12">
            <v>0</v>
          </cell>
          <cell r="BI12" t="str">
            <v>nd</v>
          </cell>
          <cell r="BJ12">
            <v>5.8000000000000007</v>
          </cell>
          <cell r="BK12">
            <v>28.199999999999996</v>
          </cell>
          <cell r="BL12">
            <v>64.600000000000009</v>
          </cell>
          <cell r="BM12">
            <v>0</v>
          </cell>
          <cell r="BN12">
            <v>0</v>
          </cell>
          <cell r="BO12">
            <v>0</v>
          </cell>
          <cell r="BP12" t="str">
            <v>nd</v>
          </cell>
          <cell r="BQ12">
            <v>25.8</v>
          </cell>
          <cell r="BR12">
            <v>70.599999999999994</v>
          </cell>
          <cell r="BS12">
            <v>0</v>
          </cell>
          <cell r="BT12">
            <v>0</v>
          </cell>
          <cell r="BU12">
            <v>0</v>
          </cell>
          <cell r="BV12" t="str">
            <v>nd</v>
          </cell>
          <cell r="BW12">
            <v>82.899999999999991</v>
          </cell>
          <cell r="BX12">
            <v>16.2</v>
          </cell>
          <cell r="BY12" t="str">
            <v>nd</v>
          </cell>
          <cell r="BZ12">
            <v>0</v>
          </cell>
          <cell r="CA12">
            <v>13.700000000000001</v>
          </cell>
          <cell r="CB12">
            <v>43.8</v>
          </cell>
          <cell r="CC12">
            <v>37.1</v>
          </cell>
          <cell r="CD12">
            <v>2.9000000000000004</v>
          </cell>
          <cell r="CE12">
            <v>0</v>
          </cell>
          <cell r="CF12">
            <v>0</v>
          </cell>
          <cell r="CG12">
            <v>0</v>
          </cell>
          <cell r="CH12">
            <v>0</v>
          </cell>
          <cell r="CI12">
            <v>0</v>
          </cell>
          <cell r="CJ12">
            <v>100</v>
          </cell>
          <cell r="CK12">
            <v>64.900000000000006</v>
          </cell>
          <cell r="CL12">
            <v>27.700000000000003</v>
          </cell>
          <cell r="CM12">
            <v>92.2</v>
          </cell>
          <cell r="CN12">
            <v>44.5</v>
          </cell>
          <cell r="CO12" t="str">
            <v>nd</v>
          </cell>
          <cell r="CP12">
            <v>25.900000000000002</v>
          </cell>
          <cell r="CQ12">
            <v>70.599999999999994</v>
          </cell>
          <cell r="CR12">
            <v>1.9</v>
          </cell>
          <cell r="CS12">
            <v>35.9</v>
          </cell>
          <cell r="CT12">
            <v>34.799999999999997</v>
          </cell>
          <cell r="CU12">
            <v>9.1</v>
          </cell>
          <cell r="CV12">
            <v>20.200000000000003</v>
          </cell>
          <cell r="CW12">
            <v>53.7</v>
          </cell>
          <cell r="CX12" t="str">
            <v>nd</v>
          </cell>
          <cell r="CY12">
            <v>5.4</v>
          </cell>
          <cell r="CZ12">
            <v>11</v>
          </cell>
          <cell r="DA12">
            <v>9.1</v>
          </cell>
          <cell r="DB12">
            <v>16.2</v>
          </cell>
          <cell r="DC12">
            <v>52.1</v>
          </cell>
          <cell r="DD12">
            <v>34.5</v>
          </cell>
          <cell r="DE12">
            <v>11</v>
          </cell>
          <cell r="DF12">
            <v>14.399999999999999</v>
          </cell>
          <cell r="DG12" t="str">
            <v>nd</v>
          </cell>
          <cell r="DH12" t="str">
            <v>nd</v>
          </cell>
          <cell r="DI12" t="str">
            <v>nd</v>
          </cell>
          <cell r="DJ12">
            <v>6.4</v>
          </cell>
          <cell r="DK12">
            <v>4.8</v>
          </cell>
          <cell r="DL12">
            <v>0</v>
          </cell>
          <cell r="DM12">
            <v>0</v>
          </cell>
          <cell r="DN12">
            <v>0</v>
          </cell>
          <cell r="DO12">
            <v>0</v>
          </cell>
          <cell r="DP12">
            <v>0</v>
          </cell>
          <cell r="DQ12" t="str">
            <v>nd</v>
          </cell>
          <cell r="DR12" t="str">
            <v>nd</v>
          </cell>
          <cell r="DS12">
            <v>0</v>
          </cell>
          <cell r="DT12">
            <v>0</v>
          </cell>
          <cell r="DU12">
            <v>0</v>
          </cell>
          <cell r="DV12">
            <v>0</v>
          </cell>
          <cell r="DW12">
            <v>9</v>
          </cell>
          <cell r="DX12">
            <v>7.9</v>
          </cell>
          <cell r="DY12">
            <v>0</v>
          </cell>
          <cell r="DZ12">
            <v>0</v>
          </cell>
          <cell r="EA12" t="str">
            <v>nd</v>
          </cell>
          <cell r="EB12">
            <v>0</v>
          </cell>
          <cell r="EC12">
            <v>55.400000000000006</v>
          </cell>
          <cell r="ED12">
            <v>8.3000000000000007</v>
          </cell>
          <cell r="EE12" t="str">
            <v>nd</v>
          </cell>
          <cell r="EF12">
            <v>0</v>
          </cell>
          <cell r="EG12">
            <v>0</v>
          </cell>
          <cell r="EH12" t="str">
            <v>nd</v>
          </cell>
          <cell r="EI12">
            <v>6.2</v>
          </cell>
          <cell r="EJ12" t="str">
            <v>nd</v>
          </cell>
          <cell r="EK12">
            <v>0</v>
          </cell>
          <cell r="EL12">
            <v>0</v>
          </cell>
          <cell r="EM12">
            <v>0</v>
          </cell>
          <cell r="EN12">
            <v>0</v>
          </cell>
          <cell r="EO12">
            <v>0</v>
          </cell>
          <cell r="EP12">
            <v>0</v>
          </cell>
          <cell r="EQ12">
            <v>0</v>
          </cell>
          <cell r="ER12">
            <v>0</v>
          </cell>
          <cell r="ES12">
            <v>0</v>
          </cell>
          <cell r="ET12">
            <v>0</v>
          </cell>
          <cell r="EU12">
            <v>0</v>
          </cell>
          <cell r="EV12">
            <v>0</v>
          </cell>
          <cell r="EW12" t="str">
            <v>nd</v>
          </cell>
          <cell r="EX12" t="str">
            <v>nd</v>
          </cell>
          <cell r="EY12" t="str">
            <v>nd</v>
          </cell>
          <cell r="EZ12">
            <v>0</v>
          </cell>
          <cell r="FA12">
            <v>0</v>
          </cell>
          <cell r="FB12">
            <v>0</v>
          </cell>
          <cell r="FC12">
            <v>0</v>
          </cell>
          <cell r="FD12">
            <v>4.8</v>
          </cell>
          <cell r="FE12">
            <v>11.899999999999999</v>
          </cell>
          <cell r="FF12">
            <v>0</v>
          </cell>
          <cell r="FG12">
            <v>0</v>
          </cell>
          <cell r="FH12" t="str">
            <v>nd</v>
          </cell>
          <cell r="FI12" t="str">
            <v>nd</v>
          </cell>
          <cell r="FJ12">
            <v>16</v>
          </cell>
          <cell r="FK12">
            <v>44.1</v>
          </cell>
          <cell r="FL12">
            <v>0</v>
          </cell>
          <cell r="FM12">
            <v>0</v>
          </cell>
          <cell r="FN12">
            <v>0</v>
          </cell>
          <cell r="FO12">
            <v>0</v>
          </cell>
          <cell r="FP12" t="str">
            <v>nd</v>
          </cell>
          <cell r="FQ12">
            <v>7.5</v>
          </cell>
          <cell r="FR12">
            <v>0</v>
          </cell>
          <cell r="FS12">
            <v>0</v>
          </cell>
          <cell r="FT12">
            <v>0</v>
          </cell>
          <cell r="FU12">
            <v>0</v>
          </cell>
          <cell r="FV12">
            <v>0</v>
          </cell>
          <cell r="FW12">
            <v>0</v>
          </cell>
          <cell r="FX12">
            <v>0</v>
          </cell>
          <cell r="FY12">
            <v>0</v>
          </cell>
          <cell r="FZ12">
            <v>0</v>
          </cell>
          <cell r="GA12">
            <v>3.6999999999999997</v>
          </cell>
          <cell r="GB12" t="str">
            <v>nd</v>
          </cell>
          <cell r="GC12">
            <v>0</v>
          </cell>
          <cell r="GD12">
            <v>0</v>
          </cell>
          <cell r="GE12">
            <v>0</v>
          </cell>
          <cell r="GF12" t="str">
            <v>nd</v>
          </cell>
          <cell r="GG12">
            <v>5</v>
          </cell>
          <cell r="GH12">
            <v>8.6</v>
          </cell>
          <cell r="GI12">
            <v>0</v>
          </cell>
          <cell r="GJ12">
            <v>0</v>
          </cell>
          <cell r="GK12">
            <v>0</v>
          </cell>
          <cell r="GL12">
            <v>0</v>
          </cell>
          <cell r="GM12">
            <v>10.6</v>
          </cell>
          <cell r="GN12">
            <v>54.900000000000006</v>
          </cell>
          <cell r="GO12">
            <v>0</v>
          </cell>
          <cell r="GP12">
            <v>0</v>
          </cell>
          <cell r="GQ12">
            <v>0</v>
          </cell>
          <cell r="GR12">
            <v>0</v>
          </cell>
          <cell r="GS12" t="str">
            <v>nd</v>
          </cell>
          <cell r="GT12">
            <v>4.2</v>
          </cell>
          <cell r="GU12">
            <v>0</v>
          </cell>
          <cell r="GV12">
            <v>0</v>
          </cell>
          <cell r="GW12">
            <v>0</v>
          </cell>
          <cell r="GX12">
            <v>0</v>
          </cell>
          <cell r="GY12">
            <v>0</v>
          </cell>
          <cell r="GZ12">
            <v>0</v>
          </cell>
          <cell r="HA12">
            <v>0</v>
          </cell>
          <cell r="HB12">
            <v>0</v>
          </cell>
          <cell r="HC12">
            <v>0</v>
          </cell>
          <cell r="HD12" t="str">
            <v>nd</v>
          </cell>
          <cell r="HE12" t="str">
            <v>nd</v>
          </cell>
          <cell r="HF12">
            <v>0</v>
          </cell>
          <cell r="HG12">
            <v>0</v>
          </cell>
          <cell r="HH12">
            <v>0</v>
          </cell>
          <cell r="HI12">
            <v>0</v>
          </cell>
          <cell r="HJ12">
            <v>16.2</v>
          </cell>
          <cell r="HK12" t="str">
            <v>nd</v>
          </cell>
          <cell r="HL12">
            <v>0</v>
          </cell>
          <cell r="HM12">
            <v>0</v>
          </cell>
          <cell r="HN12">
            <v>0</v>
          </cell>
          <cell r="HO12" t="str">
            <v>nd</v>
          </cell>
          <cell r="HP12">
            <v>54.400000000000006</v>
          </cell>
          <cell r="HQ12">
            <v>10.9</v>
          </cell>
          <cell r="HR12">
            <v>0</v>
          </cell>
          <cell r="HS12">
            <v>0</v>
          </cell>
          <cell r="HT12">
            <v>0</v>
          </cell>
          <cell r="HU12">
            <v>0</v>
          </cell>
          <cell r="HV12">
            <v>9.1999999999999993</v>
          </cell>
          <cell r="HW12" t="str">
            <v>nd</v>
          </cell>
          <cell r="HX12">
            <v>0</v>
          </cell>
          <cell r="HY12">
            <v>0</v>
          </cell>
          <cell r="HZ12">
            <v>0</v>
          </cell>
          <cell r="IA12">
            <v>0</v>
          </cell>
          <cell r="IB12">
            <v>0</v>
          </cell>
          <cell r="IC12" t="str">
            <v>nd</v>
          </cell>
          <cell r="ID12">
            <v>0</v>
          </cell>
          <cell r="IE12" t="str">
            <v>nd</v>
          </cell>
          <cell r="IF12">
            <v>0</v>
          </cell>
          <cell r="IG12" t="str">
            <v>nd</v>
          </cell>
          <cell r="IH12">
            <v>0</v>
          </cell>
          <cell r="II12">
            <v>0</v>
          </cell>
          <cell r="IJ12">
            <v>0</v>
          </cell>
          <cell r="IK12" t="str">
            <v>nd</v>
          </cell>
          <cell r="IL12">
            <v>10.5</v>
          </cell>
          <cell r="IM12">
            <v>6</v>
          </cell>
          <cell r="IN12">
            <v>0</v>
          </cell>
          <cell r="IO12" t="str">
            <v>nd</v>
          </cell>
          <cell r="IP12">
            <v>0</v>
          </cell>
          <cell r="IQ12">
            <v>11.3</v>
          </cell>
          <cell r="IR12">
            <v>25.3</v>
          </cell>
          <cell r="IS12">
            <v>26.700000000000003</v>
          </cell>
          <cell r="IT12" t="str">
            <v>nd</v>
          </cell>
          <cell r="IU12">
            <v>0</v>
          </cell>
          <cell r="IV12">
            <v>0</v>
          </cell>
          <cell r="IW12">
            <v>0</v>
          </cell>
          <cell r="IX12">
            <v>8</v>
          </cell>
          <cell r="IY12" t="str">
            <v>nd</v>
          </cell>
          <cell r="IZ12" t="str">
            <v>nd</v>
          </cell>
          <cell r="JA12">
            <v>0</v>
          </cell>
          <cell r="JB12">
            <v>0</v>
          </cell>
          <cell r="JC12">
            <v>0</v>
          </cell>
          <cell r="JD12">
            <v>0</v>
          </cell>
          <cell r="JE12">
            <v>0</v>
          </cell>
          <cell r="JF12">
            <v>0</v>
          </cell>
          <cell r="JG12">
            <v>0</v>
          </cell>
          <cell r="JH12">
            <v>0</v>
          </cell>
          <cell r="JI12">
            <v>0</v>
          </cell>
          <cell r="JJ12">
            <v>0</v>
          </cell>
          <cell r="JK12">
            <v>6.4</v>
          </cell>
          <cell r="JL12">
            <v>0</v>
          </cell>
          <cell r="JM12">
            <v>0</v>
          </cell>
          <cell r="JN12">
            <v>0</v>
          </cell>
          <cell r="JO12">
            <v>0</v>
          </cell>
          <cell r="JP12">
            <v>0</v>
          </cell>
          <cell r="JQ12">
            <v>17</v>
          </cell>
          <cell r="JR12">
            <v>0</v>
          </cell>
          <cell r="JS12">
            <v>0</v>
          </cell>
          <cell r="JT12">
            <v>0</v>
          </cell>
          <cell r="JU12">
            <v>0</v>
          </cell>
          <cell r="JV12">
            <v>0</v>
          </cell>
          <cell r="JW12">
            <v>65.8</v>
          </cell>
          <cell r="JX12">
            <v>0</v>
          </cell>
          <cell r="JY12">
            <v>0</v>
          </cell>
          <cell r="JZ12">
            <v>0</v>
          </cell>
          <cell r="KA12">
            <v>0</v>
          </cell>
          <cell r="KB12">
            <v>0</v>
          </cell>
          <cell r="KC12">
            <v>10.8</v>
          </cell>
          <cell r="KD12">
            <v>75.5</v>
          </cell>
          <cell r="KE12">
            <v>2.8000000000000003</v>
          </cell>
          <cell r="KF12">
            <v>1.7999999999999998</v>
          </cell>
          <cell r="KG12">
            <v>4.1000000000000005</v>
          </cell>
          <cell r="KH12">
            <v>15.9</v>
          </cell>
          <cell r="KI12">
            <v>0</v>
          </cell>
          <cell r="KJ12">
            <v>73</v>
          </cell>
          <cell r="KK12">
            <v>3</v>
          </cell>
          <cell r="KL12">
            <v>2</v>
          </cell>
          <cell r="KM12">
            <v>4</v>
          </cell>
          <cell r="KN12">
            <v>18</v>
          </cell>
          <cell r="KO12">
            <v>0</v>
          </cell>
        </row>
        <row r="13">
          <cell r="A13" t="str">
            <v>4C1</v>
          </cell>
          <cell r="B13" t="str">
            <v>13</v>
          </cell>
          <cell r="C13" t="str">
            <v>NAF 17</v>
          </cell>
          <cell r="D13" t="str">
            <v>C1</v>
          </cell>
          <cell r="E13" t="str">
            <v>4</v>
          </cell>
          <cell r="F13" t="str">
            <v>nd</v>
          </cell>
          <cell r="G13" t="str">
            <v>nd</v>
          </cell>
          <cell r="H13">
            <v>25.7</v>
          </cell>
          <cell r="I13">
            <v>67.900000000000006</v>
          </cell>
          <cell r="J13">
            <v>5.5</v>
          </cell>
          <cell r="K13">
            <v>95</v>
          </cell>
          <cell r="L13" t="str">
            <v>nd</v>
          </cell>
          <cell r="M13">
            <v>0</v>
          </cell>
          <cell r="N13" t="str">
            <v>nd</v>
          </cell>
          <cell r="O13">
            <v>11.3</v>
          </cell>
          <cell r="P13">
            <v>38.1</v>
          </cell>
          <cell r="Q13">
            <v>6.6000000000000005</v>
          </cell>
          <cell r="R13">
            <v>4.9000000000000004</v>
          </cell>
          <cell r="S13">
            <v>14.899999999999999</v>
          </cell>
          <cell r="T13">
            <v>29.299999999999997</v>
          </cell>
          <cell r="U13" t="str">
            <v>nd</v>
          </cell>
          <cell r="V13">
            <v>21.4</v>
          </cell>
          <cell r="W13">
            <v>8.5</v>
          </cell>
          <cell r="X13">
            <v>84.7</v>
          </cell>
          <cell r="Y13">
            <v>6.7</v>
          </cell>
          <cell r="Z13">
            <v>0</v>
          </cell>
          <cell r="AA13">
            <v>42.4</v>
          </cell>
          <cell r="AB13" t="str">
            <v>nd</v>
          </cell>
          <cell r="AC13">
            <v>70.599999999999994</v>
          </cell>
          <cell r="AD13" t="str">
            <v>nd</v>
          </cell>
          <cell r="AE13" t="str">
            <v>nd</v>
          </cell>
          <cell r="AF13">
            <v>42.4</v>
          </cell>
          <cell r="AG13">
            <v>21.2</v>
          </cell>
          <cell r="AH13">
            <v>0</v>
          </cell>
          <cell r="AI13">
            <v>31.8</v>
          </cell>
          <cell r="AJ13">
            <v>63.4</v>
          </cell>
          <cell r="AK13">
            <v>2.1</v>
          </cell>
          <cell r="AL13">
            <v>34.5</v>
          </cell>
          <cell r="AM13">
            <v>30.4</v>
          </cell>
          <cell r="AN13">
            <v>69.599999999999994</v>
          </cell>
          <cell r="AO13">
            <v>68.600000000000009</v>
          </cell>
          <cell r="AP13">
            <v>31.4</v>
          </cell>
          <cell r="AQ13">
            <v>45.9</v>
          </cell>
          <cell r="AR13">
            <v>0</v>
          </cell>
          <cell r="AS13">
            <v>0</v>
          </cell>
          <cell r="AT13">
            <v>50.8</v>
          </cell>
          <cell r="AU13" t="str">
            <v>nd</v>
          </cell>
          <cell r="AV13" t="str">
            <v>nd</v>
          </cell>
          <cell r="AW13">
            <v>0</v>
          </cell>
          <cell r="AX13" t="str">
            <v>nd</v>
          </cell>
          <cell r="AY13">
            <v>87.8</v>
          </cell>
          <cell r="AZ13" t="str">
            <v>nd</v>
          </cell>
          <cell r="BA13">
            <v>67.7</v>
          </cell>
          <cell r="BB13">
            <v>21.9</v>
          </cell>
          <cell r="BC13">
            <v>4.7</v>
          </cell>
          <cell r="BD13" t="str">
            <v>nd</v>
          </cell>
          <cell r="BE13" t="str">
            <v>nd</v>
          </cell>
          <cell r="BF13">
            <v>4</v>
          </cell>
          <cell r="BG13" t="str">
            <v>nd</v>
          </cell>
          <cell r="BH13" t="str">
            <v>nd</v>
          </cell>
          <cell r="BI13">
            <v>4.2</v>
          </cell>
          <cell r="BJ13">
            <v>3.4000000000000004</v>
          </cell>
          <cell r="BK13">
            <v>34.599999999999994</v>
          </cell>
          <cell r="BL13">
            <v>56.3</v>
          </cell>
          <cell r="BM13">
            <v>0</v>
          </cell>
          <cell r="BN13" t="str">
            <v>nd</v>
          </cell>
          <cell r="BO13">
            <v>0</v>
          </cell>
          <cell r="BP13" t="str">
            <v>nd</v>
          </cell>
          <cell r="BQ13">
            <v>22.8</v>
          </cell>
          <cell r="BR13">
            <v>75.400000000000006</v>
          </cell>
          <cell r="BS13">
            <v>0</v>
          </cell>
          <cell r="BT13">
            <v>0</v>
          </cell>
          <cell r="BU13" t="str">
            <v>nd</v>
          </cell>
          <cell r="BV13">
            <v>10.7</v>
          </cell>
          <cell r="BW13">
            <v>80</v>
          </cell>
          <cell r="BX13">
            <v>8</v>
          </cell>
          <cell r="BY13" t="str">
            <v>nd</v>
          </cell>
          <cell r="BZ13">
            <v>1.9</v>
          </cell>
          <cell r="CA13">
            <v>11.600000000000001</v>
          </cell>
          <cell r="CB13">
            <v>68</v>
          </cell>
          <cell r="CC13">
            <v>13.8</v>
          </cell>
          <cell r="CD13">
            <v>3.4000000000000004</v>
          </cell>
          <cell r="CE13">
            <v>0</v>
          </cell>
          <cell r="CF13">
            <v>0</v>
          </cell>
          <cell r="CG13">
            <v>0</v>
          </cell>
          <cell r="CH13">
            <v>0</v>
          </cell>
          <cell r="CI13">
            <v>3.5000000000000004</v>
          </cell>
          <cell r="CJ13">
            <v>96.5</v>
          </cell>
          <cell r="CK13">
            <v>79.400000000000006</v>
          </cell>
          <cell r="CL13">
            <v>25.7</v>
          </cell>
          <cell r="CM13">
            <v>88.6</v>
          </cell>
          <cell r="CN13">
            <v>37</v>
          </cell>
          <cell r="CO13">
            <v>2.1</v>
          </cell>
          <cell r="CP13">
            <v>41.099999999999994</v>
          </cell>
          <cell r="CQ13">
            <v>84.8</v>
          </cell>
          <cell r="CR13">
            <v>12.7</v>
          </cell>
          <cell r="CS13">
            <v>29.4</v>
          </cell>
          <cell r="CT13">
            <v>34</v>
          </cell>
          <cell r="CU13">
            <v>7.9</v>
          </cell>
          <cell r="CV13">
            <v>28.599999999999998</v>
          </cell>
          <cell r="CW13">
            <v>44.1</v>
          </cell>
          <cell r="CX13">
            <v>3.5000000000000004</v>
          </cell>
          <cell r="CY13">
            <v>7.1</v>
          </cell>
          <cell r="CZ13">
            <v>7.3</v>
          </cell>
          <cell r="DA13">
            <v>11.5</v>
          </cell>
          <cell r="DB13">
            <v>26.5</v>
          </cell>
          <cell r="DC13">
            <v>24.9</v>
          </cell>
          <cell r="DD13">
            <v>35.699999999999996</v>
          </cell>
          <cell r="DE13">
            <v>15.4</v>
          </cell>
          <cell r="DF13">
            <v>17</v>
          </cell>
          <cell r="DG13">
            <v>8.9</v>
          </cell>
          <cell r="DH13" t="str">
            <v>nd</v>
          </cell>
          <cell r="DI13">
            <v>6.2</v>
          </cell>
          <cell r="DJ13">
            <v>15.299999999999999</v>
          </cell>
          <cell r="DK13">
            <v>14.499999999999998</v>
          </cell>
          <cell r="DL13" t="str">
            <v>nd</v>
          </cell>
          <cell r="DM13">
            <v>0</v>
          </cell>
          <cell r="DN13">
            <v>0</v>
          </cell>
          <cell r="DO13">
            <v>0</v>
          </cell>
          <cell r="DP13">
            <v>0</v>
          </cell>
          <cell r="DQ13" t="str">
            <v>nd</v>
          </cell>
          <cell r="DR13">
            <v>0</v>
          </cell>
          <cell r="DS13">
            <v>0</v>
          </cell>
          <cell r="DT13">
            <v>0</v>
          </cell>
          <cell r="DU13">
            <v>0</v>
          </cell>
          <cell r="DV13">
            <v>0</v>
          </cell>
          <cell r="DW13">
            <v>15.6</v>
          </cell>
          <cell r="DX13">
            <v>9.1</v>
          </cell>
          <cell r="DY13" t="str">
            <v>nd</v>
          </cell>
          <cell r="DZ13" t="str">
            <v>nd</v>
          </cell>
          <cell r="EA13">
            <v>0</v>
          </cell>
          <cell r="EB13">
            <v>0</v>
          </cell>
          <cell r="EC13">
            <v>48.699999999999996</v>
          </cell>
          <cell r="ED13">
            <v>10.5</v>
          </cell>
          <cell r="EE13">
            <v>4.1000000000000005</v>
          </cell>
          <cell r="EF13">
            <v>0</v>
          </cell>
          <cell r="EG13" t="str">
            <v>nd</v>
          </cell>
          <cell r="EH13">
            <v>3.3000000000000003</v>
          </cell>
          <cell r="EI13">
            <v>2.5</v>
          </cell>
          <cell r="EJ13" t="str">
            <v>nd</v>
          </cell>
          <cell r="EK13">
            <v>0</v>
          </cell>
          <cell r="EL13">
            <v>0</v>
          </cell>
          <cell r="EM13">
            <v>0</v>
          </cell>
          <cell r="EN13" t="str">
            <v>nd</v>
          </cell>
          <cell r="EO13">
            <v>0</v>
          </cell>
          <cell r="EP13">
            <v>0</v>
          </cell>
          <cell r="EQ13">
            <v>0</v>
          </cell>
          <cell r="ER13">
            <v>0</v>
          </cell>
          <cell r="ES13" t="str">
            <v>nd</v>
          </cell>
          <cell r="ET13">
            <v>0</v>
          </cell>
          <cell r="EU13">
            <v>0</v>
          </cell>
          <cell r="EV13">
            <v>0</v>
          </cell>
          <cell r="EW13">
            <v>0</v>
          </cell>
          <cell r="EX13">
            <v>0</v>
          </cell>
          <cell r="EY13">
            <v>0</v>
          </cell>
          <cell r="EZ13" t="str">
            <v>nd</v>
          </cell>
          <cell r="FA13" t="str">
            <v>nd</v>
          </cell>
          <cell r="FB13">
            <v>0</v>
          </cell>
          <cell r="FC13">
            <v>2.6</v>
          </cell>
          <cell r="FD13">
            <v>9</v>
          </cell>
          <cell r="FE13">
            <v>14.399999999999999</v>
          </cell>
          <cell r="FF13">
            <v>0</v>
          </cell>
          <cell r="FG13">
            <v>0</v>
          </cell>
          <cell r="FH13">
            <v>3</v>
          </cell>
          <cell r="FI13" t="str">
            <v>nd</v>
          </cell>
          <cell r="FJ13">
            <v>24.8</v>
          </cell>
          <cell r="FK13">
            <v>39.200000000000003</v>
          </cell>
          <cell r="FL13">
            <v>0</v>
          </cell>
          <cell r="FM13">
            <v>0</v>
          </cell>
          <cell r="FN13" t="str">
            <v>nd</v>
          </cell>
          <cell r="FO13">
            <v>0</v>
          </cell>
          <cell r="FP13" t="str">
            <v>nd</v>
          </cell>
          <cell r="FQ13">
            <v>2.1999999999999997</v>
          </cell>
          <cell r="FR13">
            <v>0</v>
          </cell>
          <cell r="FS13">
            <v>0</v>
          </cell>
          <cell r="FT13">
            <v>0</v>
          </cell>
          <cell r="FU13">
            <v>0</v>
          </cell>
          <cell r="FV13" t="str">
            <v>nd</v>
          </cell>
          <cell r="FW13">
            <v>0</v>
          </cell>
          <cell r="FX13">
            <v>0</v>
          </cell>
          <cell r="FY13">
            <v>0</v>
          </cell>
          <cell r="FZ13">
            <v>0</v>
          </cell>
          <cell r="GA13" t="str">
            <v>nd</v>
          </cell>
          <cell r="GB13">
            <v>0</v>
          </cell>
          <cell r="GC13">
            <v>0</v>
          </cell>
          <cell r="GD13" t="str">
            <v>nd</v>
          </cell>
          <cell r="GE13">
            <v>0</v>
          </cell>
          <cell r="GF13" t="str">
            <v>nd</v>
          </cell>
          <cell r="GG13">
            <v>6.4</v>
          </cell>
          <cell r="GH13">
            <v>18.7</v>
          </cell>
          <cell r="GI13">
            <v>0</v>
          </cell>
          <cell r="GJ13">
            <v>0</v>
          </cell>
          <cell r="GK13">
            <v>0</v>
          </cell>
          <cell r="GL13">
            <v>0</v>
          </cell>
          <cell r="GM13">
            <v>14.7</v>
          </cell>
          <cell r="GN13">
            <v>52.1</v>
          </cell>
          <cell r="GO13">
            <v>0</v>
          </cell>
          <cell r="GP13">
            <v>0</v>
          </cell>
          <cell r="GQ13">
            <v>0</v>
          </cell>
          <cell r="GR13">
            <v>0</v>
          </cell>
          <cell r="GS13" t="str">
            <v>nd</v>
          </cell>
          <cell r="GT13">
            <v>4</v>
          </cell>
          <cell r="GU13">
            <v>0</v>
          </cell>
          <cell r="GV13">
            <v>0</v>
          </cell>
          <cell r="GW13">
            <v>0</v>
          </cell>
          <cell r="GX13">
            <v>0</v>
          </cell>
          <cell r="GY13" t="str">
            <v>nd</v>
          </cell>
          <cell r="GZ13">
            <v>0</v>
          </cell>
          <cell r="HA13">
            <v>0</v>
          </cell>
          <cell r="HB13">
            <v>0</v>
          </cell>
          <cell r="HC13">
            <v>0</v>
          </cell>
          <cell r="HD13" t="str">
            <v>nd</v>
          </cell>
          <cell r="HE13">
            <v>0</v>
          </cell>
          <cell r="HF13">
            <v>0</v>
          </cell>
          <cell r="HG13">
            <v>0</v>
          </cell>
          <cell r="HH13">
            <v>0</v>
          </cell>
          <cell r="HI13">
            <v>2.1999999999999997</v>
          </cell>
          <cell r="HJ13">
            <v>20.9</v>
          </cell>
          <cell r="HK13">
            <v>2.7</v>
          </cell>
          <cell r="HL13">
            <v>0</v>
          </cell>
          <cell r="HM13">
            <v>0</v>
          </cell>
          <cell r="HN13">
            <v>0</v>
          </cell>
          <cell r="HO13">
            <v>8.5</v>
          </cell>
          <cell r="HP13">
            <v>54.6</v>
          </cell>
          <cell r="HQ13">
            <v>4.8</v>
          </cell>
          <cell r="HR13">
            <v>0</v>
          </cell>
          <cell r="HS13">
            <v>0</v>
          </cell>
          <cell r="HT13" t="str">
            <v>nd</v>
          </cell>
          <cell r="HU13">
            <v>0</v>
          </cell>
          <cell r="HV13">
            <v>4.1000000000000005</v>
          </cell>
          <cell r="HW13">
            <v>0</v>
          </cell>
          <cell r="HX13">
            <v>0</v>
          </cell>
          <cell r="HY13">
            <v>0</v>
          </cell>
          <cell r="HZ13">
            <v>0</v>
          </cell>
          <cell r="IA13" t="str">
            <v>nd</v>
          </cell>
          <cell r="IB13">
            <v>0</v>
          </cell>
          <cell r="IC13">
            <v>0</v>
          </cell>
          <cell r="ID13">
            <v>0</v>
          </cell>
          <cell r="IE13">
            <v>0</v>
          </cell>
          <cell r="IF13">
            <v>0</v>
          </cell>
          <cell r="IG13" t="str">
            <v>nd</v>
          </cell>
          <cell r="IH13">
            <v>0</v>
          </cell>
          <cell r="II13">
            <v>0</v>
          </cell>
          <cell r="IJ13" t="str">
            <v>nd</v>
          </cell>
          <cell r="IK13">
            <v>3.5000000000000004</v>
          </cell>
          <cell r="IL13">
            <v>16.3</v>
          </cell>
          <cell r="IM13">
            <v>2.8000000000000003</v>
          </cell>
          <cell r="IN13" t="str">
            <v>nd</v>
          </cell>
          <cell r="IO13" t="str">
            <v>nd</v>
          </cell>
          <cell r="IP13" t="str">
            <v>nd</v>
          </cell>
          <cell r="IQ13">
            <v>8</v>
          </cell>
          <cell r="IR13">
            <v>47.4</v>
          </cell>
          <cell r="IS13">
            <v>9.4</v>
          </cell>
          <cell r="IT13" t="str">
            <v>nd</v>
          </cell>
          <cell r="IU13">
            <v>0</v>
          </cell>
          <cell r="IV13">
            <v>0</v>
          </cell>
          <cell r="IW13">
            <v>0</v>
          </cell>
          <cell r="IX13">
            <v>3.6999999999999997</v>
          </cell>
          <cell r="IY13" t="str">
            <v>nd</v>
          </cell>
          <cell r="IZ13" t="str">
            <v>nd</v>
          </cell>
          <cell r="JA13">
            <v>0</v>
          </cell>
          <cell r="JB13">
            <v>0</v>
          </cell>
          <cell r="JC13">
            <v>0</v>
          </cell>
          <cell r="JD13">
            <v>0</v>
          </cell>
          <cell r="JE13" t="str">
            <v>nd</v>
          </cell>
          <cell r="JF13">
            <v>0</v>
          </cell>
          <cell r="JG13">
            <v>0</v>
          </cell>
          <cell r="JH13">
            <v>0</v>
          </cell>
          <cell r="JI13">
            <v>0</v>
          </cell>
          <cell r="JJ13">
            <v>0</v>
          </cell>
          <cell r="JK13">
            <v>0</v>
          </cell>
          <cell r="JL13">
            <v>0</v>
          </cell>
          <cell r="JM13">
            <v>0</v>
          </cell>
          <cell r="JN13">
            <v>0</v>
          </cell>
          <cell r="JO13">
            <v>0</v>
          </cell>
          <cell r="JP13" t="str">
            <v>nd</v>
          </cell>
          <cell r="JQ13">
            <v>25.7</v>
          </cell>
          <cell r="JR13">
            <v>0</v>
          </cell>
          <cell r="JS13">
            <v>0</v>
          </cell>
          <cell r="JT13">
            <v>0</v>
          </cell>
          <cell r="JU13">
            <v>0</v>
          </cell>
          <cell r="JV13">
            <v>2.1999999999999997</v>
          </cell>
          <cell r="JW13">
            <v>65</v>
          </cell>
          <cell r="JX13">
            <v>0</v>
          </cell>
          <cell r="JY13">
            <v>0</v>
          </cell>
          <cell r="JZ13">
            <v>0</v>
          </cell>
          <cell r="KA13">
            <v>0</v>
          </cell>
          <cell r="KB13">
            <v>0</v>
          </cell>
          <cell r="KC13">
            <v>5.3</v>
          </cell>
          <cell r="KD13">
            <v>67.100000000000009</v>
          </cell>
          <cell r="KE13">
            <v>4.2</v>
          </cell>
          <cell r="KF13">
            <v>1.3</v>
          </cell>
          <cell r="KG13">
            <v>6.6000000000000005</v>
          </cell>
          <cell r="KH13">
            <v>20.7</v>
          </cell>
          <cell r="KI13">
            <v>0.1</v>
          </cell>
          <cell r="KJ13">
            <v>63.4</v>
          </cell>
          <cell r="KK13">
            <v>4</v>
          </cell>
          <cell r="KL13">
            <v>1.3</v>
          </cell>
          <cell r="KM13">
            <v>6.7</v>
          </cell>
          <cell r="KN13">
            <v>24.4</v>
          </cell>
          <cell r="KO13">
            <v>0.1</v>
          </cell>
        </row>
        <row r="14">
          <cell r="A14" t="str">
            <v>5C1</v>
          </cell>
          <cell r="B14" t="str">
            <v>14</v>
          </cell>
          <cell r="C14" t="str">
            <v>NAF 17</v>
          </cell>
          <cell r="D14" t="str">
            <v>C1</v>
          </cell>
          <cell r="E14" t="str">
            <v>5</v>
          </cell>
          <cell r="F14">
            <v>0</v>
          </cell>
          <cell r="G14">
            <v>5.5</v>
          </cell>
          <cell r="H14">
            <v>20.5</v>
          </cell>
          <cell r="I14">
            <v>67</v>
          </cell>
          <cell r="J14">
            <v>7.1</v>
          </cell>
          <cell r="K14">
            <v>94.199999999999989</v>
          </cell>
          <cell r="L14" t="str">
            <v>nd</v>
          </cell>
          <cell r="M14">
            <v>0</v>
          </cell>
          <cell r="N14">
            <v>0</v>
          </cell>
          <cell r="O14">
            <v>16.8</v>
          </cell>
          <cell r="P14">
            <v>37.1</v>
          </cell>
          <cell r="Q14">
            <v>9.3000000000000007</v>
          </cell>
          <cell r="R14">
            <v>3.9</v>
          </cell>
          <cell r="S14">
            <v>9.5</v>
          </cell>
          <cell r="T14">
            <v>39</v>
          </cell>
          <cell r="U14" t="str">
            <v>nd</v>
          </cell>
          <cell r="V14">
            <v>16.8</v>
          </cell>
          <cell r="W14">
            <v>12.7</v>
          </cell>
          <cell r="X14">
            <v>86</v>
          </cell>
          <cell r="Y14" t="str">
            <v>nd</v>
          </cell>
          <cell r="Z14">
            <v>0</v>
          </cell>
          <cell r="AA14">
            <v>70.099999999999994</v>
          </cell>
          <cell r="AB14" t="str">
            <v>nd</v>
          </cell>
          <cell r="AC14">
            <v>46.5</v>
          </cell>
          <cell r="AD14" t="str">
            <v>nd</v>
          </cell>
          <cell r="AE14">
            <v>42.1</v>
          </cell>
          <cell r="AF14">
            <v>42.1</v>
          </cell>
          <cell r="AG14" t="str">
            <v>nd</v>
          </cell>
          <cell r="AH14">
            <v>0</v>
          </cell>
          <cell r="AI14" t="str">
            <v>nd</v>
          </cell>
          <cell r="AJ14">
            <v>72.8</v>
          </cell>
          <cell r="AK14" t="str">
            <v>nd</v>
          </cell>
          <cell r="AL14">
            <v>25.1</v>
          </cell>
          <cell r="AM14">
            <v>44.5</v>
          </cell>
          <cell r="AN14">
            <v>55.500000000000007</v>
          </cell>
          <cell r="AO14">
            <v>74.400000000000006</v>
          </cell>
          <cell r="AP14">
            <v>25.6</v>
          </cell>
          <cell r="AQ14">
            <v>46.300000000000004</v>
          </cell>
          <cell r="AR14">
            <v>0</v>
          </cell>
          <cell r="AS14" t="str">
            <v>nd</v>
          </cell>
          <cell r="AT14">
            <v>50.1</v>
          </cell>
          <cell r="AU14">
            <v>0</v>
          </cell>
          <cell r="AV14" t="str">
            <v>nd</v>
          </cell>
          <cell r="AW14">
            <v>0</v>
          </cell>
          <cell r="AX14">
            <v>0</v>
          </cell>
          <cell r="AY14">
            <v>87.7</v>
          </cell>
          <cell r="AZ14">
            <v>8.6999999999999993</v>
          </cell>
          <cell r="BA14">
            <v>64.600000000000009</v>
          </cell>
          <cell r="BB14">
            <v>19.5</v>
          </cell>
          <cell r="BC14">
            <v>5.2</v>
          </cell>
          <cell r="BD14">
            <v>4</v>
          </cell>
          <cell r="BE14" t="str">
            <v>nd</v>
          </cell>
          <cell r="BF14">
            <v>5</v>
          </cell>
          <cell r="BG14">
            <v>0</v>
          </cell>
          <cell r="BH14">
            <v>0</v>
          </cell>
          <cell r="BI14">
            <v>2.8000000000000003</v>
          </cell>
          <cell r="BJ14">
            <v>3.4000000000000004</v>
          </cell>
          <cell r="BK14">
            <v>47.3</v>
          </cell>
          <cell r="BL14">
            <v>46.6</v>
          </cell>
          <cell r="BM14">
            <v>0</v>
          </cell>
          <cell r="BN14">
            <v>0</v>
          </cell>
          <cell r="BO14">
            <v>0</v>
          </cell>
          <cell r="BP14" t="str">
            <v>nd</v>
          </cell>
          <cell r="BQ14">
            <v>37.9</v>
          </cell>
          <cell r="BR14">
            <v>60.6</v>
          </cell>
          <cell r="BS14">
            <v>0</v>
          </cell>
          <cell r="BT14">
            <v>0</v>
          </cell>
          <cell r="BU14">
            <v>0</v>
          </cell>
          <cell r="BV14">
            <v>21.6</v>
          </cell>
          <cell r="BW14">
            <v>72.099999999999994</v>
          </cell>
          <cell r="BX14">
            <v>6.3</v>
          </cell>
          <cell r="BY14" t="str">
            <v>nd</v>
          </cell>
          <cell r="BZ14">
            <v>5.4</v>
          </cell>
          <cell r="CA14">
            <v>14.2</v>
          </cell>
          <cell r="CB14">
            <v>63.2</v>
          </cell>
          <cell r="CC14">
            <v>15</v>
          </cell>
          <cell r="CD14">
            <v>0</v>
          </cell>
          <cell r="CE14">
            <v>0</v>
          </cell>
          <cell r="CF14">
            <v>0</v>
          </cell>
          <cell r="CG14">
            <v>0</v>
          </cell>
          <cell r="CH14" t="str">
            <v>nd</v>
          </cell>
          <cell r="CI14">
            <v>0</v>
          </cell>
          <cell r="CJ14">
            <v>99</v>
          </cell>
          <cell r="CK14">
            <v>88.6</v>
          </cell>
          <cell r="CL14">
            <v>34.4</v>
          </cell>
          <cell r="CM14">
            <v>85.399999999999991</v>
          </cell>
          <cell r="CN14">
            <v>36.299999999999997</v>
          </cell>
          <cell r="CO14">
            <v>3.6999999999999997</v>
          </cell>
          <cell r="CP14">
            <v>33</v>
          </cell>
          <cell r="CQ14">
            <v>83.1</v>
          </cell>
          <cell r="CR14">
            <v>19.2</v>
          </cell>
          <cell r="CS14">
            <v>28.299999999999997</v>
          </cell>
          <cell r="CT14">
            <v>34.699999999999996</v>
          </cell>
          <cell r="CU14">
            <v>2.7</v>
          </cell>
          <cell r="CV14">
            <v>34.4</v>
          </cell>
          <cell r="CW14">
            <v>41.699999999999996</v>
          </cell>
          <cell r="CX14">
            <v>6.3</v>
          </cell>
          <cell r="CY14">
            <v>8.9</v>
          </cell>
          <cell r="CZ14" t="str">
            <v>nd</v>
          </cell>
          <cell r="DA14">
            <v>19.400000000000002</v>
          </cell>
          <cell r="DB14">
            <v>21.9</v>
          </cell>
          <cell r="DC14">
            <v>33.300000000000004</v>
          </cell>
          <cell r="DD14">
            <v>35.9</v>
          </cell>
          <cell r="DE14">
            <v>16.900000000000002</v>
          </cell>
          <cell r="DF14">
            <v>15.8</v>
          </cell>
          <cell r="DG14">
            <v>7.5</v>
          </cell>
          <cell r="DH14">
            <v>5.4</v>
          </cell>
          <cell r="DI14">
            <v>3.6999999999999997</v>
          </cell>
          <cell r="DJ14">
            <v>10.9</v>
          </cell>
          <cell r="DK14">
            <v>11.799999999999999</v>
          </cell>
          <cell r="DL14">
            <v>0</v>
          </cell>
          <cell r="DM14">
            <v>0</v>
          </cell>
          <cell r="DN14">
            <v>0</v>
          </cell>
          <cell r="DO14">
            <v>0</v>
          </cell>
          <cell r="DP14">
            <v>0</v>
          </cell>
          <cell r="DQ14" t="str">
            <v>nd</v>
          </cell>
          <cell r="DR14" t="str">
            <v>nd</v>
          </cell>
          <cell r="DS14" t="str">
            <v>nd</v>
          </cell>
          <cell r="DT14">
            <v>0</v>
          </cell>
          <cell r="DU14">
            <v>0</v>
          </cell>
          <cell r="DV14">
            <v>0</v>
          </cell>
          <cell r="DW14">
            <v>10.6</v>
          </cell>
          <cell r="DX14">
            <v>5.8999999999999995</v>
          </cell>
          <cell r="DY14" t="str">
            <v>nd</v>
          </cell>
          <cell r="DZ14">
            <v>0</v>
          </cell>
          <cell r="EA14">
            <v>0</v>
          </cell>
          <cell r="EB14" t="str">
            <v>nd</v>
          </cell>
          <cell r="EC14">
            <v>46.6</v>
          </cell>
          <cell r="ED14">
            <v>9.9</v>
          </cell>
          <cell r="EE14">
            <v>3.2</v>
          </cell>
          <cell r="EF14">
            <v>4</v>
          </cell>
          <cell r="EG14" t="str">
            <v>nd</v>
          </cell>
          <cell r="EH14" t="str">
            <v>nd</v>
          </cell>
          <cell r="EI14">
            <v>5.6000000000000005</v>
          </cell>
          <cell r="EJ14" t="str">
            <v>nd</v>
          </cell>
          <cell r="EK14">
            <v>0</v>
          </cell>
          <cell r="EL14">
            <v>0</v>
          </cell>
          <cell r="EM14">
            <v>0</v>
          </cell>
          <cell r="EN14" t="str">
            <v>nd</v>
          </cell>
          <cell r="EO14">
            <v>0</v>
          </cell>
          <cell r="EP14">
            <v>0</v>
          </cell>
          <cell r="EQ14">
            <v>0</v>
          </cell>
          <cell r="ER14">
            <v>0</v>
          </cell>
          <cell r="ES14">
            <v>0</v>
          </cell>
          <cell r="ET14">
            <v>0</v>
          </cell>
          <cell r="EU14">
            <v>0</v>
          </cell>
          <cell r="EV14">
            <v>0</v>
          </cell>
          <cell r="EW14">
            <v>0</v>
          </cell>
          <cell r="EX14">
            <v>3.6999999999999997</v>
          </cell>
          <cell r="EY14" t="str">
            <v>nd</v>
          </cell>
          <cell r="EZ14">
            <v>0</v>
          </cell>
          <cell r="FA14">
            <v>0</v>
          </cell>
          <cell r="FB14">
            <v>0</v>
          </cell>
          <cell r="FC14">
            <v>0</v>
          </cell>
          <cell r="FD14">
            <v>11.5</v>
          </cell>
          <cell r="FE14">
            <v>10.100000000000001</v>
          </cell>
          <cell r="FF14">
            <v>0</v>
          </cell>
          <cell r="FG14">
            <v>0</v>
          </cell>
          <cell r="FH14">
            <v>2.8000000000000003</v>
          </cell>
          <cell r="FI14">
            <v>3.4000000000000004</v>
          </cell>
          <cell r="FJ14">
            <v>28.7</v>
          </cell>
          <cell r="FK14">
            <v>31.1</v>
          </cell>
          <cell r="FL14">
            <v>0</v>
          </cell>
          <cell r="FM14">
            <v>0</v>
          </cell>
          <cell r="FN14">
            <v>0</v>
          </cell>
          <cell r="FO14">
            <v>0</v>
          </cell>
          <cell r="FP14">
            <v>3.4000000000000004</v>
          </cell>
          <cell r="FQ14">
            <v>3.4000000000000004</v>
          </cell>
          <cell r="FR14">
            <v>0</v>
          </cell>
          <cell r="FS14">
            <v>0</v>
          </cell>
          <cell r="FT14">
            <v>0</v>
          </cell>
          <cell r="FU14">
            <v>0</v>
          </cell>
          <cell r="FV14">
            <v>0</v>
          </cell>
          <cell r="FW14">
            <v>0</v>
          </cell>
          <cell r="FX14">
            <v>0</v>
          </cell>
          <cell r="FY14">
            <v>0</v>
          </cell>
          <cell r="FZ14">
            <v>0</v>
          </cell>
          <cell r="GA14">
            <v>4.1000000000000005</v>
          </cell>
          <cell r="GB14" t="str">
            <v>nd</v>
          </cell>
          <cell r="GC14">
            <v>0</v>
          </cell>
          <cell r="GD14">
            <v>0</v>
          </cell>
          <cell r="GE14">
            <v>0</v>
          </cell>
          <cell r="GF14" t="str">
            <v>nd</v>
          </cell>
          <cell r="GG14">
            <v>11.3</v>
          </cell>
          <cell r="GH14">
            <v>8.7999999999999989</v>
          </cell>
          <cell r="GI14">
            <v>0</v>
          </cell>
          <cell r="GJ14">
            <v>0</v>
          </cell>
          <cell r="GK14">
            <v>0</v>
          </cell>
          <cell r="GL14">
            <v>0</v>
          </cell>
          <cell r="GM14">
            <v>19.400000000000002</v>
          </cell>
          <cell r="GN14">
            <v>45.7</v>
          </cell>
          <cell r="GO14">
            <v>0</v>
          </cell>
          <cell r="GP14">
            <v>0</v>
          </cell>
          <cell r="GQ14">
            <v>0</v>
          </cell>
          <cell r="GR14">
            <v>0</v>
          </cell>
          <cell r="GS14">
            <v>3.1</v>
          </cell>
          <cell r="GT14">
            <v>4.3999999999999995</v>
          </cell>
          <cell r="GU14">
            <v>0</v>
          </cell>
          <cell r="GV14">
            <v>0</v>
          </cell>
          <cell r="GW14">
            <v>0</v>
          </cell>
          <cell r="GX14">
            <v>0</v>
          </cell>
          <cell r="GY14">
            <v>0</v>
          </cell>
          <cell r="GZ14">
            <v>0</v>
          </cell>
          <cell r="HA14">
            <v>0</v>
          </cell>
          <cell r="HB14">
            <v>0</v>
          </cell>
          <cell r="HC14">
            <v>3.5999999999999996</v>
          </cell>
          <cell r="HD14" t="str">
            <v>nd</v>
          </cell>
          <cell r="HE14">
            <v>0</v>
          </cell>
          <cell r="HF14">
            <v>0</v>
          </cell>
          <cell r="HG14">
            <v>0</v>
          </cell>
          <cell r="HH14">
            <v>0</v>
          </cell>
          <cell r="HI14">
            <v>8.4</v>
          </cell>
          <cell r="HJ14">
            <v>12.1</v>
          </cell>
          <cell r="HK14" t="str">
            <v>nd</v>
          </cell>
          <cell r="HL14">
            <v>0</v>
          </cell>
          <cell r="HM14">
            <v>0</v>
          </cell>
          <cell r="HN14">
            <v>0</v>
          </cell>
          <cell r="HO14">
            <v>9.6</v>
          </cell>
          <cell r="HP14">
            <v>51.6</v>
          </cell>
          <cell r="HQ14">
            <v>4.2</v>
          </cell>
          <cell r="HR14">
            <v>0</v>
          </cell>
          <cell r="HS14">
            <v>0</v>
          </cell>
          <cell r="HT14">
            <v>0</v>
          </cell>
          <cell r="HU14">
            <v>0</v>
          </cell>
          <cell r="HV14">
            <v>6.2</v>
          </cell>
          <cell r="HW14" t="str">
            <v>nd</v>
          </cell>
          <cell r="HX14">
            <v>0</v>
          </cell>
          <cell r="HY14">
            <v>0</v>
          </cell>
          <cell r="HZ14">
            <v>0</v>
          </cell>
          <cell r="IA14">
            <v>0</v>
          </cell>
          <cell r="IB14">
            <v>0</v>
          </cell>
          <cell r="IC14">
            <v>0</v>
          </cell>
          <cell r="ID14">
            <v>0</v>
          </cell>
          <cell r="IE14" t="str">
            <v>nd</v>
          </cell>
          <cell r="IF14">
            <v>4.8</v>
          </cell>
          <cell r="IG14">
            <v>0</v>
          </cell>
          <cell r="IH14">
            <v>0</v>
          </cell>
          <cell r="II14" t="str">
            <v>nd</v>
          </cell>
          <cell r="IJ14" t="str">
            <v>nd</v>
          </cell>
          <cell r="IK14" t="str">
            <v>nd</v>
          </cell>
          <cell r="IL14">
            <v>15.6</v>
          </cell>
          <cell r="IM14" t="str">
            <v>nd</v>
          </cell>
          <cell r="IN14">
            <v>0</v>
          </cell>
          <cell r="IO14" t="str">
            <v>nd</v>
          </cell>
          <cell r="IP14" t="str">
            <v>nd</v>
          </cell>
          <cell r="IQ14">
            <v>11.700000000000001</v>
          </cell>
          <cell r="IR14">
            <v>37.799999999999997</v>
          </cell>
          <cell r="IS14">
            <v>11</v>
          </cell>
          <cell r="IT14">
            <v>0</v>
          </cell>
          <cell r="IU14">
            <v>0</v>
          </cell>
          <cell r="IV14">
            <v>0</v>
          </cell>
          <cell r="IW14" t="str">
            <v>nd</v>
          </cell>
          <cell r="IX14">
            <v>5</v>
          </cell>
          <cell r="IY14" t="str">
            <v>nd</v>
          </cell>
          <cell r="IZ14">
            <v>0</v>
          </cell>
          <cell r="JA14">
            <v>0</v>
          </cell>
          <cell r="JB14">
            <v>0</v>
          </cell>
          <cell r="JC14">
            <v>0</v>
          </cell>
          <cell r="JD14">
            <v>0</v>
          </cell>
          <cell r="JE14">
            <v>0</v>
          </cell>
          <cell r="JF14">
            <v>0</v>
          </cell>
          <cell r="JG14">
            <v>0</v>
          </cell>
          <cell r="JH14">
            <v>0</v>
          </cell>
          <cell r="JI14">
            <v>0</v>
          </cell>
          <cell r="JJ14">
            <v>0</v>
          </cell>
          <cell r="JK14">
            <v>5.8000000000000007</v>
          </cell>
          <cell r="JL14">
            <v>0</v>
          </cell>
          <cell r="JM14">
            <v>0</v>
          </cell>
          <cell r="JN14">
            <v>0</v>
          </cell>
          <cell r="JO14">
            <v>0</v>
          </cell>
          <cell r="JP14">
            <v>0</v>
          </cell>
          <cell r="JQ14">
            <v>21.099999999999998</v>
          </cell>
          <cell r="JR14">
            <v>0</v>
          </cell>
          <cell r="JS14">
            <v>0</v>
          </cell>
          <cell r="JT14">
            <v>0</v>
          </cell>
          <cell r="JU14" t="str">
            <v>nd</v>
          </cell>
          <cell r="JV14">
            <v>0</v>
          </cell>
          <cell r="JW14">
            <v>64.5</v>
          </cell>
          <cell r="JX14">
            <v>0</v>
          </cell>
          <cell r="JY14">
            <v>0</v>
          </cell>
          <cell r="JZ14">
            <v>0</v>
          </cell>
          <cell r="KA14">
            <v>0</v>
          </cell>
          <cell r="KB14">
            <v>0</v>
          </cell>
          <cell r="KC14">
            <v>7.6</v>
          </cell>
          <cell r="KD14">
            <v>63.800000000000004</v>
          </cell>
          <cell r="KE14">
            <v>4.1000000000000005</v>
          </cell>
          <cell r="KF14">
            <v>2.2999999999999998</v>
          </cell>
          <cell r="KG14">
            <v>7.3</v>
          </cell>
          <cell r="KH14">
            <v>22.3</v>
          </cell>
          <cell r="KI14">
            <v>0.2</v>
          </cell>
          <cell r="KJ14">
            <v>60.099999999999994</v>
          </cell>
          <cell r="KK14">
            <v>4.1000000000000005</v>
          </cell>
          <cell r="KL14">
            <v>2.2999999999999998</v>
          </cell>
          <cell r="KM14">
            <v>8.2000000000000011</v>
          </cell>
          <cell r="KN14">
            <v>25.1</v>
          </cell>
          <cell r="KO14">
            <v>0.2</v>
          </cell>
        </row>
        <row r="15">
          <cell r="A15" t="str">
            <v>6C1</v>
          </cell>
          <cell r="B15" t="str">
            <v>15</v>
          </cell>
          <cell r="C15" t="str">
            <v>NAF 17</v>
          </cell>
          <cell r="D15" t="str">
            <v>C1</v>
          </cell>
          <cell r="E15" t="str">
            <v>6</v>
          </cell>
          <cell r="F15">
            <v>0</v>
          </cell>
          <cell r="G15" t="str">
            <v>nd</v>
          </cell>
          <cell r="H15">
            <v>15.299999999999999</v>
          </cell>
          <cell r="I15">
            <v>79.100000000000009</v>
          </cell>
          <cell r="J15">
            <v>4.8</v>
          </cell>
          <cell r="K15">
            <v>82.1</v>
          </cell>
          <cell r="L15">
            <v>13</v>
          </cell>
          <cell r="M15">
            <v>0</v>
          </cell>
          <cell r="N15" t="str">
            <v>nd</v>
          </cell>
          <cell r="O15">
            <v>9.4</v>
          </cell>
          <cell r="P15">
            <v>35.299999999999997</v>
          </cell>
          <cell r="Q15">
            <v>17.899999999999999</v>
          </cell>
          <cell r="R15" t="str">
            <v>nd</v>
          </cell>
          <cell r="S15">
            <v>12.1</v>
          </cell>
          <cell r="T15">
            <v>19.3</v>
          </cell>
          <cell r="U15">
            <v>2.5</v>
          </cell>
          <cell r="V15">
            <v>29.4</v>
          </cell>
          <cell r="W15">
            <v>5.4</v>
          </cell>
          <cell r="X15">
            <v>91.8</v>
          </cell>
          <cell r="Y15">
            <v>2.8000000000000003</v>
          </cell>
          <cell r="Z15">
            <v>0</v>
          </cell>
          <cell r="AA15" t="str">
            <v>nd</v>
          </cell>
          <cell r="AB15">
            <v>0</v>
          </cell>
          <cell r="AC15">
            <v>72.2</v>
          </cell>
          <cell r="AD15" t="str">
            <v>nd</v>
          </cell>
          <cell r="AE15" t="str">
            <v>nd</v>
          </cell>
          <cell r="AF15">
            <v>0</v>
          </cell>
          <cell r="AG15" t="str">
            <v>nd</v>
          </cell>
          <cell r="AH15">
            <v>0</v>
          </cell>
          <cell r="AI15">
            <v>70</v>
          </cell>
          <cell r="AJ15">
            <v>68.5</v>
          </cell>
          <cell r="AK15" t="str">
            <v>nd</v>
          </cell>
          <cell r="AL15">
            <v>30.3</v>
          </cell>
          <cell r="AM15">
            <v>45.2</v>
          </cell>
          <cell r="AN15">
            <v>54.800000000000004</v>
          </cell>
          <cell r="AO15">
            <v>93.300000000000011</v>
          </cell>
          <cell r="AP15">
            <v>6.7</v>
          </cell>
          <cell r="AQ15">
            <v>9.3000000000000007</v>
          </cell>
          <cell r="AR15" t="str">
            <v>nd</v>
          </cell>
          <cell r="AS15">
            <v>0</v>
          </cell>
          <cell r="AT15">
            <v>89.8</v>
          </cell>
          <cell r="AU15">
            <v>0</v>
          </cell>
          <cell r="AV15" t="str">
            <v>nd</v>
          </cell>
          <cell r="AW15">
            <v>0</v>
          </cell>
          <cell r="AX15" t="str">
            <v>nd</v>
          </cell>
          <cell r="AY15">
            <v>83.899999999999991</v>
          </cell>
          <cell r="AZ15">
            <v>12.4</v>
          </cell>
          <cell r="BA15">
            <v>61.7</v>
          </cell>
          <cell r="BB15">
            <v>24.5</v>
          </cell>
          <cell r="BC15">
            <v>8.1</v>
          </cell>
          <cell r="BD15">
            <v>3.8</v>
          </cell>
          <cell r="BE15" t="str">
            <v>nd</v>
          </cell>
          <cell r="BF15" t="str">
            <v>nd</v>
          </cell>
          <cell r="BG15">
            <v>0</v>
          </cell>
          <cell r="BH15">
            <v>3.1</v>
          </cell>
          <cell r="BI15">
            <v>3.4000000000000004</v>
          </cell>
          <cell r="BJ15">
            <v>7.5</v>
          </cell>
          <cell r="BK15">
            <v>45.5</v>
          </cell>
          <cell r="BL15">
            <v>40.5</v>
          </cell>
          <cell r="BM15">
            <v>0</v>
          </cell>
          <cell r="BN15">
            <v>0</v>
          </cell>
          <cell r="BO15" t="str">
            <v>nd</v>
          </cell>
          <cell r="BP15">
            <v>0</v>
          </cell>
          <cell r="BQ15">
            <v>51.800000000000004</v>
          </cell>
          <cell r="BR15">
            <v>47.699999999999996</v>
          </cell>
          <cell r="BS15">
            <v>0</v>
          </cell>
          <cell r="BT15">
            <v>0</v>
          </cell>
          <cell r="BU15">
            <v>0</v>
          </cell>
          <cell r="BV15">
            <v>7.6</v>
          </cell>
          <cell r="BW15">
            <v>89.4</v>
          </cell>
          <cell r="BX15">
            <v>3</v>
          </cell>
          <cell r="BY15" t="str">
            <v>nd</v>
          </cell>
          <cell r="BZ15">
            <v>1.9</v>
          </cell>
          <cell r="CA15">
            <v>12.1</v>
          </cell>
          <cell r="CB15">
            <v>57.9</v>
          </cell>
          <cell r="CC15">
            <v>25.2</v>
          </cell>
          <cell r="CD15">
            <v>2.6</v>
          </cell>
          <cell r="CE15">
            <v>0</v>
          </cell>
          <cell r="CF15">
            <v>0</v>
          </cell>
          <cell r="CG15">
            <v>0</v>
          </cell>
          <cell r="CH15">
            <v>0</v>
          </cell>
          <cell r="CI15">
            <v>0</v>
          </cell>
          <cell r="CJ15">
            <v>100</v>
          </cell>
          <cell r="CK15">
            <v>76.2</v>
          </cell>
          <cell r="CL15">
            <v>20.5</v>
          </cell>
          <cell r="CM15">
            <v>93.300000000000011</v>
          </cell>
          <cell r="CN15">
            <v>52.6</v>
          </cell>
          <cell r="CO15">
            <v>19</v>
          </cell>
          <cell r="CP15">
            <v>40.400000000000006</v>
          </cell>
          <cell r="CQ15">
            <v>92.100000000000009</v>
          </cell>
          <cell r="CR15">
            <v>7.1999999999999993</v>
          </cell>
          <cell r="CS15">
            <v>25.7</v>
          </cell>
          <cell r="CT15">
            <v>40.699999999999996</v>
          </cell>
          <cell r="CU15">
            <v>5.7</v>
          </cell>
          <cell r="CV15">
            <v>27.900000000000002</v>
          </cell>
          <cell r="CW15">
            <v>51.300000000000004</v>
          </cell>
          <cell r="CX15">
            <v>2.8000000000000003</v>
          </cell>
          <cell r="CY15">
            <v>11.600000000000001</v>
          </cell>
          <cell r="CZ15">
            <v>3</v>
          </cell>
          <cell r="DA15">
            <v>5.6000000000000005</v>
          </cell>
          <cell r="DB15">
            <v>25.6</v>
          </cell>
          <cell r="DC15">
            <v>37.4</v>
          </cell>
          <cell r="DD15">
            <v>19.100000000000001</v>
          </cell>
          <cell r="DE15">
            <v>10.4</v>
          </cell>
          <cell r="DF15">
            <v>23.799999999999997</v>
          </cell>
          <cell r="DG15">
            <v>6.6000000000000005</v>
          </cell>
          <cell r="DH15" t="str">
            <v>nd</v>
          </cell>
          <cell r="DI15">
            <v>4.5</v>
          </cell>
          <cell r="DJ15">
            <v>19</v>
          </cell>
          <cell r="DK15">
            <v>16.2</v>
          </cell>
          <cell r="DL15">
            <v>0</v>
          </cell>
          <cell r="DM15">
            <v>0</v>
          </cell>
          <cell r="DN15">
            <v>0</v>
          </cell>
          <cell r="DO15">
            <v>0</v>
          </cell>
          <cell r="DP15">
            <v>0</v>
          </cell>
          <cell r="DQ15">
            <v>0</v>
          </cell>
          <cell r="DR15" t="str">
            <v>nd</v>
          </cell>
          <cell r="DS15">
            <v>0</v>
          </cell>
          <cell r="DT15" t="str">
            <v>nd</v>
          </cell>
          <cell r="DU15">
            <v>0</v>
          </cell>
          <cell r="DV15">
            <v>0</v>
          </cell>
          <cell r="DW15">
            <v>5.4</v>
          </cell>
          <cell r="DX15">
            <v>3.1</v>
          </cell>
          <cell r="DY15">
            <v>5</v>
          </cell>
          <cell r="DZ15" t="str">
            <v>nd</v>
          </cell>
          <cell r="EA15" t="str">
            <v>nd</v>
          </cell>
          <cell r="EB15">
            <v>0</v>
          </cell>
          <cell r="EC15">
            <v>52.5</v>
          </cell>
          <cell r="ED15">
            <v>20.8</v>
          </cell>
          <cell r="EE15">
            <v>3.1</v>
          </cell>
          <cell r="EF15">
            <v>2.1</v>
          </cell>
          <cell r="EG15">
            <v>0</v>
          </cell>
          <cell r="EH15" t="str">
            <v>nd</v>
          </cell>
          <cell r="EI15">
            <v>4.3</v>
          </cell>
          <cell r="EJ15" t="str">
            <v>nd</v>
          </cell>
          <cell r="EK15">
            <v>0</v>
          </cell>
          <cell r="EL15">
            <v>0</v>
          </cell>
          <cell r="EM15">
            <v>0</v>
          </cell>
          <cell r="EN15">
            <v>0</v>
          </cell>
          <cell r="EO15">
            <v>0</v>
          </cell>
          <cell r="EP15">
            <v>0</v>
          </cell>
          <cell r="EQ15">
            <v>0</v>
          </cell>
          <cell r="ER15">
            <v>0</v>
          </cell>
          <cell r="ES15">
            <v>0</v>
          </cell>
          <cell r="ET15">
            <v>0</v>
          </cell>
          <cell r="EU15">
            <v>0</v>
          </cell>
          <cell r="EV15">
            <v>0</v>
          </cell>
          <cell r="EW15">
            <v>0</v>
          </cell>
          <cell r="EX15" t="str">
            <v>nd</v>
          </cell>
          <cell r="EY15" t="str">
            <v>nd</v>
          </cell>
          <cell r="EZ15">
            <v>0</v>
          </cell>
          <cell r="FA15">
            <v>2.1999999999999997</v>
          </cell>
          <cell r="FB15" t="str">
            <v>nd</v>
          </cell>
          <cell r="FC15" t="str">
            <v>nd</v>
          </cell>
          <cell r="FD15">
            <v>5.7</v>
          </cell>
          <cell r="FE15">
            <v>5.3</v>
          </cell>
          <cell r="FF15">
            <v>0</v>
          </cell>
          <cell r="FG15" t="str">
            <v>nd</v>
          </cell>
          <cell r="FH15">
            <v>1.7999999999999998</v>
          </cell>
          <cell r="FI15">
            <v>7.0000000000000009</v>
          </cell>
          <cell r="FJ15">
            <v>36.299999999999997</v>
          </cell>
          <cell r="FK15">
            <v>32.800000000000004</v>
          </cell>
          <cell r="FL15">
            <v>0</v>
          </cell>
          <cell r="FM15">
            <v>0</v>
          </cell>
          <cell r="FN15">
            <v>0</v>
          </cell>
          <cell r="FO15">
            <v>0</v>
          </cell>
          <cell r="FP15">
            <v>3.3000000000000003</v>
          </cell>
          <cell r="FQ15" t="str">
            <v>nd</v>
          </cell>
          <cell r="FR15">
            <v>0</v>
          </cell>
          <cell r="FS15">
            <v>0</v>
          </cell>
          <cell r="FT15">
            <v>0</v>
          </cell>
          <cell r="FU15">
            <v>0</v>
          </cell>
          <cell r="FV15">
            <v>0</v>
          </cell>
          <cell r="FW15">
            <v>0</v>
          </cell>
          <cell r="FX15">
            <v>0</v>
          </cell>
          <cell r="FY15" t="str">
            <v>nd</v>
          </cell>
          <cell r="FZ15">
            <v>0</v>
          </cell>
          <cell r="GA15">
            <v>0</v>
          </cell>
          <cell r="GB15" t="str">
            <v>nd</v>
          </cell>
          <cell r="GC15">
            <v>0</v>
          </cell>
          <cell r="GD15">
            <v>0</v>
          </cell>
          <cell r="GE15">
            <v>0</v>
          </cell>
          <cell r="GF15">
            <v>0</v>
          </cell>
          <cell r="GG15">
            <v>7.7</v>
          </cell>
          <cell r="GH15">
            <v>7.6</v>
          </cell>
          <cell r="GI15">
            <v>0</v>
          </cell>
          <cell r="GJ15">
            <v>0</v>
          </cell>
          <cell r="GK15">
            <v>0</v>
          </cell>
          <cell r="GL15">
            <v>0</v>
          </cell>
          <cell r="GM15">
            <v>41.199999999999996</v>
          </cell>
          <cell r="GN15">
            <v>37.5</v>
          </cell>
          <cell r="GO15">
            <v>0</v>
          </cell>
          <cell r="GP15">
            <v>0</v>
          </cell>
          <cell r="GQ15">
            <v>0</v>
          </cell>
          <cell r="GR15">
            <v>0</v>
          </cell>
          <cell r="GS15">
            <v>2.6</v>
          </cell>
          <cell r="GT15">
            <v>2.5</v>
          </cell>
          <cell r="GU15">
            <v>0</v>
          </cell>
          <cell r="GV15">
            <v>0</v>
          </cell>
          <cell r="GW15">
            <v>0</v>
          </cell>
          <cell r="GX15">
            <v>0</v>
          </cell>
          <cell r="GY15">
            <v>0</v>
          </cell>
          <cell r="GZ15">
            <v>0</v>
          </cell>
          <cell r="HA15">
            <v>0</v>
          </cell>
          <cell r="HB15">
            <v>0</v>
          </cell>
          <cell r="HC15">
            <v>0</v>
          </cell>
          <cell r="HD15" t="str">
            <v>nd</v>
          </cell>
          <cell r="HE15">
            <v>0</v>
          </cell>
          <cell r="HF15">
            <v>0</v>
          </cell>
          <cell r="HG15">
            <v>0</v>
          </cell>
          <cell r="HH15">
            <v>0</v>
          </cell>
          <cell r="HI15" t="str">
            <v>nd</v>
          </cell>
          <cell r="HJ15">
            <v>11.3</v>
          </cell>
          <cell r="HK15" t="str">
            <v>nd</v>
          </cell>
          <cell r="HL15">
            <v>0</v>
          </cell>
          <cell r="HM15">
            <v>0</v>
          </cell>
          <cell r="HN15">
            <v>0</v>
          </cell>
          <cell r="HO15">
            <v>4.9000000000000004</v>
          </cell>
          <cell r="HP15">
            <v>72.2</v>
          </cell>
          <cell r="HQ15">
            <v>1.6</v>
          </cell>
          <cell r="HR15">
            <v>0</v>
          </cell>
          <cell r="HS15">
            <v>0</v>
          </cell>
          <cell r="HT15">
            <v>0</v>
          </cell>
          <cell r="HU15">
            <v>0</v>
          </cell>
          <cell r="HV15">
            <v>5</v>
          </cell>
          <cell r="HW15">
            <v>0</v>
          </cell>
          <cell r="HX15">
            <v>0</v>
          </cell>
          <cell r="HY15">
            <v>0</v>
          </cell>
          <cell r="HZ15">
            <v>0</v>
          </cell>
          <cell r="IA15">
            <v>0</v>
          </cell>
          <cell r="IB15">
            <v>0</v>
          </cell>
          <cell r="IC15">
            <v>0</v>
          </cell>
          <cell r="ID15">
            <v>0</v>
          </cell>
          <cell r="IE15">
            <v>0</v>
          </cell>
          <cell r="IF15" t="str">
            <v>nd</v>
          </cell>
          <cell r="IG15" t="str">
            <v>nd</v>
          </cell>
          <cell r="IH15">
            <v>0</v>
          </cell>
          <cell r="II15">
            <v>0</v>
          </cell>
          <cell r="IJ15">
            <v>1.0999999999999999</v>
          </cell>
          <cell r="IK15">
            <v>5.3</v>
          </cell>
          <cell r="IL15">
            <v>6.5</v>
          </cell>
          <cell r="IM15" t="str">
            <v>nd</v>
          </cell>
          <cell r="IN15" t="str">
            <v>nd</v>
          </cell>
          <cell r="IO15" t="str">
            <v>nd</v>
          </cell>
          <cell r="IP15" t="str">
            <v>nd</v>
          </cell>
          <cell r="IQ15">
            <v>5.4</v>
          </cell>
          <cell r="IR15">
            <v>48.3</v>
          </cell>
          <cell r="IS15">
            <v>22.5</v>
          </cell>
          <cell r="IT15" t="str">
            <v>nd</v>
          </cell>
          <cell r="IU15">
            <v>0</v>
          </cell>
          <cell r="IV15">
            <v>0</v>
          </cell>
          <cell r="IW15" t="str">
            <v>nd</v>
          </cell>
          <cell r="IX15">
            <v>2.8000000000000003</v>
          </cell>
          <cell r="IY15" t="str">
            <v>nd</v>
          </cell>
          <cell r="IZ15">
            <v>0</v>
          </cell>
          <cell r="JA15">
            <v>0</v>
          </cell>
          <cell r="JB15">
            <v>0</v>
          </cell>
          <cell r="JC15">
            <v>0</v>
          </cell>
          <cell r="JD15">
            <v>0</v>
          </cell>
          <cell r="JE15">
            <v>0</v>
          </cell>
          <cell r="JF15">
            <v>0</v>
          </cell>
          <cell r="JG15">
            <v>0</v>
          </cell>
          <cell r="JH15">
            <v>0</v>
          </cell>
          <cell r="JI15">
            <v>0</v>
          </cell>
          <cell r="JJ15">
            <v>0</v>
          </cell>
          <cell r="JK15" t="str">
            <v>nd</v>
          </cell>
          <cell r="JL15">
            <v>0</v>
          </cell>
          <cell r="JM15">
            <v>0</v>
          </cell>
          <cell r="JN15">
            <v>0</v>
          </cell>
          <cell r="JO15">
            <v>0</v>
          </cell>
          <cell r="JP15">
            <v>0</v>
          </cell>
          <cell r="JQ15">
            <v>15.5</v>
          </cell>
          <cell r="JR15">
            <v>0</v>
          </cell>
          <cell r="JS15">
            <v>0</v>
          </cell>
          <cell r="JT15">
            <v>0</v>
          </cell>
          <cell r="JU15">
            <v>0</v>
          </cell>
          <cell r="JV15">
            <v>0</v>
          </cell>
          <cell r="JW15">
            <v>78.5</v>
          </cell>
          <cell r="JX15">
            <v>0</v>
          </cell>
          <cell r="JY15">
            <v>0</v>
          </cell>
          <cell r="JZ15">
            <v>0</v>
          </cell>
          <cell r="KA15">
            <v>0</v>
          </cell>
          <cell r="KB15">
            <v>0</v>
          </cell>
          <cell r="KC15">
            <v>5</v>
          </cell>
          <cell r="KD15">
            <v>68.2</v>
          </cell>
          <cell r="KE15">
            <v>6.5</v>
          </cell>
          <cell r="KF15">
            <v>2.9000000000000004</v>
          </cell>
          <cell r="KG15">
            <v>5.7</v>
          </cell>
          <cell r="KH15">
            <v>16.7</v>
          </cell>
          <cell r="KI15">
            <v>0</v>
          </cell>
          <cell r="KJ15">
            <v>64.900000000000006</v>
          </cell>
          <cell r="KK15">
            <v>6.6000000000000005</v>
          </cell>
          <cell r="KL15">
            <v>2.8000000000000003</v>
          </cell>
          <cell r="KM15">
            <v>6.1</v>
          </cell>
          <cell r="KN15">
            <v>19.7</v>
          </cell>
          <cell r="KO15">
            <v>0</v>
          </cell>
        </row>
        <row r="16">
          <cell r="A16" t="str">
            <v>EnsC2</v>
          </cell>
          <cell r="B16" t="str">
            <v>16</v>
          </cell>
          <cell r="C16" t="str">
            <v>NAF 17</v>
          </cell>
          <cell r="D16" t="str">
            <v>C2</v>
          </cell>
          <cell r="E16" t="str">
            <v/>
          </cell>
          <cell r="F16">
            <v>0</v>
          </cell>
          <cell r="G16">
            <v>0</v>
          </cell>
          <cell r="H16" t="str">
            <v>nd</v>
          </cell>
          <cell r="I16">
            <v>15.9</v>
          </cell>
          <cell r="J16" t="str">
            <v>nd</v>
          </cell>
          <cell r="K16" t="str">
            <v>nd</v>
          </cell>
          <cell r="L16">
            <v>0</v>
          </cell>
          <cell r="M16">
            <v>0</v>
          </cell>
          <cell r="N16">
            <v>0</v>
          </cell>
          <cell r="O16">
            <v>0</v>
          </cell>
          <cell r="P16">
            <v>0</v>
          </cell>
          <cell r="Q16" t="str">
            <v>nd</v>
          </cell>
          <cell r="R16" t="str">
            <v>nd</v>
          </cell>
          <cell r="S16" t="str">
            <v>nd</v>
          </cell>
          <cell r="T16" t="str">
            <v>nd</v>
          </cell>
          <cell r="U16">
            <v>0</v>
          </cell>
          <cell r="V16">
            <v>0</v>
          </cell>
          <cell r="W16">
            <v>0</v>
          </cell>
          <cell r="X16">
            <v>98.4</v>
          </cell>
          <cell r="Y16" t="str">
            <v>nd</v>
          </cell>
          <cell r="Z16">
            <v>0</v>
          </cell>
          <cell r="AA16">
            <v>0</v>
          </cell>
          <cell r="AB16">
            <v>0</v>
          </cell>
          <cell r="AC16">
            <v>0</v>
          </cell>
          <cell r="AD16">
            <v>0</v>
          </cell>
          <cell r="AE16">
            <v>0</v>
          </cell>
          <cell r="AF16">
            <v>0</v>
          </cell>
          <cell r="AG16">
            <v>0</v>
          </cell>
          <cell r="AH16">
            <v>0</v>
          </cell>
          <cell r="AI16">
            <v>0</v>
          </cell>
          <cell r="AJ16">
            <v>100</v>
          </cell>
          <cell r="AK16">
            <v>0</v>
          </cell>
          <cell r="AL16">
            <v>0</v>
          </cell>
          <cell r="AM16" t="str">
            <v>nd</v>
          </cell>
          <cell r="AN16">
            <v>88.3</v>
          </cell>
          <cell r="AO16" t="str">
            <v>nd</v>
          </cell>
          <cell r="AP16">
            <v>0</v>
          </cell>
          <cell r="AQ16">
            <v>0</v>
          </cell>
          <cell r="AR16">
            <v>0</v>
          </cell>
          <cell r="AS16">
            <v>0</v>
          </cell>
          <cell r="AT16" t="str">
            <v>nd</v>
          </cell>
          <cell r="AU16">
            <v>0</v>
          </cell>
          <cell r="AV16">
            <v>0</v>
          </cell>
          <cell r="AW16">
            <v>0</v>
          </cell>
          <cell r="AX16">
            <v>0</v>
          </cell>
          <cell r="AY16">
            <v>0</v>
          </cell>
          <cell r="AZ16" t="str">
            <v>nd</v>
          </cell>
          <cell r="BA16">
            <v>22</v>
          </cell>
          <cell r="BB16">
            <v>78</v>
          </cell>
          <cell r="BC16">
            <v>0</v>
          </cell>
          <cell r="BD16">
            <v>0</v>
          </cell>
          <cell r="BE16">
            <v>0</v>
          </cell>
          <cell r="BF16">
            <v>0</v>
          </cell>
          <cell r="BG16">
            <v>0</v>
          </cell>
          <cell r="BH16">
            <v>0</v>
          </cell>
          <cell r="BI16">
            <v>0</v>
          </cell>
          <cell r="BJ16" t="str">
            <v>nd</v>
          </cell>
          <cell r="BK16">
            <v>20.100000000000001</v>
          </cell>
          <cell r="BL16">
            <v>10.100000000000001</v>
          </cell>
          <cell r="BM16">
            <v>0</v>
          </cell>
          <cell r="BN16">
            <v>0</v>
          </cell>
          <cell r="BO16">
            <v>0</v>
          </cell>
          <cell r="BP16">
            <v>0</v>
          </cell>
          <cell r="BQ16" t="str">
            <v>nd</v>
          </cell>
          <cell r="BR16">
            <v>88.3</v>
          </cell>
          <cell r="BS16">
            <v>0</v>
          </cell>
          <cell r="BT16">
            <v>0</v>
          </cell>
          <cell r="BU16">
            <v>0</v>
          </cell>
          <cell r="BV16">
            <v>0</v>
          </cell>
          <cell r="BW16">
            <v>94.399999999999991</v>
          </cell>
          <cell r="BX16" t="str">
            <v>nd</v>
          </cell>
          <cell r="BY16">
            <v>0</v>
          </cell>
          <cell r="BZ16">
            <v>0</v>
          </cell>
          <cell r="CA16" t="str">
            <v>nd</v>
          </cell>
          <cell r="CB16">
            <v>21.5</v>
          </cell>
          <cell r="CC16" t="str">
            <v>nd</v>
          </cell>
          <cell r="CD16">
            <v>0</v>
          </cell>
          <cell r="CE16">
            <v>0</v>
          </cell>
          <cell r="CF16">
            <v>0</v>
          </cell>
          <cell r="CG16">
            <v>0</v>
          </cell>
          <cell r="CH16">
            <v>0</v>
          </cell>
          <cell r="CI16">
            <v>0</v>
          </cell>
          <cell r="CJ16">
            <v>100</v>
          </cell>
          <cell r="CK16">
            <v>96.2</v>
          </cell>
          <cell r="CL16" t="str">
            <v>nd</v>
          </cell>
          <cell r="CM16">
            <v>97.899999999999991</v>
          </cell>
          <cell r="CN16">
            <v>14.099999999999998</v>
          </cell>
          <cell r="CO16">
            <v>0</v>
          </cell>
          <cell r="CP16">
            <v>79.5</v>
          </cell>
          <cell r="CQ16">
            <v>90.7</v>
          </cell>
          <cell r="CR16">
            <v>0</v>
          </cell>
          <cell r="CS16" t="str">
            <v>nd</v>
          </cell>
          <cell r="CT16">
            <v>81.3</v>
          </cell>
          <cell r="CU16" t="str">
            <v>nd</v>
          </cell>
          <cell r="CV16" t="str">
            <v>nd</v>
          </cell>
          <cell r="CW16">
            <v>18.5</v>
          </cell>
          <cell r="CX16">
            <v>0</v>
          </cell>
          <cell r="CY16">
            <v>0</v>
          </cell>
          <cell r="CZ16" t="str">
            <v>nd</v>
          </cell>
          <cell r="DA16">
            <v>0</v>
          </cell>
          <cell r="DB16">
            <v>0</v>
          </cell>
          <cell r="DC16">
            <v>16.400000000000002</v>
          </cell>
          <cell r="DD16" t="str">
            <v>nd</v>
          </cell>
          <cell r="DE16">
            <v>0</v>
          </cell>
          <cell r="DF16">
            <v>0</v>
          </cell>
          <cell r="DG16" t="str">
            <v>nd</v>
          </cell>
          <cell r="DH16" t="str">
            <v>nd</v>
          </cell>
          <cell r="DI16">
            <v>0</v>
          </cell>
          <cell r="DJ16" t="str">
            <v>nd</v>
          </cell>
          <cell r="DK16">
            <v>0</v>
          </cell>
          <cell r="DL16">
            <v>0</v>
          </cell>
          <cell r="DM16">
            <v>0</v>
          </cell>
          <cell r="DN16">
            <v>0</v>
          </cell>
          <cell r="DO16">
            <v>0</v>
          </cell>
          <cell r="DP16">
            <v>0</v>
          </cell>
          <cell r="DQ16">
            <v>0</v>
          </cell>
          <cell r="DR16">
            <v>0</v>
          </cell>
          <cell r="DS16">
            <v>0</v>
          </cell>
          <cell r="DT16">
            <v>0</v>
          </cell>
          <cell r="DU16">
            <v>0</v>
          </cell>
          <cell r="DV16">
            <v>0</v>
          </cell>
          <cell r="DW16" t="str">
            <v>nd</v>
          </cell>
          <cell r="DX16" t="str">
            <v>nd</v>
          </cell>
          <cell r="DY16">
            <v>0</v>
          </cell>
          <cell r="DZ16">
            <v>0</v>
          </cell>
          <cell r="EA16">
            <v>0</v>
          </cell>
          <cell r="EB16">
            <v>0</v>
          </cell>
          <cell r="EC16">
            <v>9.3000000000000007</v>
          </cell>
          <cell r="ED16" t="str">
            <v>nd</v>
          </cell>
          <cell r="EE16">
            <v>0</v>
          </cell>
          <cell r="EF16">
            <v>0</v>
          </cell>
          <cell r="EG16">
            <v>0</v>
          </cell>
          <cell r="EH16">
            <v>0</v>
          </cell>
          <cell r="EI16" t="str">
            <v>nd</v>
          </cell>
          <cell r="EJ16" t="str">
            <v>nd</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t="str">
            <v>nd</v>
          </cell>
          <cell r="FD16" t="str">
            <v>nd</v>
          </cell>
          <cell r="FE16">
            <v>0</v>
          </cell>
          <cell r="FF16">
            <v>0</v>
          </cell>
          <cell r="FG16">
            <v>0</v>
          </cell>
          <cell r="FH16">
            <v>0</v>
          </cell>
          <cell r="FI16">
            <v>0</v>
          </cell>
          <cell r="FJ16" t="str">
            <v>nd</v>
          </cell>
          <cell r="FK16">
            <v>9.1</v>
          </cell>
          <cell r="FL16">
            <v>0</v>
          </cell>
          <cell r="FM16">
            <v>0</v>
          </cell>
          <cell r="FN16">
            <v>0</v>
          </cell>
          <cell r="FO16">
            <v>0</v>
          </cell>
          <cell r="FP16" t="str">
            <v>nd</v>
          </cell>
          <cell r="FQ16" t="str">
            <v>nd</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t="str">
            <v>nd</v>
          </cell>
          <cell r="GH16" t="str">
            <v>nd</v>
          </cell>
          <cell r="GI16">
            <v>0</v>
          </cell>
          <cell r="GJ16">
            <v>0</v>
          </cell>
          <cell r="GK16">
            <v>0</v>
          </cell>
          <cell r="GL16">
            <v>0</v>
          </cell>
          <cell r="GM16">
            <v>0</v>
          </cell>
          <cell r="GN16">
            <v>15.9</v>
          </cell>
          <cell r="GO16">
            <v>0</v>
          </cell>
          <cell r="GP16">
            <v>0</v>
          </cell>
          <cell r="GQ16">
            <v>0</v>
          </cell>
          <cell r="GR16">
            <v>0</v>
          </cell>
          <cell r="GS16">
            <v>0</v>
          </cell>
          <cell r="GT16" t="str">
            <v>nd</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t="str">
            <v>nd</v>
          </cell>
          <cell r="HK16">
            <v>0</v>
          </cell>
          <cell r="HL16">
            <v>0</v>
          </cell>
          <cell r="HM16">
            <v>0</v>
          </cell>
          <cell r="HN16">
            <v>0</v>
          </cell>
          <cell r="HO16">
            <v>0</v>
          </cell>
          <cell r="HP16">
            <v>10.4</v>
          </cell>
          <cell r="HQ16" t="str">
            <v>nd</v>
          </cell>
          <cell r="HR16">
            <v>0</v>
          </cell>
          <cell r="HS16">
            <v>0</v>
          </cell>
          <cell r="HT16">
            <v>0</v>
          </cell>
          <cell r="HU16">
            <v>0</v>
          </cell>
          <cell r="HV16" t="str">
            <v>nd</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t="str">
            <v>nd</v>
          </cell>
          <cell r="IL16" t="str">
            <v>nd</v>
          </cell>
          <cell r="IM16">
            <v>0</v>
          </cell>
          <cell r="IN16">
            <v>0</v>
          </cell>
          <cell r="IO16">
            <v>0</v>
          </cell>
          <cell r="IP16">
            <v>0</v>
          </cell>
          <cell r="IQ16" t="str">
            <v>nd</v>
          </cell>
          <cell r="IR16" t="str">
            <v>nd</v>
          </cell>
          <cell r="IS16" t="str">
            <v>nd</v>
          </cell>
          <cell r="IT16">
            <v>0</v>
          </cell>
          <cell r="IU16">
            <v>0</v>
          </cell>
          <cell r="IV16">
            <v>0</v>
          </cell>
          <cell r="IW16">
            <v>0</v>
          </cell>
          <cell r="IX16" t="str">
            <v>nd</v>
          </cell>
          <cell r="IY16" t="str">
            <v>nd</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t="str">
            <v>nd</v>
          </cell>
          <cell r="JR16">
            <v>0</v>
          </cell>
          <cell r="JS16">
            <v>0</v>
          </cell>
          <cell r="JT16">
            <v>0</v>
          </cell>
          <cell r="JU16">
            <v>0</v>
          </cell>
          <cell r="JV16">
            <v>0</v>
          </cell>
          <cell r="JW16">
            <v>15.9</v>
          </cell>
          <cell r="JX16">
            <v>0</v>
          </cell>
          <cell r="JY16">
            <v>0</v>
          </cell>
          <cell r="JZ16">
            <v>0</v>
          </cell>
          <cell r="KA16">
            <v>0</v>
          </cell>
          <cell r="KB16">
            <v>0</v>
          </cell>
          <cell r="KC16" t="str">
            <v>nd</v>
          </cell>
          <cell r="KD16">
            <v>56.999999999999993</v>
          </cell>
          <cell r="KE16">
            <v>11.5</v>
          </cell>
          <cell r="KF16">
            <v>0.5</v>
          </cell>
          <cell r="KG16">
            <v>3.9</v>
          </cell>
          <cell r="KH16">
            <v>27.1</v>
          </cell>
          <cell r="KI16">
            <v>0</v>
          </cell>
          <cell r="KJ16">
            <v>56.100000000000009</v>
          </cell>
          <cell r="KK16">
            <v>16.900000000000002</v>
          </cell>
          <cell r="KL16">
            <v>0.4</v>
          </cell>
          <cell r="KM16">
            <v>3.8</v>
          </cell>
          <cell r="KN16">
            <v>22.8</v>
          </cell>
          <cell r="KO16">
            <v>0</v>
          </cell>
        </row>
        <row r="17">
          <cell r="A17" t="str">
            <v>2C2</v>
          </cell>
          <cell r="B17" t="str">
            <v>17</v>
          </cell>
          <cell r="C17" t="str">
            <v>NAF 17</v>
          </cell>
          <cell r="D17" t="str">
            <v>C2</v>
          </cell>
          <cell r="E17" t="str">
            <v>2</v>
          </cell>
          <cell r="F17">
            <v>0</v>
          </cell>
          <cell r="G17">
            <v>0</v>
          </cell>
          <cell r="H17">
            <v>0</v>
          </cell>
          <cell r="I17" t="str">
            <v>nd</v>
          </cell>
          <cell r="J17">
            <v>0</v>
          </cell>
          <cell r="K17">
            <v>0</v>
          </cell>
          <cell r="L17">
            <v>0</v>
          </cell>
          <cell r="M17">
            <v>0</v>
          </cell>
          <cell r="N17">
            <v>0</v>
          </cell>
          <cell r="O17">
            <v>0</v>
          </cell>
          <cell r="P17">
            <v>0</v>
          </cell>
          <cell r="Q17">
            <v>0</v>
          </cell>
          <cell r="R17" t="str">
            <v>nd</v>
          </cell>
          <cell r="S17">
            <v>0</v>
          </cell>
          <cell r="T17">
            <v>0</v>
          </cell>
          <cell r="U17">
            <v>0</v>
          </cell>
          <cell r="V17">
            <v>0</v>
          </cell>
          <cell r="W17">
            <v>0</v>
          </cell>
          <cell r="X17" t="str">
            <v>nd</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t="str">
            <v>nd</v>
          </cell>
          <cell r="AO17">
            <v>0</v>
          </cell>
          <cell r="AP17">
            <v>0</v>
          </cell>
          <cell r="AQ17">
            <v>0</v>
          </cell>
          <cell r="AR17">
            <v>0</v>
          </cell>
          <cell r="AS17">
            <v>0</v>
          </cell>
          <cell r="AT17">
            <v>0</v>
          </cell>
          <cell r="AU17">
            <v>0</v>
          </cell>
          <cell r="AV17">
            <v>0</v>
          </cell>
          <cell r="AW17">
            <v>0</v>
          </cell>
          <cell r="AX17">
            <v>0</v>
          </cell>
          <cell r="AY17">
            <v>0</v>
          </cell>
          <cell r="AZ17">
            <v>0</v>
          </cell>
          <cell r="BA17" t="str">
            <v>nd</v>
          </cell>
          <cell r="BB17">
            <v>0</v>
          </cell>
          <cell r="BC17">
            <v>0</v>
          </cell>
          <cell r="BD17">
            <v>0</v>
          </cell>
          <cell r="BE17">
            <v>0</v>
          </cell>
          <cell r="BF17">
            <v>0</v>
          </cell>
          <cell r="BG17">
            <v>0</v>
          </cell>
          <cell r="BH17">
            <v>0</v>
          </cell>
          <cell r="BI17">
            <v>0</v>
          </cell>
          <cell r="BJ17">
            <v>0</v>
          </cell>
          <cell r="BK17">
            <v>0</v>
          </cell>
          <cell r="BL17" t="str">
            <v>nd</v>
          </cell>
          <cell r="BM17">
            <v>0</v>
          </cell>
          <cell r="BN17">
            <v>0</v>
          </cell>
          <cell r="BO17">
            <v>0</v>
          </cell>
          <cell r="BP17">
            <v>0</v>
          </cell>
          <cell r="BQ17">
            <v>0</v>
          </cell>
          <cell r="BR17" t="str">
            <v>nd</v>
          </cell>
          <cell r="BS17">
            <v>0</v>
          </cell>
          <cell r="BT17">
            <v>0</v>
          </cell>
          <cell r="BU17">
            <v>0</v>
          </cell>
          <cell r="BV17">
            <v>0</v>
          </cell>
          <cell r="BW17" t="str">
            <v>nd</v>
          </cell>
          <cell r="BX17">
            <v>0</v>
          </cell>
          <cell r="BY17">
            <v>0</v>
          </cell>
          <cell r="BZ17">
            <v>0</v>
          </cell>
          <cell r="CA17">
            <v>0</v>
          </cell>
          <cell r="CB17">
            <v>0</v>
          </cell>
          <cell r="CC17" t="str">
            <v>nd</v>
          </cell>
          <cell r="CD17">
            <v>0</v>
          </cell>
          <cell r="CE17">
            <v>0</v>
          </cell>
          <cell r="CF17">
            <v>0</v>
          </cell>
          <cell r="CG17">
            <v>0</v>
          </cell>
          <cell r="CH17">
            <v>0</v>
          </cell>
          <cell r="CI17">
            <v>0</v>
          </cell>
          <cell r="CJ17" t="str">
            <v>nd</v>
          </cell>
          <cell r="CK17">
            <v>0</v>
          </cell>
          <cell r="CL17" t="str">
            <v>nd</v>
          </cell>
          <cell r="CM17">
            <v>0</v>
          </cell>
          <cell r="CN17">
            <v>0</v>
          </cell>
          <cell r="CO17">
            <v>0</v>
          </cell>
          <cell r="CP17" t="str">
            <v>nd</v>
          </cell>
          <cell r="CQ17">
            <v>0</v>
          </cell>
          <cell r="CR17">
            <v>0</v>
          </cell>
          <cell r="CS17">
            <v>0</v>
          </cell>
          <cell r="CT17" t="str">
            <v>nd</v>
          </cell>
          <cell r="CU17">
            <v>0</v>
          </cell>
          <cell r="CV17">
            <v>0</v>
          </cell>
          <cell r="CW17" t="str">
            <v>nd</v>
          </cell>
          <cell r="CX17">
            <v>0</v>
          </cell>
          <cell r="CY17">
            <v>0</v>
          </cell>
          <cell r="CZ17">
            <v>0</v>
          </cell>
          <cell r="DA17">
            <v>0</v>
          </cell>
          <cell r="DB17">
            <v>0</v>
          </cell>
          <cell r="DC17">
            <v>0</v>
          </cell>
          <cell r="DD17" t="str">
            <v>nd</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t="str">
            <v>nd</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t="str">
            <v>nd</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t="str">
            <v>nd</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t="str">
            <v>nd</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t="str">
            <v>nd</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t="str">
            <v>nd</v>
          </cell>
          <cell r="JX17">
            <v>0</v>
          </cell>
          <cell r="JY17">
            <v>0</v>
          </cell>
          <cell r="JZ17">
            <v>0</v>
          </cell>
          <cell r="KA17">
            <v>0</v>
          </cell>
          <cell r="KB17">
            <v>0</v>
          </cell>
          <cell r="KC17">
            <v>0</v>
          </cell>
          <cell r="KD17" t="str">
            <v>nd</v>
          </cell>
          <cell r="KE17" t="str">
            <v>nd</v>
          </cell>
          <cell r="KF17" t="str">
            <v>nd</v>
          </cell>
          <cell r="KG17" t="str">
            <v>nd</v>
          </cell>
          <cell r="KH17" t="str">
            <v>nd</v>
          </cell>
          <cell r="KI17" t="str">
            <v>nd</v>
          </cell>
          <cell r="KJ17" t="str">
            <v>nd</v>
          </cell>
          <cell r="KK17" t="str">
            <v>nd</v>
          </cell>
          <cell r="KL17" t="str">
            <v>nd</v>
          </cell>
          <cell r="KM17" t="str">
            <v>nd</v>
          </cell>
          <cell r="KN17" t="str">
            <v>nd</v>
          </cell>
          <cell r="KO17" t="str">
            <v>nd</v>
          </cell>
        </row>
        <row r="18">
          <cell r="A18" t="str">
            <v>3C2</v>
          </cell>
          <cell r="B18" t="str">
            <v>18</v>
          </cell>
          <cell r="C18" t="str">
            <v>NAF 17</v>
          </cell>
          <cell r="D18" t="str">
            <v>C2</v>
          </cell>
          <cell r="E18" t="str">
            <v>3</v>
          </cell>
          <cell r="F18">
            <v>0</v>
          </cell>
          <cell r="G18">
            <v>0</v>
          </cell>
          <cell r="H18">
            <v>0</v>
          </cell>
          <cell r="I18" t="str">
            <v>nd</v>
          </cell>
          <cell r="J18" t="str">
            <v>nd</v>
          </cell>
          <cell r="K18">
            <v>0</v>
          </cell>
          <cell r="L18">
            <v>0</v>
          </cell>
          <cell r="M18">
            <v>0</v>
          </cell>
          <cell r="N18">
            <v>0</v>
          </cell>
          <cell r="O18">
            <v>0</v>
          </cell>
          <cell r="P18">
            <v>0</v>
          </cell>
          <cell r="Q18" t="str">
            <v>nd</v>
          </cell>
          <cell r="R18" t="str">
            <v>nd</v>
          </cell>
          <cell r="S18" t="str">
            <v>nd</v>
          </cell>
          <cell r="T18">
            <v>0</v>
          </cell>
          <cell r="U18">
            <v>0</v>
          </cell>
          <cell r="V18">
            <v>0</v>
          </cell>
          <cell r="W18">
            <v>0</v>
          </cell>
          <cell r="X18" t="str">
            <v>nd</v>
          </cell>
          <cell r="Y18" t="str">
            <v>nd</v>
          </cell>
          <cell r="Z18">
            <v>0</v>
          </cell>
          <cell r="AA18">
            <v>0</v>
          </cell>
          <cell r="AB18">
            <v>0</v>
          </cell>
          <cell r="AC18">
            <v>0</v>
          </cell>
          <cell r="AD18">
            <v>0</v>
          </cell>
          <cell r="AE18">
            <v>0</v>
          </cell>
          <cell r="AF18">
            <v>0</v>
          </cell>
          <cell r="AG18">
            <v>0</v>
          </cell>
          <cell r="AH18">
            <v>0</v>
          </cell>
          <cell r="AI18">
            <v>0</v>
          </cell>
          <cell r="AJ18">
            <v>100</v>
          </cell>
          <cell r="AK18">
            <v>0</v>
          </cell>
          <cell r="AL18">
            <v>0</v>
          </cell>
          <cell r="AM18">
            <v>0</v>
          </cell>
          <cell r="AN18">
            <v>100</v>
          </cell>
          <cell r="AO18">
            <v>0</v>
          </cell>
          <cell r="AP18">
            <v>0</v>
          </cell>
          <cell r="AQ18">
            <v>0</v>
          </cell>
          <cell r="AR18">
            <v>0</v>
          </cell>
          <cell r="AS18">
            <v>0</v>
          </cell>
          <cell r="AT18">
            <v>0</v>
          </cell>
          <cell r="AU18">
            <v>0</v>
          </cell>
          <cell r="AV18">
            <v>0</v>
          </cell>
          <cell r="AW18">
            <v>0</v>
          </cell>
          <cell r="AX18">
            <v>0</v>
          </cell>
          <cell r="AY18">
            <v>0</v>
          </cell>
          <cell r="AZ18">
            <v>0</v>
          </cell>
          <cell r="BA18" t="str">
            <v>nd</v>
          </cell>
          <cell r="BB18" t="str">
            <v>nd</v>
          </cell>
          <cell r="BC18">
            <v>0</v>
          </cell>
          <cell r="BD18">
            <v>0</v>
          </cell>
          <cell r="BE18">
            <v>0</v>
          </cell>
          <cell r="BF18">
            <v>0</v>
          </cell>
          <cell r="BG18">
            <v>0</v>
          </cell>
          <cell r="BH18">
            <v>0</v>
          </cell>
          <cell r="BI18">
            <v>0</v>
          </cell>
          <cell r="BJ18">
            <v>0</v>
          </cell>
          <cell r="BK18" t="str">
            <v>nd</v>
          </cell>
          <cell r="BL18" t="str">
            <v>nd</v>
          </cell>
          <cell r="BM18">
            <v>0</v>
          </cell>
          <cell r="BN18">
            <v>0</v>
          </cell>
          <cell r="BO18">
            <v>0</v>
          </cell>
          <cell r="BP18">
            <v>0</v>
          </cell>
          <cell r="BQ18">
            <v>0</v>
          </cell>
          <cell r="BR18">
            <v>100</v>
          </cell>
          <cell r="BS18">
            <v>0</v>
          </cell>
          <cell r="BT18">
            <v>0</v>
          </cell>
          <cell r="BU18">
            <v>0</v>
          </cell>
          <cell r="BV18">
            <v>0</v>
          </cell>
          <cell r="BW18">
            <v>100</v>
          </cell>
          <cell r="BX18">
            <v>0</v>
          </cell>
          <cell r="BY18">
            <v>0</v>
          </cell>
          <cell r="BZ18">
            <v>0</v>
          </cell>
          <cell r="CA18">
            <v>0</v>
          </cell>
          <cell r="CB18" t="str">
            <v>nd</v>
          </cell>
          <cell r="CC18" t="str">
            <v>nd</v>
          </cell>
          <cell r="CD18">
            <v>0</v>
          </cell>
          <cell r="CE18">
            <v>0</v>
          </cell>
          <cell r="CF18">
            <v>0</v>
          </cell>
          <cell r="CG18">
            <v>0</v>
          </cell>
          <cell r="CH18">
            <v>0</v>
          </cell>
          <cell r="CI18">
            <v>0</v>
          </cell>
          <cell r="CJ18">
            <v>100</v>
          </cell>
          <cell r="CK18" t="str">
            <v>nd</v>
          </cell>
          <cell r="CL18">
            <v>0</v>
          </cell>
          <cell r="CM18">
            <v>100</v>
          </cell>
          <cell r="CN18" t="str">
            <v>nd</v>
          </cell>
          <cell r="CO18">
            <v>0</v>
          </cell>
          <cell r="CP18" t="str">
            <v>nd</v>
          </cell>
          <cell r="CQ18" t="str">
            <v>nd</v>
          </cell>
          <cell r="CR18">
            <v>0</v>
          </cell>
          <cell r="CS18" t="str">
            <v>nd</v>
          </cell>
          <cell r="CT18" t="str">
            <v>nd</v>
          </cell>
          <cell r="CU18">
            <v>0</v>
          </cell>
          <cell r="CV18">
            <v>0</v>
          </cell>
          <cell r="CW18">
            <v>100</v>
          </cell>
          <cell r="CX18">
            <v>0</v>
          </cell>
          <cell r="CY18">
            <v>0</v>
          </cell>
          <cell r="CZ18">
            <v>0</v>
          </cell>
          <cell r="DA18">
            <v>0</v>
          </cell>
          <cell r="DB18">
            <v>0</v>
          </cell>
          <cell r="DC18">
            <v>100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t="str">
            <v>nd</v>
          </cell>
          <cell r="ED18">
            <v>0</v>
          </cell>
          <cell r="EE18">
            <v>0</v>
          </cell>
          <cell r="EF18">
            <v>0</v>
          </cell>
          <cell r="EG18">
            <v>0</v>
          </cell>
          <cell r="EH18">
            <v>0</v>
          </cell>
          <cell r="EI18" t="str">
            <v>nd</v>
          </cell>
          <cell r="EJ18" t="str">
            <v>nd</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t="str">
            <v>nd</v>
          </cell>
          <cell r="FL18">
            <v>0</v>
          </cell>
          <cell r="FM18">
            <v>0</v>
          </cell>
          <cell r="FN18">
            <v>0</v>
          </cell>
          <cell r="FO18">
            <v>0</v>
          </cell>
          <cell r="FP18" t="str">
            <v>nd</v>
          </cell>
          <cell r="FQ18" t="str">
            <v>nd</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t="str">
            <v>nd</v>
          </cell>
          <cell r="GO18">
            <v>0</v>
          </cell>
          <cell r="GP18">
            <v>0</v>
          </cell>
          <cell r="GQ18">
            <v>0</v>
          </cell>
          <cell r="GR18">
            <v>0</v>
          </cell>
          <cell r="GS18">
            <v>0</v>
          </cell>
          <cell r="GT18" t="str">
            <v>nd</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v>
          </cell>
          <cell r="HM18">
            <v>0</v>
          </cell>
          <cell r="HN18">
            <v>0</v>
          </cell>
          <cell r="HO18">
            <v>0</v>
          </cell>
          <cell r="HP18" t="str">
            <v>nd</v>
          </cell>
          <cell r="HQ18">
            <v>0</v>
          </cell>
          <cell r="HR18">
            <v>0</v>
          </cell>
          <cell r="HS18">
            <v>0</v>
          </cell>
          <cell r="HT18">
            <v>0</v>
          </cell>
          <cell r="HU18">
            <v>0</v>
          </cell>
          <cell r="HV18" t="str">
            <v>nd</v>
          </cell>
          <cell r="HW18">
            <v>0</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t="str">
            <v>nd</v>
          </cell>
          <cell r="IS18">
            <v>0</v>
          </cell>
          <cell r="IT18">
            <v>0</v>
          </cell>
          <cell r="IU18">
            <v>0</v>
          </cell>
          <cell r="IV18">
            <v>0</v>
          </cell>
          <cell r="IW18">
            <v>0</v>
          </cell>
          <cell r="IX18" t="str">
            <v>nd</v>
          </cell>
          <cell r="IY18" t="str">
            <v>nd</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t="str">
            <v>nd</v>
          </cell>
          <cell r="JX18">
            <v>0</v>
          </cell>
          <cell r="JY18">
            <v>0</v>
          </cell>
          <cell r="JZ18">
            <v>0</v>
          </cell>
          <cell r="KA18">
            <v>0</v>
          </cell>
          <cell r="KB18">
            <v>0</v>
          </cell>
          <cell r="KC18" t="str">
            <v>nd</v>
          </cell>
          <cell r="KD18">
            <v>77.3</v>
          </cell>
          <cell r="KE18">
            <v>2.1999999999999997</v>
          </cell>
          <cell r="KF18">
            <v>0</v>
          </cell>
          <cell r="KG18">
            <v>4.9000000000000004</v>
          </cell>
          <cell r="KH18">
            <v>15.6</v>
          </cell>
          <cell r="KI18">
            <v>0</v>
          </cell>
          <cell r="KJ18">
            <v>72.399999999999991</v>
          </cell>
          <cell r="KK18">
            <v>2</v>
          </cell>
          <cell r="KL18">
            <v>0</v>
          </cell>
          <cell r="KM18">
            <v>4.5999999999999996</v>
          </cell>
          <cell r="KN18">
            <v>21.099999999999998</v>
          </cell>
          <cell r="KO18">
            <v>0</v>
          </cell>
        </row>
        <row r="19">
          <cell r="A19" t="str">
            <v>5C2</v>
          </cell>
          <cell r="B19" t="str">
            <v>19</v>
          </cell>
          <cell r="C19" t="str">
            <v>NAF 17</v>
          </cell>
          <cell r="D19" t="str">
            <v>C2</v>
          </cell>
          <cell r="E19" t="str">
            <v>5</v>
          </cell>
          <cell r="F19">
            <v>0</v>
          </cell>
          <cell r="G19">
            <v>0</v>
          </cell>
          <cell r="H19">
            <v>0</v>
          </cell>
          <cell r="I19" t="str">
            <v>nd</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t="str">
            <v>nd</v>
          </cell>
          <cell r="Y19">
            <v>0</v>
          </cell>
          <cell r="Z19">
            <v>0</v>
          </cell>
          <cell r="AA19">
            <v>0</v>
          </cell>
          <cell r="AB19">
            <v>0</v>
          </cell>
          <cell r="AC19">
            <v>0</v>
          </cell>
          <cell r="AD19">
            <v>0</v>
          </cell>
          <cell r="AE19">
            <v>0</v>
          </cell>
          <cell r="AF19">
            <v>0</v>
          </cell>
          <cell r="AG19">
            <v>0</v>
          </cell>
          <cell r="AH19">
            <v>0</v>
          </cell>
          <cell r="AI19">
            <v>0</v>
          </cell>
          <cell r="AJ19" t="str">
            <v>nd</v>
          </cell>
          <cell r="AK19">
            <v>0</v>
          </cell>
          <cell r="AL19">
            <v>0</v>
          </cell>
          <cell r="AM19">
            <v>0</v>
          </cell>
          <cell r="AN19" t="str">
            <v>nd</v>
          </cell>
          <cell r="AO19">
            <v>0</v>
          </cell>
          <cell r="AP19">
            <v>0</v>
          </cell>
          <cell r="AQ19">
            <v>0</v>
          </cell>
          <cell r="AR19">
            <v>0</v>
          </cell>
          <cell r="AS19">
            <v>0</v>
          </cell>
          <cell r="AT19">
            <v>0</v>
          </cell>
          <cell r="AU19">
            <v>0</v>
          </cell>
          <cell r="AV19">
            <v>0</v>
          </cell>
          <cell r="AW19">
            <v>0</v>
          </cell>
          <cell r="AX19">
            <v>0</v>
          </cell>
          <cell r="AY19">
            <v>0</v>
          </cell>
          <cell r="AZ19">
            <v>0</v>
          </cell>
          <cell r="BA19" t="str">
            <v>nd</v>
          </cell>
          <cell r="BB19" t="str">
            <v>nd</v>
          </cell>
          <cell r="BC19">
            <v>0</v>
          </cell>
          <cell r="BD19">
            <v>0</v>
          </cell>
          <cell r="BE19">
            <v>0</v>
          </cell>
          <cell r="BF19">
            <v>0</v>
          </cell>
          <cell r="BG19">
            <v>0</v>
          </cell>
          <cell r="BH19">
            <v>0</v>
          </cell>
          <cell r="BI19">
            <v>0</v>
          </cell>
          <cell r="BJ19">
            <v>0</v>
          </cell>
          <cell r="BK19" t="str">
            <v>nd</v>
          </cell>
          <cell r="BL19" t="str">
            <v>nd</v>
          </cell>
          <cell r="BM19">
            <v>0</v>
          </cell>
          <cell r="BN19">
            <v>0</v>
          </cell>
          <cell r="BO19">
            <v>0</v>
          </cell>
          <cell r="BP19">
            <v>0</v>
          </cell>
          <cell r="BQ19">
            <v>0</v>
          </cell>
          <cell r="BR19" t="str">
            <v>nd</v>
          </cell>
          <cell r="BS19">
            <v>0</v>
          </cell>
          <cell r="BT19">
            <v>0</v>
          </cell>
          <cell r="BU19">
            <v>0</v>
          </cell>
          <cell r="BV19">
            <v>0</v>
          </cell>
          <cell r="BW19" t="str">
            <v>nd</v>
          </cell>
          <cell r="BX19" t="str">
            <v>nd</v>
          </cell>
          <cell r="BY19">
            <v>0</v>
          </cell>
          <cell r="BZ19">
            <v>0</v>
          </cell>
          <cell r="CA19" t="str">
            <v>nd</v>
          </cell>
          <cell r="CB19" t="str">
            <v>nd</v>
          </cell>
          <cell r="CC19">
            <v>0</v>
          </cell>
          <cell r="CD19">
            <v>0</v>
          </cell>
          <cell r="CE19">
            <v>0</v>
          </cell>
          <cell r="CF19">
            <v>0</v>
          </cell>
          <cell r="CG19">
            <v>0</v>
          </cell>
          <cell r="CH19">
            <v>0</v>
          </cell>
          <cell r="CI19">
            <v>0</v>
          </cell>
          <cell r="CJ19" t="str">
            <v>nd</v>
          </cell>
          <cell r="CK19" t="str">
            <v>nd</v>
          </cell>
          <cell r="CL19">
            <v>0</v>
          </cell>
          <cell r="CM19" t="str">
            <v>nd</v>
          </cell>
          <cell r="CN19">
            <v>0</v>
          </cell>
          <cell r="CO19">
            <v>0</v>
          </cell>
          <cell r="CP19" t="str">
            <v>nd</v>
          </cell>
          <cell r="CQ19" t="str">
            <v>nd</v>
          </cell>
          <cell r="CR19">
            <v>0</v>
          </cell>
          <cell r="CS19">
            <v>0</v>
          </cell>
          <cell r="CT19" t="str">
            <v>nd</v>
          </cell>
          <cell r="CU19">
            <v>0</v>
          </cell>
          <cell r="CV19" t="str">
            <v>nd</v>
          </cell>
          <cell r="CW19" t="str">
            <v>nd</v>
          </cell>
          <cell r="CX19">
            <v>0</v>
          </cell>
          <cell r="CY19">
            <v>0</v>
          </cell>
          <cell r="CZ19">
            <v>0</v>
          </cell>
          <cell r="DA19">
            <v>0</v>
          </cell>
          <cell r="DB19">
            <v>0</v>
          </cell>
          <cell r="DC19" t="str">
            <v>nd</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t="str">
            <v>nd</v>
          </cell>
          <cell r="ED19" t="str">
            <v>nd</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t="str">
            <v>nd</v>
          </cell>
          <cell r="FK19" t="str">
            <v>nd</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t="str">
            <v>nd</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t="str">
            <v>nd</v>
          </cell>
          <cell r="HQ19" t="str">
            <v>nd</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t="str">
            <v>nd</v>
          </cell>
          <cell r="IR19" t="str">
            <v>nd</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t="str">
            <v>nd</v>
          </cell>
          <cell r="JX19">
            <v>0</v>
          </cell>
          <cell r="JY19">
            <v>0</v>
          </cell>
          <cell r="JZ19">
            <v>0</v>
          </cell>
          <cell r="KA19">
            <v>0</v>
          </cell>
          <cell r="KB19">
            <v>0</v>
          </cell>
          <cell r="KC19">
            <v>0</v>
          </cell>
          <cell r="KD19" t="str">
            <v>nd</v>
          </cell>
          <cell r="KE19" t="str">
            <v>nd</v>
          </cell>
          <cell r="KF19" t="str">
            <v>nd</v>
          </cell>
          <cell r="KG19" t="str">
            <v>nd</v>
          </cell>
          <cell r="KH19" t="str">
            <v>nd</v>
          </cell>
          <cell r="KI19" t="str">
            <v>nd</v>
          </cell>
          <cell r="KJ19" t="str">
            <v>nd</v>
          </cell>
          <cell r="KK19" t="str">
            <v>nd</v>
          </cell>
          <cell r="KL19" t="str">
            <v>nd</v>
          </cell>
          <cell r="KM19" t="str">
            <v>nd</v>
          </cell>
          <cell r="KN19" t="str">
            <v>nd</v>
          </cell>
          <cell r="KO19" t="str">
            <v>nd</v>
          </cell>
        </row>
        <row r="20">
          <cell r="A20" t="str">
            <v>6C2</v>
          </cell>
          <cell r="B20" t="str">
            <v>20</v>
          </cell>
          <cell r="C20" t="str">
            <v>NAF 17</v>
          </cell>
          <cell r="D20" t="str">
            <v>C2</v>
          </cell>
          <cell r="E20" t="str">
            <v>6</v>
          </cell>
          <cell r="F20">
            <v>0</v>
          </cell>
          <cell r="G20">
            <v>0</v>
          </cell>
          <cell r="H20" t="str">
            <v>nd</v>
          </cell>
          <cell r="I20">
            <v>0</v>
          </cell>
          <cell r="J20">
            <v>0</v>
          </cell>
          <cell r="K20" t="str">
            <v>nd</v>
          </cell>
          <cell r="L20">
            <v>0</v>
          </cell>
          <cell r="M20">
            <v>0</v>
          </cell>
          <cell r="N20">
            <v>0</v>
          </cell>
          <cell r="O20">
            <v>0</v>
          </cell>
          <cell r="P20">
            <v>0</v>
          </cell>
          <cell r="Q20" t="str">
            <v>nd</v>
          </cell>
          <cell r="R20">
            <v>0</v>
          </cell>
          <cell r="S20">
            <v>0</v>
          </cell>
          <cell r="T20" t="str">
            <v>nd</v>
          </cell>
          <cell r="U20">
            <v>0</v>
          </cell>
          <cell r="V20">
            <v>0</v>
          </cell>
          <cell r="W20">
            <v>0</v>
          </cell>
          <cell r="X20" t="str">
            <v>nd</v>
          </cell>
          <cell r="Y20">
            <v>0</v>
          </cell>
          <cell r="Z20">
            <v>0</v>
          </cell>
          <cell r="AA20">
            <v>0</v>
          </cell>
          <cell r="AB20">
            <v>0</v>
          </cell>
          <cell r="AC20">
            <v>0</v>
          </cell>
          <cell r="AD20">
            <v>0</v>
          </cell>
          <cell r="AE20">
            <v>0</v>
          </cell>
          <cell r="AF20">
            <v>0</v>
          </cell>
          <cell r="AG20">
            <v>0</v>
          </cell>
          <cell r="AH20">
            <v>0</v>
          </cell>
          <cell r="AI20">
            <v>0</v>
          </cell>
          <cell r="AJ20" t="str">
            <v>nd</v>
          </cell>
          <cell r="AK20">
            <v>0</v>
          </cell>
          <cell r="AL20">
            <v>0</v>
          </cell>
          <cell r="AM20" t="str">
            <v>nd</v>
          </cell>
          <cell r="AN20" t="str">
            <v>nd</v>
          </cell>
          <cell r="AO20" t="str">
            <v>nd</v>
          </cell>
          <cell r="AP20">
            <v>0</v>
          </cell>
          <cell r="AQ20">
            <v>0</v>
          </cell>
          <cell r="AR20">
            <v>0</v>
          </cell>
          <cell r="AS20">
            <v>0</v>
          </cell>
          <cell r="AT20" t="str">
            <v>nd</v>
          </cell>
          <cell r="AU20">
            <v>0</v>
          </cell>
          <cell r="AV20">
            <v>0</v>
          </cell>
          <cell r="AW20">
            <v>0</v>
          </cell>
          <cell r="AX20">
            <v>0</v>
          </cell>
          <cell r="AY20">
            <v>0</v>
          </cell>
          <cell r="AZ20" t="str">
            <v>nd</v>
          </cell>
          <cell r="BA20" t="str">
            <v>nd</v>
          </cell>
          <cell r="BB20" t="str">
            <v>nd</v>
          </cell>
          <cell r="BC20">
            <v>0</v>
          </cell>
          <cell r="BD20">
            <v>0</v>
          </cell>
          <cell r="BE20">
            <v>0</v>
          </cell>
          <cell r="BF20">
            <v>0</v>
          </cell>
          <cell r="BG20">
            <v>0</v>
          </cell>
          <cell r="BH20">
            <v>0</v>
          </cell>
          <cell r="BI20">
            <v>0</v>
          </cell>
          <cell r="BJ20" t="str">
            <v>nd</v>
          </cell>
          <cell r="BK20" t="str">
            <v>nd</v>
          </cell>
          <cell r="BL20">
            <v>0</v>
          </cell>
          <cell r="BM20">
            <v>0</v>
          </cell>
          <cell r="BN20">
            <v>0</v>
          </cell>
          <cell r="BO20">
            <v>0</v>
          </cell>
          <cell r="BP20">
            <v>0</v>
          </cell>
          <cell r="BQ20" t="str">
            <v>nd</v>
          </cell>
          <cell r="BR20" t="str">
            <v>nd</v>
          </cell>
          <cell r="BS20">
            <v>0</v>
          </cell>
          <cell r="BT20">
            <v>0</v>
          </cell>
          <cell r="BU20">
            <v>0</v>
          </cell>
          <cell r="BV20">
            <v>0</v>
          </cell>
          <cell r="BW20" t="str">
            <v>nd</v>
          </cell>
          <cell r="BX20">
            <v>0</v>
          </cell>
          <cell r="BY20">
            <v>0</v>
          </cell>
          <cell r="BZ20">
            <v>0</v>
          </cell>
          <cell r="CA20" t="str">
            <v>nd</v>
          </cell>
          <cell r="CB20" t="str">
            <v>nd</v>
          </cell>
          <cell r="CC20">
            <v>0</v>
          </cell>
          <cell r="CD20">
            <v>0</v>
          </cell>
          <cell r="CE20">
            <v>0</v>
          </cell>
          <cell r="CF20">
            <v>0</v>
          </cell>
          <cell r="CG20">
            <v>0</v>
          </cell>
          <cell r="CH20">
            <v>0</v>
          </cell>
          <cell r="CI20">
            <v>0</v>
          </cell>
          <cell r="CJ20" t="str">
            <v>nd</v>
          </cell>
          <cell r="CK20" t="str">
            <v>nd</v>
          </cell>
          <cell r="CL20" t="str">
            <v>nd</v>
          </cell>
          <cell r="CM20" t="str">
            <v>nd</v>
          </cell>
          <cell r="CN20" t="str">
            <v>nd</v>
          </cell>
          <cell r="CO20">
            <v>0</v>
          </cell>
          <cell r="CP20" t="str">
            <v>nd</v>
          </cell>
          <cell r="CQ20" t="str">
            <v>nd</v>
          </cell>
          <cell r="CR20">
            <v>0</v>
          </cell>
          <cell r="CS20">
            <v>0</v>
          </cell>
          <cell r="CT20" t="str">
            <v>nd</v>
          </cell>
          <cell r="CU20" t="str">
            <v>nd</v>
          </cell>
          <cell r="CV20">
            <v>0</v>
          </cell>
          <cell r="CW20">
            <v>0</v>
          </cell>
          <cell r="CX20">
            <v>0</v>
          </cell>
          <cell r="CY20">
            <v>0</v>
          </cell>
          <cell r="CZ20" t="str">
            <v>nd</v>
          </cell>
          <cell r="DA20">
            <v>0</v>
          </cell>
          <cell r="DB20">
            <v>0</v>
          </cell>
          <cell r="DC20">
            <v>0</v>
          </cell>
          <cell r="DD20" t="str">
            <v>nd</v>
          </cell>
          <cell r="DE20">
            <v>0</v>
          </cell>
          <cell r="DF20">
            <v>0</v>
          </cell>
          <cell r="DG20" t="str">
            <v>nd</v>
          </cell>
          <cell r="DH20" t="str">
            <v>nd</v>
          </cell>
          <cell r="DI20">
            <v>0</v>
          </cell>
          <cell r="DJ20" t="str">
            <v>nd</v>
          </cell>
          <cell r="DK20">
            <v>0</v>
          </cell>
          <cell r="DL20">
            <v>0</v>
          </cell>
          <cell r="DM20">
            <v>0</v>
          </cell>
          <cell r="DN20">
            <v>0</v>
          </cell>
          <cell r="DO20">
            <v>0</v>
          </cell>
          <cell r="DP20">
            <v>0</v>
          </cell>
          <cell r="DQ20">
            <v>0</v>
          </cell>
          <cell r="DR20">
            <v>0</v>
          </cell>
          <cell r="DS20">
            <v>0</v>
          </cell>
          <cell r="DT20">
            <v>0</v>
          </cell>
          <cell r="DU20">
            <v>0</v>
          </cell>
          <cell r="DV20">
            <v>0</v>
          </cell>
          <cell r="DW20" t="str">
            <v>nd</v>
          </cell>
          <cell r="DX20" t="str">
            <v>nd</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t="str">
            <v>nd</v>
          </cell>
          <cell r="FD20" t="str">
            <v>nd</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t="str">
            <v>nd</v>
          </cell>
          <cell r="GH20" t="str">
            <v>nd</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t="str">
            <v>nd</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t="str">
            <v>nd</v>
          </cell>
          <cell r="IL20" t="str">
            <v>nd</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t="str">
            <v>nd</v>
          </cell>
          <cell r="JR20">
            <v>0</v>
          </cell>
          <cell r="JS20">
            <v>0</v>
          </cell>
          <cell r="JT20">
            <v>0</v>
          </cell>
          <cell r="JU20">
            <v>0</v>
          </cell>
          <cell r="JV20">
            <v>0</v>
          </cell>
          <cell r="JW20">
            <v>0</v>
          </cell>
          <cell r="JX20">
            <v>0</v>
          </cell>
          <cell r="JY20">
            <v>0</v>
          </cell>
          <cell r="JZ20">
            <v>0</v>
          </cell>
          <cell r="KA20">
            <v>0</v>
          </cell>
          <cell r="KB20">
            <v>0</v>
          </cell>
          <cell r="KC20">
            <v>0</v>
          </cell>
          <cell r="KD20" t="str">
            <v>nd</v>
          </cell>
          <cell r="KE20" t="str">
            <v>nd</v>
          </cell>
          <cell r="KF20" t="str">
            <v>nd</v>
          </cell>
          <cell r="KG20" t="str">
            <v>nd</v>
          </cell>
          <cell r="KH20" t="str">
            <v>nd</v>
          </cell>
          <cell r="KI20" t="str">
            <v>nd</v>
          </cell>
          <cell r="KJ20" t="str">
            <v>nd</v>
          </cell>
          <cell r="KK20" t="str">
            <v>nd</v>
          </cell>
          <cell r="KL20" t="str">
            <v>nd</v>
          </cell>
          <cell r="KM20" t="str">
            <v>nd</v>
          </cell>
          <cell r="KN20" t="str">
            <v>nd</v>
          </cell>
          <cell r="KO20" t="str">
            <v>nd</v>
          </cell>
        </row>
        <row r="21">
          <cell r="A21" t="str">
            <v>EnsC3</v>
          </cell>
          <cell r="B21" t="str">
            <v>21</v>
          </cell>
          <cell r="C21" t="str">
            <v>NAF 17</v>
          </cell>
          <cell r="D21" t="str">
            <v>C3</v>
          </cell>
          <cell r="E21" t="str">
            <v/>
          </cell>
          <cell r="F21">
            <v>0.4</v>
          </cell>
          <cell r="G21">
            <v>3.8</v>
          </cell>
          <cell r="H21">
            <v>38.1</v>
          </cell>
          <cell r="I21">
            <v>47.3</v>
          </cell>
          <cell r="J21">
            <v>10.4</v>
          </cell>
          <cell r="K21">
            <v>84.3</v>
          </cell>
          <cell r="L21">
            <v>1.2</v>
          </cell>
          <cell r="M21">
            <v>9.9</v>
          </cell>
          <cell r="N21">
            <v>4.5999999999999996</v>
          </cell>
          <cell r="O21">
            <v>32.200000000000003</v>
          </cell>
          <cell r="P21">
            <v>34.1</v>
          </cell>
          <cell r="Q21">
            <v>24.8</v>
          </cell>
          <cell r="R21">
            <v>5</v>
          </cell>
          <cell r="S21">
            <v>8.2000000000000011</v>
          </cell>
          <cell r="T21">
            <v>41.8</v>
          </cell>
          <cell r="U21">
            <v>0.89999999999999991</v>
          </cell>
          <cell r="V21">
            <v>17</v>
          </cell>
          <cell r="W21">
            <v>17.100000000000001</v>
          </cell>
          <cell r="X21">
            <v>80.7</v>
          </cell>
          <cell r="Y21">
            <v>2.1999999999999997</v>
          </cell>
          <cell r="Z21">
            <v>5.3</v>
          </cell>
          <cell r="AA21">
            <v>49.7</v>
          </cell>
          <cell r="AB21">
            <v>12.4</v>
          </cell>
          <cell r="AC21">
            <v>59.8</v>
          </cell>
          <cell r="AD21">
            <v>23.1</v>
          </cell>
          <cell r="AE21">
            <v>35.099999999999994</v>
          </cell>
          <cell r="AF21">
            <v>19.900000000000002</v>
          </cell>
          <cell r="AG21" t="str">
            <v>nd</v>
          </cell>
          <cell r="AH21">
            <v>0</v>
          </cell>
          <cell r="AI21">
            <v>42.4</v>
          </cell>
          <cell r="AJ21">
            <v>55.500000000000007</v>
          </cell>
          <cell r="AK21">
            <v>11.899999999999999</v>
          </cell>
          <cell r="AL21">
            <v>32.6</v>
          </cell>
          <cell r="AM21">
            <v>55.300000000000004</v>
          </cell>
          <cell r="AN21">
            <v>44.7</v>
          </cell>
          <cell r="AO21">
            <v>58.4</v>
          </cell>
          <cell r="AP21">
            <v>41.6</v>
          </cell>
          <cell r="AQ21">
            <v>52.400000000000006</v>
          </cell>
          <cell r="AR21" t="str">
            <v>nd</v>
          </cell>
          <cell r="AS21">
            <v>6.5</v>
          </cell>
          <cell r="AT21">
            <v>28.299999999999997</v>
          </cell>
          <cell r="AU21">
            <v>12.2</v>
          </cell>
          <cell r="AV21">
            <v>11.3</v>
          </cell>
          <cell r="AW21">
            <v>8.9</v>
          </cell>
          <cell r="AX21">
            <v>8</v>
          </cell>
          <cell r="AY21">
            <v>57.9</v>
          </cell>
          <cell r="AZ21">
            <v>14.000000000000002</v>
          </cell>
          <cell r="BA21">
            <v>44.3</v>
          </cell>
          <cell r="BB21">
            <v>23.799999999999997</v>
          </cell>
          <cell r="BC21">
            <v>14.799999999999999</v>
          </cell>
          <cell r="BD21">
            <v>6.2</v>
          </cell>
          <cell r="BE21">
            <v>6.3</v>
          </cell>
          <cell r="BF21">
            <v>4.5</v>
          </cell>
          <cell r="BG21">
            <v>4.7</v>
          </cell>
          <cell r="BH21">
            <v>3.9</v>
          </cell>
          <cell r="BI21">
            <v>12.6</v>
          </cell>
          <cell r="BJ21">
            <v>19.100000000000001</v>
          </cell>
          <cell r="BK21">
            <v>36.799999999999997</v>
          </cell>
          <cell r="BL21">
            <v>22.8</v>
          </cell>
          <cell r="BM21" t="str">
            <v>nd</v>
          </cell>
          <cell r="BN21">
            <v>0.4</v>
          </cell>
          <cell r="BO21">
            <v>1.3</v>
          </cell>
          <cell r="BP21">
            <v>3.1</v>
          </cell>
          <cell r="BQ21">
            <v>37.9</v>
          </cell>
          <cell r="BR21">
            <v>57.099999999999994</v>
          </cell>
          <cell r="BS21" t="str">
            <v>nd</v>
          </cell>
          <cell r="BT21" t="str">
            <v>nd</v>
          </cell>
          <cell r="BU21" t="str">
            <v>nd</v>
          </cell>
          <cell r="BV21">
            <v>5.8999999999999995</v>
          </cell>
          <cell r="BW21">
            <v>79.800000000000011</v>
          </cell>
          <cell r="BX21">
            <v>12.1</v>
          </cell>
          <cell r="BY21">
            <v>3.5999999999999996</v>
          </cell>
          <cell r="BZ21">
            <v>2.5</v>
          </cell>
          <cell r="CA21">
            <v>20.399999999999999</v>
          </cell>
          <cell r="CB21">
            <v>35.5</v>
          </cell>
          <cell r="CC21">
            <v>27.6</v>
          </cell>
          <cell r="CD21">
            <v>10.4</v>
          </cell>
          <cell r="CE21">
            <v>0</v>
          </cell>
          <cell r="CF21">
            <v>0</v>
          </cell>
          <cell r="CG21">
            <v>0</v>
          </cell>
          <cell r="CH21">
            <v>0</v>
          </cell>
          <cell r="CI21" t="str">
            <v>nd</v>
          </cell>
          <cell r="CJ21">
            <v>99.9</v>
          </cell>
          <cell r="CK21">
            <v>85.3</v>
          </cell>
          <cell r="CL21">
            <v>38.800000000000004</v>
          </cell>
          <cell r="CM21">
            <v>78.8</v>
          </cell>
          <cell r="CN21">
            <v>45.300000000000004</v>
          </cell>
          <cell r="CO21">
            <v>5</v>
          </cell>
          <cell r="CP21">
            <v>32.800000000000004</v>
          </cell>
          <cell r="CQ21">
            <v>84.2</v>
          </cell>
          <cell r="CR21">
            <v>20.399999999999999</v>
          </cell>
          <cell r="CS21">
            <v>21.4</v>
          </cell>
          <cell r="CT21">
            <v>34.599999999999994</v>
          </cell>
          <cell r="CU21">
            <v>14.2</v>
          </cell>
          <cell r="CV21">
            <v>29.799999999999997</v>
          </cell>
          <cell r="CW21">
            <v>14.000000000000002</v>
          </cell>
          <cell r="CX21">
            <v>3.9</v>
          </cell>
          <cell r="CY21">
            <v>7.9</v>
          </cell>
          <cell r="CZ21">
            <v>21.099999999999998</v>
          </cell>
          <cell r="DA21">
            <v>27.3</v>
          </cell>
          <cell r="DB21">
            <v>25.7</v>
          </cell>
          <cell r="DC21">
            <v>13.600000000000001</v>
          </cell>
          <cell r="DD21">
            <v>51.9</v>
          </cell>
          <cell r="DE21">
            <v>3.3000000000000003</v>
          </cell>
          <cell r="DF21">
            <v>20.8</v>
          </cell>
          <cell r="DG21">
            <v>6.4</v>
          </cell>
          <cell r="DH21">
            <v>4.9000000000000004</v>
          </cell>
          <cell r="DI21">
            <v>18.399999999999999</v>
          </cell>
          <cell r="DJ21">
            <v>11.1</v>
          </cell>
          <cell r="DK21">
            <v>18.5</v>
          </cell>
          <cell r="DL21" t="str">
            <v>nd</v>
          </cell>
          <cell r="DM21">
            <v>0</v>
          </cell>
          <cell r="DN21" t="str">
            <v>nd</v>
          </cell>
          <cell r="DO21">
            <v>0</v>
          </cell>
          <cell r="DP21">
            <v>0</v>
          </cell>
          <cell r="DQ21">
            <v>1.4000000000000001</v>
          </cell>
          <cell r="DR21">
            <v>0.5</v>
          </cell>
          <cell r="DS21" t="str">
            <v>nd</v>
          </cell>
          <cell r="DT21">
            <v>0.6</v>
          </cell>
          <cell r="DU21" t="str">
            <v>nd</v>
          </cell>
          <cell r="DV21">
            <v>1</v>
          </cell>
          <cell r="DW21">
            <v>15.6</v>
          </cell>
          <cell r="DX21">
            <v>10.199999999999999</v>
          </cell>
          <cell r="DY21">
            <v>6.2</v>
          </cell>
          <cell r="DZ21">
            <v>2.5</v>
          </cell>
          <cell r="EA21">
            <v>3.5999999999999996</v>
          </cell>
          <cell r="EB21" t="str">
            <v>nd</v>
          </cell>
          <cell r="EC21">
            <v>21.7</v>
          </cell>
          <cell r="ED21">
            <v>9</v>
          </cell>
          <cell r="EE21">
            <v>8.2000000000000011</v>
          </cell>
          <cell r="EF21">
            <v>3.1</v>
          </cell>
          <cell r="EG21">
            <v>2.4</v>
          </cell>
          <cell r="EH21">
            <v>2.4</v>
          </cell>
          <cell r="EI21">
            <v>5.4</v>
          </cell>
          <cell r="EJ21">
            <v>4.1000000000000005</v>
          </cell>
          <cell r="EK21" t="str">
            <v>nd</v>
          </cell>
          <cell r="EL21">
            <v>0</v>
          </cell>
          <cell r="EM21">
            <v>0</v>
          </cell>
          <cell r="EN21">
            <v>0.5</v>
          </cell>
          <cell r="EO21">
            <v>0</v>
          </cell>
          <cell r="EP21">
            <v>0</v>
          </cell>
          <cell r="EQ21" t="str">
            <v>nd</v>
          </cell>
          <cell r="ER21" t="str">
            <v>nd</v>
          </cell>
          <cell r="ES21">
            <v>0</v>
          </cell>
          <cell r="ET21">
            <v>0</v>
          </cell>
          <cell r="EU21">
            <v>1.3</v>
          </cell>
          <cell r="EV21">
            <v>0</v>
          </cell>
          <cell r="EW21" t="str">
            <v>nd</v>
          </cell>
          <cell r="EX21">
            <v>1.5</v>
          </cell>
          <cell r="EY21">
            <v>0.89999999999999991</v>
          </cell>
          <cell r="EZ21">
            <v>3</v>
          </cell>
          <cell r="FA21">
            <v>0.89999999999999991</v>
          </cell>
          <cell r="FB21">
            <v>6</v>
          </cell>
          <cell r="FC21">
            <v>4.3999999999999995</v>
          </cell>
          <cell r="FD21">
            <v>16.100000000000001</v>
          </cell>
          <cell r="FE21">
            <v>8</v>
          </cell>
          <cell r="FF21" t="str">
            <v>nd</v>
          </cell>
          <cell r="FG21">
            <v>1.5</v>
          </cell>
          <cell r="FH21">
            <v>5.4</v>
          </cell>
          <cell r="FI21">
            <v>11.1</v>
          </cell>
          <cell r="FJ21">
            <v>16.5</v>
          </cell>
          <cell r="FK21">
            <v>11.5</v>
          </cell>
          <cell r="FL21" t="str">
            <v>nd</v>
          </cell>
          <cell r="FM21" t="str">
            <v>nd</v>
          </cell>
          <cell r="FN21">
            <v>1.0999999999999999</v>
          </cell>
          <cell r="FO21">
            <v>3.1</v>
          </cell>
          <cell r="FP21">
            <v>2.7</v>
          </cell>
          <cell r="FQ21">
            <v>2.4</v>
          </cell>
          <cell r="FR21">
            <v>0</v>
          </cell>
          <cell r="FS21">
            <v>0</v>
          </cell>
          <cell r="FT21">
            <v>0</v>
          </cell>
          <cell r="FU21">
            <v>0</v>
          </cell>
          <cell r="FV21" t="str">
            <v>nd</v>
          </cell>
          <cell r="FW21">
            <v>0</v>
          </cell>
          <cell r="FX21" t="str">
            <v>nd</v>
          </cell>
          <cell r="FY21" t="str">
            <v>nd</v>
          </cell>
          <cell r="FZ21">
            <v>0.4</v>
          </cell>
          <cell r="GA21">
            <v>1.7000000000000002</v>
          </cell>
          <cell r="GB21">
            <v>1.4000000000000001</v>
          </cell>
          <cell r="GC21" t="str">
            <v>nd</v>
          </cell>
          <cell r="GD21" t="str">
            <v>nd</v>
          </cell>
          <cell r="GE21">
            <v>1</v>
          </cell>
          <cell r="GF21">
            <v>2.1999999999999997</v>
          </cell>
          <cell r="GG21">
            <v>15.5</v>
          </cell>
          <cell r="GH21">
            <v>19.600000000000001</v>
          </cell>
          <cell r="GI21">
            <v>0</v>
          </cell>
          <cell r="GJ21">
            <v>0</v>
          </cell>
          <cell r="GK21">
            <v>0</v>
          </cell>
          <cell r="GL21" t="str">
            <v>nd</v>
          </cell>
          <cell r="GM21">
            <v>16.100000000000001</v>
          </cell>
          <cell r="GN21">
            <v>30.8</v>
          </cell>
          <cell r="GO21">
            <v>0</v>
          </cell>
          <cell r="GP21">
            <v>0</v>
          </cell>
          <cell r="GQ21">
            <v>0</v>
          </cell>
          <cell r="GR21" t="str">
            <v>nd</v>
          </cell>
          <cell r="GS21">
            <v>4.5999999999999996</v>
          </cell>
          <cell r="GT21">
            <v>5</v>
          </cell>
          <cell r="GU21">
            <v>0</v>
          </cell>
          <cell r="GV21" t="str">
            <v>nd</v>
          </cell>
          <cell r="GW21">
            <v>0</v>
          </cell>
          <cell r="GX21">
            <v>0</v>
          </cell>
          <cell r="GY21" t="str">
            <v>nd</v>
          </cell>
          <cell r="GZ21">
            <v>0</v>
          </cell>
          <cell r="HA21">
            <v>0</v>
          </cell>
          <cell r="HB21">
            <v>0</v>
          </cell>
          <cell r="HC21" t="str">
            <v>nd</v>
          </cell>
          <cell r="HD21">
            <v>3.5999999999999996</v>
          </cell>
          <cell r="HE21">
            <v>0.4</v>
          </cell>
          <cell r="HF21" t="str">
            <v>nd</v>
          </cell>
          <cell r="HG21" t="str">
            <v>nd</v>
          </cell>
          <cell r="HH21" t="str">
            <v>nd</v>
          </cell>
          <cell r="HI21">
            <v>2.1999999999999997</v>
          </cell>
          <cell r="HJ21">
            <v>28.4</v>
          </cell>
          <cell r="HK21">
            <v>6.5</v>
          </cell>
          <cell r="HL21">
            <v>0</v>
          </cell>
          <cell r="HM21">
            <v>0</v>
          </cell>
          <cell r="HN21">
            <v>0</v>
          </cell>
          <cell r="HO21">
            <v>3.1</v>
          </cell>
          <cell r="HP21">
            <v>39.1</v>
          </cell>
          <cell r="HQ21">
            <v>4.1000000000000005</v>
          </cell>
          <cell r="HR21">
            <v>0</v>
          </cell>
          <cell r="HS21">
            <v>0</v>
          </cell>
          <cell r="HT21">
            <v>0</v>
          </cell>
          <cell r="HU21" t="str">
            <v>nd</v>
          </cell>
          <cell r="HV21">
            <v>8.4</v>
          </cell>
          <cell r="HW21">
            <v>1.0999999999999999</v>
          </cell>
          <cell r="HX21">
            <v>0</v>
          </cell>
          <cell r="HY21">
            <v>0</v>
          </cell>
          <cell r="HZ21" t="str">
            <v>nd</v>
          </cell>
          <cell r="IA21" t="str">
            <v>nd</v>
          </cell>
          <cell r="IB21">
            <v>0</v>
          </cell>
          <cell r="IC21" t="str">
            <v>nd</v>
          </cell>
          <cell r="ID21" t="str">
            <v>nd</v>
          </cell>
          <cell r="IE21" t="str">
            <v>nd</v>
          </cell>
          <cell r="IF21">
            <v>2.2999999999999998</v>
          </cell>
          <cell r="IG21">
            <v>0.4</v>
          </cell>
          <cell r="IH21">
            <v>0.3</v>
          </cell>
          <cell r="II21" t="str">
            <v>nd</v>
          </cell>
          <cell r="IJ21">
            <v>0.89999999999999991</v>
          </cell>
          <cell r="IK21">
            <v>5</v>
          </cell>
          <cell r="IL21">
            <v>16.5</v>
          </cell>
          <cell r="IM21">
            <v>11.799999999999999</v>
          </cell>
          <cell r="IN21">
            <v>3.8</v>
          </cell>
          <cell r="IO21">
            <v>2.7</v>
          </cell>
          <cell r="IP21">
            <v>1.4000000000000001</v>
          </cell>
          <cell r="IQ21">
            <v>13.3</v>
          </cell>
          <cell r="IR21">
            <v>14.299999999999999</v>
          </cell>
          <cell r="IS21">
            <v>9.8000000000000007</v>
          </cell>
          <cell r="IT21">
            <v>5.6000000000000005</v>
          </cell>
          <cell r="IU21">
            <v>0</v>
          </cell>
          <cell r="IV21" t="str">
            <v>nd</v>
          </cell>
          <cell r="IW21">
            <v>1.7000000000000002</v>
          </cell>
          <cell r="IX21">
            <v>2.1</v>
          </cell>
          <cell r="IY21">
            <v>5.6000000000000005</v>
          </cell>
          <cell r="IZ21">
            <v>0.70000000000000007</v>
          </cell>
          <cell r="JA21">
            <v>0</v>
          </cell>
          <cell r="JB21">
            <v>0</v>
          </cell>
          <cell r="JC21">
            <v>0</v>
          </cell>
          <cell r="JD21">
            <v>0</v>
          </cell>
          <cell r="JE21" t="str">
            <v>nd</v>
          </cell>
          <cell r="JF21">
            <v>0</v>
          </cell>
          <cell r="JG21">
            <v>0</v>
          </cell>
          <cell r="JH21">
            <v>0</v>
          </cell>
          <cell r="JI21">
            <v>0</v>
          </cell>
          <cell r="JJ21">
            <v>0</v>
          </cell>
          <cell r="JK21">
            <v>4</v>
          </cell>
          <cell r="JL21">
            <v>0</v>
          </cell>
          <cell r="JM21">
            <v>0</v>
          </cell>
          <cell r="JN21">
            <v>0</v>
          </cell>
          <cell r="JO21">
            <v>0</v>
          </cell>
          <cell r="JP21" t="str">
            <v>nd</v>
          </cell>
          <cell r="JQ21">
            <v>38.700000000000003</v>
          </cell>
          <cell r="JR21">
            <v>0</v>
          </cell>
          <cell r="JS21">
            <v>0</v>
          </cell>
          <cell r="JT21">
            <v>0</v>
          </cell>
          <cell r="JU21">
            <v>0</v>
          </cell>
          <cell r="JV21">
            <v>0</v>
          </cell>
          <cell r="JW21">
            <v>46.7</v>
          </cell>
          <cell r="JX21">
            <v>0</v>
          </cell>
          <cell r="JY21">
            <v>0</v>
          </cell>
          <cell r="JZ21">
            <v>0</v>
          </cell>
          <cell r="KA21">
            <v>0</v>
          </cell>
          <cell r="KB21">
            <v>0</v>
          </cell>
          <cell r="KC21">
            <v>10.100000000000001</v>
          </cell>
          <cell r="KD21">
            <v>55.900000000000006</v>
          </cell>
          <cell r="KE21">
            <v>15.1</v>
          </cell>
          <cell r="KF21">
            <v>3.1</v>
          </cell>
          <cell r="KG21">
            <v>5.8999999999999995</v>
          </cell>
          <cell r="KH21">
            <v>20</v>
          </cell>
          <cell r="KI21">
            <v>0</v>
          </cell>
          <cell r="KJ21">
            <v>53.800000000000004</v>
          </cell>
          <cell r="KK21">
            <v>15.8</v>
          </cell>
          <cell r="KL21">
            <v>3.2</v>
          </cell>
          <cell r="KM21">
            <v>6</v>
          </cell>
          <cell r="KN21">
            <v>21.2</v>
          </cell>
          <cell r="KO21">
            <v>0</v>
          </cell>
        </row>
        <row r="22">
          <cell r="A22" t="str">
            <v>1C3</v>
          </cell>
          <cell r="B22" t="str">
            <v>22</v>
          </cell>
          <cell r="C22" t="str">
            <v>NAF 17</v>
          </cell>
          <cell r="D22" t="str">
            <v>C3</v>
          </cell>
          <cell r="E22" t="str">
            <v>1</v>
          </cell>
          <cell r="F22">
            <v>0</v>
          </cell>
          <cell r="G22" t="str">
            <v>nd</v>
          </cell>
          <cell r="H22">
            <v>26.400000000000002</v>
          </cell>
          <cell r="I22">
            <v>50.9</v>
          </cell>
          <cell r="J22">
            <v>17.8</v>
          </cell>
          <cell r="K22">
            <v>79.900000000000006</v>
          </cell>
          <cell r="L22" t="str">
            <v>nd</v>
          </cell>
          <cell r="M22">
            <v>0</v>
          </cell>
          <cell r="N22">
            <v>0</v>
          </cell>
          <cell r="O22">
            <v>14.099999999999998</v>
          </cell>
          <cell r="P22">
            <v>30.2</v>
          </cell>
          <cell r="Q22">
            <v>20.100000000000001</v>
          </cell>
          <cell r="R22" t="str">
            <v>nd</v>
          </cell>
          <cell r="S22" t="str">
            <v>nd</v>
          </cell>
          <cell r="T22">
            <v>38.800000000000004</v>
          </cell>
          <cell r="U22" t="str">
            <v>nd</v>
          </cell>
          <cell r="V22">
            <v>36.799999999999997</v>
          </cell>
          <cell r="W22">
            <v>11.899999999999999</v>
          </cell>
          <cell r="X22">
            <v>88.1</v>
          </cell>
          <cell r="Y22">
            <v>0</v>
          </cell>
          <cell r="Z22" t="str">
            <v>nd</v>
          </cell>
          <cell r="AA22" t="str">
            <v>nd</v>
          </cell>
          <cell r="AB22" t="str">
            <v>nd</v>
          </cell>
          <cell r="AC22" t="str">
            <v>nd</v>
          </cell>
          <cell r="AD22" t="str">
            <v>nd</v>
          </cell>
          <cell r="AE22" t="str">
            <v>nd</v>
          </cell>
          <cell r="AF22">
            <v>0</v>
          </cell>
          <cell r="AG22" t="str">
            <v>nd</v>
          </cell>
          <cell r="AH22">
            <v>0</v>
          </cell>
          <cell r="AI22" t="str">
            <v>nd</v>
          </cell>
          <cell r="AJ22">
            <v>69.099999999999994</v>
          </cell>
          <cell r="AK22">
            <v>0</v>
          </cell>
          <cell r="AL22">
            <v>30.9</v>
          </cell>
          <cell r="AM22">
            <v>48.6</v>
          </cell>
          <cell r="AN22">
            <v>51.4</v>
          </cell>
          <cell r="AO22">
            <v>41.099999999999994</v>
          </cell>
          <cell r="AP22">
            <v>58.9</v>
          </cell>
          <cell r="AQ22">
            <v>53.800000000000004</v>
          </cell>
          <cell r="AR22">
            <v>0</v>
          </cell>
          <cell r="AS22" t="str">
            <v>nd</v>
          </cell>
          <cell r="AT22">
            <v>41.099999999999994</v>
          </cell>
          <cell r="AU22">
            <v>0</v>
          </cell>
          <cell r="AV22">
            <v>0</v>
          </cell>
          <cell r="AW22">
            <v>0</v>
          </cell>
          <cell r="AX22">
            <v>0</v>
          </cell>
          <cell r="AY22">
            <v>100</v>
          </cell>
          <cell r="AZ22">
            <v>0</v>
          </cell>
          <cell r="BA22">
            <v>61.3</v>
          </cell>
          <cell r="BB22">
            <v>9.1999999999999993</v>
          </cell>
          <cell r="BC22" t="str">
            <v>nd</v>
          </cell>
          <cell r="BD22">
            <v>10.5</v>
          </cell>
          <cell r="BE22">
            <v>0</v>
          </cell>
          <cell r="BF22">
            <v>6.4</v>
          </cell>
          <cell r="BG22">
            <v>0</v>
          </cell>
          <cell r="BH22">
            <v>0</v>
          </cell>
          <cell r="BI22" t="str">
            <v>nd</v>
          </cell>
          <cell r="BJ22" t="str">
            <v>nd</v>
          </cell>
          <cell r="BK22">
            <v>17.899999999999999</v>
          </cell>
          <cell r="BL22">
            <v>67.800000000000011</v>
          </cell>
          <cell r="BM22">
            <v>0</v>
          </cell>
          <cell r="BN22">
            <v>0</v>
          </cell>
          <cell r="BO22" t="str">
            <v>nd</v>
          </cell>
          <cell r="BP22">
            <v>7.3</v>
          </cell>
          <cell r="BQ22">
            <v>25.8</v>
          </cell>
          <cell r="BR22">
            <v>65.100000000000009</v>
          </cell>
          <cell r="BS22">
            <v>0</v>
          </cell>
          <cell r="BT22">
            <v>0</v>
          </cell>
          <cell r="BU22">
            <v>0</v>
          </cell>
          <cell r="BV22" t="str">
            <v>nd</v>
          </cell>
          <cell r="BW22">
            <v>63.6</v>
          </cell>
          <cell r="BX22">
            <v>30.2</v>
          </cell>
          <cell r="BY22">
            <v>0</v>
          </cell>
          <cell r="BZ22">
            <v>0</v>
          </cell>
          <cell r="CA22">
            <v>5.7</v>
          </cell>
          <cell r="CB22">
            <v>39.700000000000003</v>
          </cell>
          <cell r="CC22">
            <v>33.800000000000004</v>
          </cell>
          <cell r="CD22">
            <v>20.9</v>
          </cell>
          <cell r="CE22">
            <v>0</v>
          </cell>
          <cell r="CF22">
            <v>0</v>
          </cell>
          <cell r="CG22">
            <v>0</v>
          </cell>
          <cell r="CH22">
            <v>0</v>
          </cell>
          <cell r="CI22">
            <v>0</v>
          </cell>
          <cell r="CJ22">
            <v>100</v>
          </cell>
          <cell r="CK22">
            <v>34.4</v>
          </cell>
          <cell r="CL22">
            <v>21.8</v>
          </cell>
          <cell r="CM22">
            <v>64.400000000000006</v>
          </cell>
          <cell r="CN22">
            <v>8.6</v>
          </cell>
          <cell r="CO22">
            <v>0</v>
          </cell>
          <cell r="CP22" t="str">
            <v>nd</v>
          </cell>
          <cell r="CQ22">
            <v>69.399999999999991</v>
          </cell>
          <cell r="CR22" t="str">
            <v>nd</v>
          </cell>
          <cell r="CS22">
            <v>51.5</v>
          </cell>
          <cell r="CT22">
            <v>20.100000000000001</v>
          </cell>
          <cell r="CU22" t="str">
            <v>nd</v>
          </cell>
          <cell r="CV22">
            <v>25.900000000000002</v>
          </cell>
          <cell r="CW22">
            <v>36.4</v>
          </cell>
          <cell r="CX22">
            <v>17.299999999999997</v>
          </cell>
          <cell r="CY22">
            <v>15.299999999999999</v>
          </cell>
          <cell r="CZ22">
            <v>12</v>
          </cell>
          <cell r="DA22" t="str">
            <v>nd</v>
          </cell>
          <cell r="DB22">
            <v>15.2</v>
          </cell>
          <cell r="DC22">
            <v>32.200000000000003</v>
          </cell>
          <cell r="DD22">
            <v>34.799999999999997</v>
          </cell>
          <cell r="DE22" t="str">
            <v>nd</v>
          </cell>
          <cell r="DF22">
            <v>18</v>
          </cell>
          <cell r="DG22">
            <v>0</v>
          </cell>
          <cell r="DH22" t="str">
            <v>nd</v>
          </cell>
          <cell r="DI22" t="str">
            <v>nd</v>
          </cell>
          <cell r="DJ22">
            <v>6.4</v>
          </cell>
          <cell r="DK22">
            <v>10.9</v>
          </cell>
          <cell r="DL22">
            <v>0</v>
          </cell>
          <cell r="DM22">
            <v>0</v>
          </cell>
          <cell r="DN22">
            <v>0</v>
          </cell>
          <cell r="DO22">
            <v>0</v>
          </cell>
          <cell r="DP22">
            <v>0</v>
          </cell>
          <cell r="DQ22">
            <v>0</v>
          </cell>
          <cell r="DR22" t="str">
            <v>nd</v>
          </cell>
          <cell r="DS22">
            <v>0</v>
          </cell>
          <cell r="DT22" t="str">
            <v>nd</v>
          </cell>
          <cell r="DU22">
            <v>0</v>
          </cell>
          <cell r="DV22">
            <v>0</v>
          </cell>
          <cell r="DW22" t="str">
            <v>nd</v>
          </cell>
          <cell r="DX22" t="str">
            <v>nd</v>
          </cell>
          <cell r="DY22" t="str">
            <v>nd</v>
          </cell>
          <cell r="DZ22">
            <v>9.4</v>
          </cell>
          <cell r="EA22">
            <v>0</v>
          </cell>
          <cell r="EB22">
            <v>0</v>
          </cell>
          <cell r="EC22">
            <v>42.3</v>
          </cell>
          <cell r="ED22" t="str">
            <v>nd</v>
          </cell>
          <cell r="EE22">
            <v>0</v>
          </cell>
          <cell r="EF22">
            <v>0</v>
          </cell>
          <cell r="EG22">
            <v>0</v>
          </cell>
          <cell r="EH22">
            <v>6.4</v>
          </cell>
          <cell r="EI22">
            <v>8.7999999999999989</v>
          </cell>
          <cell r="EJ22">
            <v>0</v>
          </cell>
          <cell r="EK22" t="str">
            <v>nd</v>
          </cell>
          <cell r="EL22">
            <v>0</v>
          </cell>
          <cell r="EM22">
            <v>0</v>
          </cell>
          <cell r="EN22">
            <v>0</v>
          </cell>
          <cell r="EO22">
            <v>0</v>
          </cell>
          <cell r="EP22">
            <v>0</v>
          </cell>
          <cell r="EQ22">
            <v>0</v>
          </cell>
          <cell r="ER22">
            <v>0</v>
          </cell>
          <cell r="ES22">
            <v>0</v>
          </cell>
          <cell r="ET22">
            <v>0</v>
          </cell>
          <cell r="EU22">
            <v>0</v>
          </cell>
          <cell r="EV22">
            <v>0</v>
          </cell>
          <cell r="EW22">
            <v>0</v>
          </cell>
          <cell r="EX22" t="str">
            <v>nd</v>
          </cell>
          <cell r="EY22" t="str">
            <v>nd</v>
          </cell>
          <cell r="EZ22">
            <v>0</v>
          </cell>
          <cell r="FA22">
            <v>0</v>
          </cell>
          <cell r="FB22">
            <v>0</v>
          </cell>
          <cell r="FC22">
            <v>0</v>
          </cell>
          <cell r="FD22">
            <v>8.5</v>
          </cell>
          <cell r="FE22">
            <v>17.899999999999999</v>
          </cell>
          <cell r="FF22">
            <v>0</v>
          </cell>
          <cell r="FG22">
            <v>0</v>
          </cell>
          <cell r="FH22" t="str">
            <v>nd</v>
          </cell>
          <cell r="FI22">
            <v>0</v>
          </cell>
          <cell r="FJ22" t="str">
            <v>nd</v>
          </cell>
          <cell r="FK22">
            <v>46</v>
          </cell>
          <cell r="FL22">
            <v>0</v>
          </cell>
          <cell r="FM22">
            <v>0</v>
          </cell>
          <cell r="FN22" t="str">
            <v>nd</v>
          </cell>
          <cell r="FO22" t="str">
            <v>nd</v>
          </cell>
          <cell r="FP22" t="str">
            <v>nd</v>
          </cell>
          <cell r="FQ22">
            <v>0</v>
          </cell>
          <cell r="FR22">
            <v>0</v>
          </cell>
          <cell r="FS22">
            <v>0</v>
          </cell>
          <cell r="FT22">
            <v>0</v>
          </cell>
          <cell r="FU22">
            <v>0</v>
          </cell>
          <cell r="FV22">
            <v>0</v>
          </cell>
          <cell r="FW22">
            <v>0</v>
          </cell>
          <cell r="FX22">
            <v>0</v>
          </cell>
          <cell r="FY22">
            <v>0</v>
          </cell>
          <cell r="FZ22" t="str">
            <v>nd</v>
          </cell>
          <cell r="GA22">
            <v>0</v>
          </cell>
          <cell r="GB22">
            <v>0</v>
          </cell>
          <cell r="GC22">
            <v>0</v>
          </cell>
          <cell r="GD22">
            <v>0</v>
          </cell>
          <cell r="GE22" t="str">
            <v>nd</v>
          </cell>
          <cell r="GF22" t="str">
            <v>nd</v>
          </cell>
          <cell r="GG22" t="str">
            <v>nd</v>
          </cell>
          <cell r="GH22">
            <v>15.5</v>
          </cell>
          <cell r="GI22">
            <v>0</v>
          </cell>
          <cell r="GJ22">
            <v>0</v>
          </cell>
          <cell r="GK22">
            <v>0</v>
          </cell>
          <cell r="GL22">
            <v>0</v>
          </cell>
          <cell r="GM22" t="str">
            <v>nd</v>
          </cell>
          <cell r="GN22">
            <v>42.1</v>
          </cell>
          <cell r="GO22">
            <v>0</v>
          </cell>
          <cell r="GP22">
            <v>0</v>
          </cell>
          <cell r="GQ22">
            <v>0</v>
          </cell>
          <cell r="GR22">
            <v>0</v>
          </cell>
          <cell r="GS22" t="str">
            <v>nd</v>
          </cell>
          <cell r="GT22" t="str">
            <v>nd</v>
          </cell>
          <cell r="GU22">
            <v>0</v>
          </cell>
          <cell r="GV22">
            <v>0</v>
          </cell>
          <cell r="GW22">
            <v>0</v>
          </cell>
          <cell r="GX22">
            <v>0</v>
          </cell>
          <cell r="GY22">
            <v>0</v>
          </cell>
          <cell r="GZ22">
            <v>0</v>
          </cell>
          <cell r="HA22">
            <v>0</v>
          </cell>
          <cell r="HB22">
            <v>0</v>
          </cell>
          <cell r="HC22" t="str">
            <v>nd</v>
          </cell>
          <cell r="HD22" t="str">
            <v>nd</v>
          </cell>
          <cell r="HE22">
            <v>0</v>
          </cell>
          <cell r="HF22">
            <v>0</v>
          </cell>
          <cell r="HG22">
            <v>0</v>
          </cell>
          <cell r="HH22">
            <v>0</v>
          </cell>
          <cell r="HI22" t="str">
            <v>nd</v>
          </cell>
          <cell r="HJ22" t="str">
            <v>nd</v>
          </cell>
          <cell r="HK22">
            <v>10.7</v>
          </cell>
          <cell r="HL22">
            <v>0</v>
          </cell>
          <cell r="HM22">
            <v>0</v>
          </cell>
          <cell r="HN22">
            <v>0</v>
          </cell>
          <cell r="HO22">
            <v>0</v>
          </cell>
          <cell r="HP22">
            <v>35.9</v>
          </cell>
          <cell r="HQ22">
            <v>15</v>
          </cell>
          <cell r="HR22">
            <v>0</v>
          </cell>
          <cell r="HS22">
            <v>0</v>
          </cell>
          <cell r="HT22">
            <v>0</v>
          </cell>
          <cell r="HU22">
            <v>0</v>
          </cell>
          <cell r="HV22">
            <v>13.4</v>
          </cell>
          <cell r="HW22" t="str">
            <v>nd</v>
          </cell>
          <cell r="HX22">
            <v>0</v>
          </cell>
          <cell r="HY22">
            <v>0</v>
          </cell>
          <cell r="HZ22">
            <v>0</v>
          </cell>
          <cell r="IA22">
            <v>0</v>
          </cell>
          <cell r="IB22">
            <v>0</v>
          </cell>
          <cell r="IC22">
            <v>0</v>
          </cell>
          <cell r="ID22">
            <v>0</v>
          </cell>
          <cell r="IE22">
            <v>0</v>
          </cell>
          <cell r="IF22">
            <v>0</v>
          </cell>
          <cell r="IG22">
            <v>0</v>
          </cell>
          <cell r="IH22" t="str">
            <v>nd</v>
          </cell>
          <cell r="II22">
            <v>0</v>
          </cell>
          <cell r="IJ22">
            <v>0</v>
          </cell>
          <cell r="IK22">
            <v>0</v>
          </cell>
          <cell r="IL22">
            <v>17.399999999999999</v>
          </cell>
          <cell r="IM22" t="str">
            <v>nd</v>
          </cell>
          <cell r="IN22" t="str">
            <v>nd</v>
          </cell>
          <cell r="IO22">
            <v>0</v>
          </cell>
          <cell r="IP22">
            <v>0</v>
          </cell>
          <cell r="IQ22">
            <v>5.7</v>
          </cell>
          <cell r="IR22">
            <v>14.7</v>
          </cell>
          <cell r="IS22">
            <v>27.6</v>
          </cell>
          <cell r="IT22" t="str">
            <v>nd</v>
          </cell>
          <cell r="IU22">
            <v>0</v>
          </cell>
          <cell r="IV22">
            <v>0</v>
          </cell>
          <cell r="IW22">
            <v>0</v>
          </cell>
          <cell r="IX22" t="str">
            <v>nd</v>
          </cell>
          <cell r="IY22">
            <v>0</v>
          </cell>
          <cell r="IZ22" t="str">
            <v>nd</v>
          </cell>
          <cell r="JA22">
            <v>0</v>
          </cell>
          <cell r="JB22">
            <v>0</v>
          </cell>
          <cell r="JC22">
            <v>0</v>
          </cell>
          <cell r="JD22">
            <v>0</v>
          </cell>
          <cell r="JE22">
            <v>0</v>
          </cell>
          <cell r="JF22">
            <v>0</v>
          </cell>
          <cell r="JG22">
            <v>0</v>
          </cell>
          <cell r="JH22">
            <v>0</v>
          </cell>
          <cell r="JI22">
            <v>0</v>
          </cell>
          <cell r="JJ22">
            <v>0</v>
          </cell>
          <cell r="JK22" t="str">
            <v>nd</v>
          </cell>
          <cell r="JL22">
            <v>0</v>
          </cell>
          <cell r="JM22">
            <v>0</v>
          </cell>
          <cell r="JN22">
            <v>0</v>
          </cell>
          <cell r="JO22">
            <v>0</v>
          </cell>
          <cell r="JP22">
            <v>0</v>
          </cell>
          <cell r="JQ22">
            <v>23.3</v>
          </cell>
          <cell r="JR22">
            <v>0</v>
          </cell>
          <cell r="JS22">
            <v>0</v>
          </cell>
          <cell r="JT22">
            <v>0</v>
          </cell>
          <cell r="JU22">
            <v>0</v>
          </cell>
          <cell r="JV22">
            <v>0</v>
          </cell>
          <cell r="JW22">
            <v>52.2</v>
          </cell>
          <cell r="JX22">
            <v>0</v>
          </cell>
          <cell r="JY22">
            <v>0</v>
          </cell>
          <cell r="JZ22">
            <v>0</v>
          </cell>
          <cell r="KA22">
            <v>0</v>
          </cell>
          <cell r="KB22">
            <v>0</v>
          </cell>
          <cell r="KC22">
            <v>19.7</v>
          </cell>
          <cell r="KD22">
            <v>63</v>
          </cell>
          <cell r="KE22">
            <v>6.2</v>
          </cell>
          <cell r="KF22">
            <v>4.5</v>
          </cell>
          <cell r="KG22">
            <v>6.6000000000000005</v>
          </cell>
          <cell r="KH22">
            <v>19.7</v>
          </cell>
          <cell r="KI22">
            <v>0</v>
          </cell>
          <cell r="KJ22">
            <v>61.199999999999996</v>
          </cell>
          <cell r="KK22">
            <v>5.8000000000000007</v>
          </cell>
          <cell r="KL22">
            <v>4.8</v>
          </cell>
          <cell r="KM22">
            <v>6.5</v>
          </cell>
          <cell r="KN22">
            <v>21.7</v>
          </cell>
          <cell r="KO22">
            <v>0</v>
          </cell>
        </row>
        <row r="23">
          <cell r="A23" t="str">
            <v>2C3</v>
          </cell>
          <cell r="B23" t="str">
            <v>23</v>
          </cell>
          <cell r="C23" t="str">
            <v>NAF 17</v>
          </cell>
          <cell r="D23" t="str">
            <v>C3</v>
          </cell>
          <cell r="E23" t="str">
            <v>2</v>
          </cell>
          <cell r="F23">
            <v>0</v>
          </cell>
          <cell r="G23">
            <v>0</v>
          </cell>
          <cell r="H23">
            <v>34</v>
          </cell>
          <cell r="I23">
            <v>44.5</v>
          </cell>
          <cell r="J23">
            <v>21.5</v>
          </cell>
          <cell r="K23">
            <v>89.7</v>
          </cell>
          <cell r="L23">
            <v>0</v>
          </cell>
          <cell r="M23">
            <v>10.299999999999999</v>
          </cell>
          <cell r="N23">
            <v>0</v>
          </cell>
          <cell r="O23">
            <v>18.8</v>
          </cell>
          <cell r="P23">
            <v>14.2</v>
          </cell>
          <cell r="Q23">
            <v>21.3</v>
          </cell>
          <cell r="R23">
            <v>7.3</v>
          </cell>
          <cell r="S23">
            <v>13.200000000000001</v>
          </cell>
          <cell r="T23">
            <v>41.3</v>
          </cell>
          <cell r="U23">
            <v>0</v>
          </cell>
          <cell r="V23">
            <v>21.8</v>
          </cell>
          <cell r="W23">
            <v>12.6</v>
          </cell>
          <cell r="X23">
            <v>81</v>
          </cell>
          <cell r="Y23">
            <v>6.4</v>
          </cell>
          <cell r="Z23" t="str">
            <v>nd</v>
          </cell>
          <cell r="AA23" t="str">
            <v>nd</v>
          </cell>
          <cell r="AB23">
            <v>0</v>
          </cell>
          <cell r="AC23" t="str">
            <v>nd</v>
          </cell>
          <cell r="AD23">
            <v>84.899999999999991</v>
          </cell>
          <cell r="AE23" t="str">
            <v>nd</v>
          </cell>
          <cell r="AF23" t="str">
            <v>nd</v>
          </cell>
          <cell r="AG23">
            <v>0</v>
          </cell>
          <cell r="AH23">
            <v>0</v>
          </cell>
          <cell r="AI23" t="str">
            <v>nd</v>
          </cell>
          <cell r="AJ23">
            <v>72.3</v>
          </cell>
          <cell r="AK23">
            <v>8</v>
          </cell>
          <cell r="AL23">
            <v>19.7</v>
          </cell>
          <cell r="AM23">
            <v>19.7</v>
          </cell>
          <cell r="AN23">
            <v>80.300000000000011</v>
          </cell>
          <cell r="AO23" t="str">
            <v>nd</v>
          </cell>
          <cell r="AP23">
            <v>75.599999999999994</v>
          </cell>
          <cell r="AQ23">
            <v>71.099999999999994</v>
          </cell>
          <cell r="AR23">
            <v>0</v>
          </cell>
          <cell r="AS23">
            <v>0</v>
          </cell>
          <cell r="AT23" t="str">
            <v>nd</v>
          </cell>
          <cell r="AU23" t="str">
            <v>nd</v>
          </cell>
          <cell r="AV23">
            <v>0</v>
          </cell>
          <cell r="AW23" t="str">
            <v>nd</v>
          </cell>
          <cell r="AX23">
            <v>0</v>
          </cell>
          <cell r="AY23">
            <v>83.2</v>
          </cell>
          <cell r="AZ23" t="str">
            <v>nd</v>
          </cell>
          <cell r="BA23">
            <v>75.400000000000006</v>
          </cell>
          <cell r="BB23">
            <v>6.6000000000000005</v>
          </cell>
          <cell r="BC23">
            <v>6</v>
          </cell>
          <cell r="BD23" t="str">
            <v>nd</v>
          </cell>
          <cell r="BE23" t="str">
            <v>nd</v>
          </cell>
          <cell r="BF23">
            <v>6.9</v>
          </cell>
          <cell r="BG23" t="str">
            <v>nd</v>
          </cell>
          <cell r="BH23" t="str">
            <v>nd</v>
          </cell>
          <cell r="BI23">
            <v>0</v>
          </cell>
          <cell r="BJ23">
            <v>0</v>
          </cell>
          <cell r="BK23">
            <v>38.5</v>
          </cell>
          <cell r="BL23">
            <v>58.3</v>
          </cell>
          <cell r="BM23" t="str">
            <v>nd</v>
          </cell>
          <cell r="BN23">
            <v>0</v>
          </cell>
          <cell r="BO23" t="str">
            <v>nd</v>
          </cell>
          <cell r="BP23" t="str">
            <v>nd</v>
          </cell>
          <cell r="BQ23">
            <v>16.7</v>
          </cell>
          <cell r="BR23">
            <v>75.900000000000006</v>
          </cell>
          <cell r="BS23">
            <v>0</v>
          </cell>
          <cell r="BT23">
            <v>0</v>
          </cell>
          <cell r="BU23">
            <v>0</v>
          </cell>
          <cell r="BV23">
            <v>6.7</v>
          </cell>
          <cell r="BW23">
            <v>56.599999999999994</v>
          </cell>
          <cell r="BX23">
            <v>36.700000000000003</v>
          </cell>
          <cell r="BY23">
            <v>8</v>
          </cell>
          <cell r="BZ23">
            <v>0</v>
          </cell>
          <cell r="CA23">
            <v>19</v>
          </cell>
          <cell r="CB23">
            <v>26.700000000000003</v>
          </cell>
          <cell r="CC23">
            <v>25.8</v>
          </cell>
          <cell r="CD23">
            <v>20.5</v>
          </cell>
          <cell r="CE23">
            <v>0</v>
          </cell>
          <cell r="CF23">
            <v>0</v>
          </cell>
          <cell r="CG23">
            <v>0</v>
          </cell>
          <cell r="CH23">
            <v>0</v>
          </cell>
          <cell r="CI23">
            <v>0</v>
          </cell>
          <cell r="CJ23">
            <v>100</v>
          </cell>
          <cell r="CK23">
            <v>58.5</v>
          </cell>
          <cell r="CL23">
            <v>12.7</v>
          </cell>
          <cell r="CM23">
            <v>52.800000000000004</v>
          </cell>
          <cell r="CN23">
            <v>46.400000000000006</v>
          </cell>
          <cell r="CO23">
            <v>10.8</v>
          </cell>
          <cell r="CP23">
            <v>23.799999999999997</v>
          </cell>
          <cell r="CQ23">
            <v>61.8</v>
          </cell>
          <cell r="CR23">
            <v>8.7999999999999989</v>
          </cell>
          <cell r="CS23">
            <v>47.5</v>
          </cell>
          <cell r="CT23">
            <v>33.300000000000004</v>
          </cell>
          <cell r="CU23" t="str">
            <v>nd</v>
          </cell>
          <cell r="CV23">
            <v>14.299999999999999</v>
          </cell>
          <cell r="CW23">
            <v>25.3</v>
          </cell>
          <cell r="CX23">
            <v>7.6</v>
          </cell>
          <cell r="CY23">
            <v>10.8</v>
          </cell>
          <cell r="CZ23">
            <v>12.7</v>
          </cell>
          <cell r="DA23">
            <v>22.3</v>
          </cell>
          <cell r="DB23">
            <v>21.3</v>
          </cell>
          <cell r="DC23">
            <v>26.400000000000002</v>
          </cell>
          <cell r="DD23">
            <v>50.2</v>
          </cell>
          <cell r="DE23">
            <v>0</v>
          </cell>
          <cell r="DF23">
            <v>8.4</v>
          </cell>
          <cell r="DG23" t="str">
            <v>nd</v>
          </cell>
          <cell r="DH23">
            <v>0</v>
          </cell>
          <cell r="DI23">
            <v>16.8</v>
          </cell>
          <cell r="DJ23">
            <v>7.0000000000000009</v>
          </cell>
          <cell r="DK23">
            <v>10.8</v>
          </cell>
          <cell r="DL23">
            <v>0</v>
          </cell>
          <cell r="DM23">
            <v>0</v>
          </cell>
          <cell r="DN23">
            <v>0</v>
          </cell>
          <cell r="DO23">
            <v>0</v>
          </cell>
          <cell r="DP23">
            <v>0</v>
          </cell>
          <cell r="DQ23">
            <v>0</v>
          </cell>
          <cell r="DR23">
            <v>0</v>
          </cell>
          <cell r="DS23">
            <v>0</v>
          </cell>
          <cell r="DT23">
            <v>0</v>
          </cell>
          <cell r="DU23">
            <v>0</v>
          </cell>
          <cell r="DV23">
            <v>0</v>
          </cell>
          <cell r="DW23">
            <v>22.5</v>
          </cell>
          <cell r="DX23" t="str">
            <v>nd</v>
          </cell>
          <cell r="DY23">
            <v>6</v>
          </cell>
          <cell r="DZ23" t="str">
            <v>nd</v>
          </cell>
          <cell r="EA23">
            <v>0</v>
          </cell>
          <cell r="EB23" t="str">
            <v>nd</v>
          </cell>
          <cell r="EC23">
            <v>35.4</v>
          </cell>
          <cell r="ED23" t="str">
            <v>nd</v>
          </cell>
          <cell r="EE23">
            <v>0</v>
          </cell>
          <cell r="EF23">
            <v>0</v>
          </cell>
          <cell r="EG23" t="str">
            <v>nd</v>
          </cell>
          <cell r="EH23" t="str">
            <v>nd</v>
          </cell>
          <cell r="EI23">
            <v>17.5</v>
          </cell>
          <cell r="EJ23" t="str">
            <v>nd</v>
          </cell>
          <cell r="EK23">
            <v>0</v>
          </cell>
          <cell r="EL23">
            <v>0</v>
          </cell>
          <cell r="EM23">
            <v>0</v>
          </cell>
          <cell r="EN23" t="str">
            <v>nd</v>
          </cell>
          <cell r="EO23">
            <v>0</v>
          </cell>
          <cell r="EP23">
            <v>0</v>
          </cell>
          <cell r="EQ23">
            <v>0</v>
          </cell>
          <cell r="ER23">
            <v>0</v>
          </cell>
          <cell r="ES23">
            <v>0</v>
          </cell>
          <cell r="ET23">
            <v>0</v>
          </cell>
          <cell r="EU23">
            <v>0</v>
          </cell>
          <cell r="EV23">
            <v>0</v>
          </cell>
          <cell r="EW23">
            <v>0</v>
          </cell>
          <cell r="EX23">
            <v>0</v>
          </cell>
          <cell r="EY23">
            <v>0</v>
          </cell>
          <cell r="EZ23" t="str">
            <v>nd</v>
          </cell>
          <cell r="FA23" t="str">
            <v>nd</v>
          </cell>
          <cell r="FB23">
            <v>0</v>
          </cell>
          <cell r="FC23">
            <v>0</v>
          </cell>
          <cell r="FD23">
            <v>15</v>
          </cell>
          <cell r="FE23">
            <v>21.099999999999998</v>
          </cell>
          <cell r="FF23">
            <v>0</v>
          </cell>
          <cell r="FG23">
            <v>0</v>
          </cell>
          <cell r="FH23">
            <v>0</v>
          </cell>
          <cell r="FI23">
            <v>0</v>
          </cell>
          <cell r="FJ23">
            <v>17.7</v>
          </cell>
          <cell r="FK23">
            <v>21</v>
          </cell>
          <cell r="FL23">
            <v>0</v>
          </cell>
          <cell r="FM23">
            <v>0</v>
          </cell>
          <cell r="FN23">
            <v>0</v>
          </cell>
          <cell r="FO23">
            <v>0</v>
          </cell>
          <cell r="FP23">
            <v>5.8000000000000007</v>
          </cell>
          <cell r="FQ23">
            <v>16.2</v>
          </cell>
          <cell r="FR23">
            <v>0</v>
          </cell>
          <cell r="FS23">
            <v>0</v>
          </cell>
          <cell r="FT23">
            <v>0</v>
          </cell>
          <cell r="FU23">
            <v>0</v>
          </cell>
          <cell r="FV23">
            <v>0</v>
          </cell>
          <cell r="FW23">
            <v>0</v>
          </cell>
          <cell r="FX23">
            <v>0</v>
          </cell>
          <cell r="FY23">
            <v>0</v>
          </cell>
          <cell r="FZ23">
            <v>0</v>
          </cell>
          <cell r="GA23">
            <v>0</v>
          </cell>
          <cell r="GB23">
            <v>0</v>
          </cell>
          <cell r="GC23" t="str">
            <v>nd</v>
          </cell>
          <cell r="GD23">
            <v>0</v>
          </cell>
          <cell r="GE23" t="str">
            <v>nd</v>
          </cell>
          <cell r="GF23" t="str">
            <v>nd</v>
          </cell>
          <cell r="GG23" t="str">
            <v>nd</v>
          </cell>
          <cell r="GH23">
            <v>23.7</v>
          </cell>
          <cell r="GI23">
            <v>0</v>
          </cell>
          <cell r="GJ23">
            <v>0</v>
          </cell>
          <cell r="GK23">
            <v>0</v>
          </cell>
          <cell r="GL23">
            <v>0</v>
          </cell>
          <cell r="GM23" t="str">
            <v>nd</v>
          </cell>
          <cell r="GN23">
            <v>35.299999999999997</v>
          </cell>
          <cell r="GO23">
            <v>0</v>
          </cell>
          <cell r="GP23">
            <v>0</v>
          </cell>
          <cell r="GQ23">
            <v>0</v>
          </cell>
          <cell r="GR23">
            <v>0</v>
          </cell>
          <cell r="GS23" t="str">
            <v>nd</v>
          </cell>
          <cell r="GT23">
            <v>16.900000000000002</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6.7</v>
          </cell>
          <cell r="HJ23">
            <v>9.6</v>
          </cell>
          <cell r="HK23">
            <v>23.3</v>
          </cell>
          <cell r="HL23">
            <v>0</v>
          </cell>
          <cell r="HM23">
            <v>0</v>
          </cell>
          <cell r="HN23">
            <v>0</v>
          </cell>
          <cell r="HO23">
            <v>0</v>
          </cell>
          <cell r="HP23">
            <v>29.099999999999998</v>
          </cell>
          <cell r="HQ23">
            <v>9.3000000000000007</v>
          </cell>
          <cell r="HR23">
            <v>0</v>
          </cell>
          <cell r="HS23">
            <v>0</v>
          </cell>
          <cell r="HT23">
            <v>0</v>
          </cell>
          <cell r="HU23">
            <v>0</v>
          </cell>
          <cell r="HV23">
            <v>17.899999999999999</v>
          </cell>
          <cell r="HW23" t="str">
            <v>nd</v>
          </cell>
          <cell r="HX23">
            <v>0</v>
          </cell>
          <cell r="HY23">
            <v>0</v>
          </cell>
          <cell r="HZ23">
            <v>0</v>
          </cell>
          <cell r="IA23">
            <v>0</v>
          </cell>
          <cell r="IB23">
            <v>0</v>
          </cell>
          <cell r="IC23">
            <v>0</v>
          </cell>
          <cell r="ID23">
            <v>0</v>
          </cell>
          <cell r="IE23">
            <v>0</v>
          </cell>
          <cell r="IF23">
            <v>0</v>
          </cell>
          <cell r="IG23">
            <v>0</v>
          </cell>
          <cell r="IH23">
            <v>0</v>
          </cell>
          <cell r="II23">
            <v>0</v>
          </cell>
          <cell r="IJ23">
            <v>0</v>
          </cell>
          <cell r="IK23" t="str">
            <v>nd</v>
          </cell>
          <cell r="IL23">
            <v>15.6</v>
          </cell>
          <cell r="IM23">
            <v>12.1</v>
          </cell>
          <cell r="IN23">
            <v>9.3000000000000007</v>
          </cell>
          <cell r="IO23">
            <v>8</v>
          </cell>
          <cell r="IP23">
            <v>0</v>
          </cell>
          <cell r="IQ23" t="str">
            <v>nd</v>
          </cell>
          <cell r="IR23">
            <v>8.5</v>
          </cell>
          <cell r="IS23">
            <v>8.7999999999999989</v>
          </cell>
          <cell r="IT23">
            <v>6.6000000000000005</v>
          </cell>
          <cell r="IU23">
            <v>0</v>
          </cell>
          <cell r="IV23">
            <v>0</v>
          </cell>
          <cell r="IW23" t="str">
            <v>nd</v>
          </cell>
          <cell r="IX23" t="str">
            <v>nd</v>
          </cell>
          <cell r="IY23" t="str">
            <v>nd</v>
          </cell>
          <cell r="IZ23" t="str">
            <v>nd</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39.300000000000004</v>
          </cell>
          <cell r="JR23">
            <v>0</v>
          </cell>
          <cell r="JS23">
            <v>0</v>
          </cell>
          <cell r="JT23">
            <v>0</v>
          </cell>
          <cell r="JU23">
            <v>0</v>
          </cell>
          <cell r="JV23">
            <v>0</v>
          </cell>
          <cell r="JW23">
            <v>38.800000000000004</v>
          </cell>
          <cell r="JX23">
            <v>0</v>
          </cell>
          <cell r="JY23">
            <v>0</v>
          </cell>
          <cell r="JZ23">
            <v>0</v>
          </cell>
          <cell r="KA23">
            <v>0</v>
          </cell>
          <cell r="KB23">
            <v>0</v>
          </cell>
          <cell r="KC23">
            <v>21.9</v>
          </cell>
          <cell r="KD23">
            <v>69.399999999999991</v>
          </cell>
          <cell r="KE23">
            <v>5.5</v>
          </cell>
          <cell r="KF23">
            <v>4.1000000000000005</v>
          </cell>
          <cell r="KG23">
            <v>3.6999999999999997</v>
          </cell>
          <cell r="KH23">
            <v>17.2</v>
          </cell>
          <cell r="KI23">
            <v>0</v>
          </cell>
          <cell r="KJ23">
            <v>68.2</v>
          </cell>
          <cell r="KK23">
            <v>5.3</v>
          </cell>
          <cell r="KL23">
            <v>4.3999999999999995</v>
          </cell>
          <cell r="KM23">
            <v>4.1000000000000005</v>
          </cell>
          <cell r="KN23">
            <v>18</v>
          </cell>
          <cell r="KO23">
            <v>0</v>
          </cell>
        </row>
        <row r="24">
          <cell r="A24" t="str">
            <v>3C3</v>
          </cell>
          <cell r="B24" t="str">
            <v>24</v>
          </cell>
          <cell r="C24" t="str">
            <v>NAF 17</v>
          </cell>
          <cell r="D24" t="str">
            <v>C3</v>
          </cell>
          <cell r="E24" t="str">
            <v>3</v>
          </cell>
          <cell r="F24">
            <v>0</v>
          </cell>
          <cell r="G24" t="str">
            <v>nd</v>
          </cell>
          <cell r="H24">
            <v>35.5</v>
          </cell>
          <cell r="I24">
            <v>53</v>
          </cell>
          <cell r="J24">
            <v>8.9</v>
          </cell>
          <cell r="K24">
            <v>81.599999999999994</v>
          </cell>
          <cell r="L24" t="str">
            <v>nd</v>
          </cell>
          <cell r="M24">
            <v>10.5</v>
          </cell>
          <cell r="N24">
            <v>0</v>
          </cell>
          <cell r="O24">
            <v>29.9</v>
          </cell>
          <cell r="P24">
            <v>13</v>
          </cell>
          <cell r="Q24">
            <v>24.2</v>
          </cell>
          <cell r="R24">
            <v>4.9000000000000004</v>
          </cell>
          <cell r="S24">
            <v>12.1</v>
          </cell>
          <cell r="T24">
            <v>43.4</v>
          </cell>
          <cell r="U24" t="str">
            <v>nd</v>
          </cell>
          <cell r="V24">
            <v>14.2</v>
          </cell>
          <cell r="W24">
            <v>17.7</v>
          </cell>
          <cell r="X24">
            <v>79.400000000000006</v>
          </cell>
          <cell r="Y24" t="str">
            <v>nd</v>
          </cell>
          <cell r="Z24" t="str">
            <v>nd</v>
          </cell>
          <cell r="AA24">
            <v>72.899999999999991</v>
          </cell>
          <cell r="AB24">
            <v>0</v>
          </cell>
          <cell r="AC24">
            <v>60</v>
          </cell>
          <cell r="AD24" t="str">
            <v>nd</v>
          </cell>
          <cell r="AE24">
            <v>36.1</v>
          </cell>
          <cell r="AF24">
            <v>30.3</v>
          </cell>
          <cell r="AG24">
            <v>0</v>
          </cell>
          <cell r="AH24">
            <v>0</v>
          </cell>
          <cell r="AI24" t="str">
            <v>nd</v>
          </cell>
          <cell r="AJ24">
            <v>51.4</v>
          </cell>
          <cell r="AK24">
            <v>15.1</v>
          </cell>
          <cell r="AL24">
            <v>33.5</v>
          </cell>
          <cell r="AM24">
            <v>37.700000000000003</v>
          </cell>
          <cell r="AN24">
            <v>62.3</v>
          </cell>
          <cell r="AO24">
            <v>23.400000000000002</v>
          </cell>
          <cell r="AP24">
            <v>76.599999999999994</v>
          </cell>
          <cell r="AQ24">
            <v>59.4</v>
          </cell>
          <cell r="AR24">
            <v>0</v>
          </cell>
          <cell r="AS24" t="str">
            <v>nd</v>
          </cell>
          <cell r="AT24">
            <v>12.1</v>
          </cell>
          <cell r="AU24">
            <v>19.7</v>
          </cell>
          <cell r="AV24">
            <v>18.600000000000001</v>
          </cell>
          <cell r="AW24">
            <v>0</v>
          </cell>
          <cell r="AX24">
            <v>0</v>
          </cell>
          <cell r="AY24">
            <v>76.599999999999994</v>
          </cell>
          <cell r="AZ24" t="str">
            <v>nd</v>
          </cell>
          <cell r="BA24">
            <v>65.8</v>
          </cell>
          <cell r="BB24">
            <v>12.9</v>
          </cell>
          <cell r="BC24">
            <v>9.6</v>
          </cell>
          <cell r="BD24">
            <v>5.2</v>
          </cell>
          <cell r="BE24" t="str">
            <v>nd</v>
          </cell>
          <cell r="BF24">
            <v>4</v>
          </cell>
          <cell r="BG24">
            <v>0</v>
          </cell>
          <cell r="BH24" t="str">
            <v>nd</v>
          </cell>
          <cell r="BI24">
            <v>10.8</v>
          </cell>
          <cell r="BJ24">
            <v>9.1999999999999993</v>
          </cell>
          <cell r="BK24">
            <v>43.5</v>
          </cell>
          <cell r="BL24">
            <v>32.9</v>
          </cell>
          <cell r="BM24">
            <v>0</v>
          </cell>
          <cell r="BN24">
            <v>0</v>
          </cell>
          <cell r="BO24">
            <v>0</v>
          </cell>
          <cell r="BP24" t="str">
            <v>nd</v>
          </cell>
          <cell r="BQ24">
            <v>17.899999999999999</v>
          </cell>
          <cell r="BR24">
            <v>78.2</v>
          </cell>
          <cell r="BS24">
            <v>0</v>
          </cell>
          <cell r="BT24">
            <v>0</v>
          </cell>
          <cell r="BU24">
            <v>0</v>
          </cell>
          <cell r="BV24" t="str">
            <v>nd</v>
          </cell>
          <cell r="BW24">
            <v>80.400000000000006</v>
          </cell>
          <cell r="BX24">
            <v>14.499999999999998</v>
          </cell>
          <cell r="BY24" t="str">
            <v>nd</v>
          </cell>
          <cell r="BZ24" t="str">
            <v>nd</v>
          </cell>
          <cell r="CA24">
            <v>25.2</v>
          </cell>
          <cell r="CB24">
            <v>34.599999999999994</v>
          </cell>
          <cell r="CC24">
            <v>29.9</v>
          </cell>
          <cell r="CD24">
            <v>6.1</v>
          </cell>
          <cell r="CE24">
            <v>0</v>
          </cell>
          <cell r="CF24">
            <v>0</v>
          </cell>
          <cell r="CG24">
            <v>0</v>
          </cell>
          <cell r="CH24">
            <v>0</v>
          </cell>
          <cell r="CI24">
            <v>0</v>
          </cell>
          <cell r="CJ24">
            <v>100</v>
          </cell>
          <cell r="CK24">
            <v>73.7</v>
          </cell>
          <cell r="CL24">
            <v>27.3</v>
          </cell>
          <cell r="CM24">
            <v>65.3</v>
          </cell>
          <cell r="CN24">
            <v>42.6</v>
          </cell>
          <cell r="CO24">
            <v>8.1</v>
          </cell>
          <cell r="CP24">
            <v>26.900000000000002</v>
          </cell>
          <cell r="CQ24">
            <v>73.2</v>
          </cell>
          <cell r="CR24">
            <v>7.0000000000000009</v>
          </cell>
          <cell r="CS24">
            <v>28.299999999999997</v>
          </cell>
          <cell r="CT24">
            <v>39</v>
          </cell>
          <cell r="CU24">
            <v>13</v>
          </cell>
          <cell r="CV24">
            <v>19.7</v>
          </cell>
          <cell r="CW24">
            <v>21.4</v>
          </cell>
          <cell r="CX24" t="str">
            <v>nd</v>
          </cell>
          <cell r="CY24">
            <v>8</v>
          </cell>
          <cell r="CZ24">
            <v>34.599999999999994</v>
          </cell>
          <cell r="DA24">
            <v>20</v>
          </cell>
          <cell r="DB24">
            <v>12.2</v>
          </cell>
          <cell r="DC24">
            <v>17.7</v>
          </cell>
          <cell r="DD24">
            <v>58.5</v>
          </cell>
          <cell r="DE24">
            <v>7.0000000000000009</v>
          </cell>
          <cell r="DF24">
            <v>6.3</v>
          </cell>
          <cell r="DG24">
            <v>6.8000000000000007</v>
          </cell>
          <cell r="DH24" t="str">
            <v>nd</v>
          </cell>
          <cell r="DI24">
            <v>22.900000000000002</v>
          </cell>
          <cell r="DJ24">
            <v>14.7</v>
          </cell>
          <cell r="DK24">
            <v>16</v>
          </cell>
          <cell r="DL24">
            <v>0</v>
          </cell>
          <cell r="DM24">
            <v>0</v>
          </cell>
          <cell r="DN24">
            <v>0</v>
          </cell>
          <cell r="DO24">
            <v>0</v>
          </cell>
          <cell r="DP24">
            <v>0</v>
          </cell>
          <cell r="DQ24" t="str">
            <v>nd</v>
          </cell>
          <cell r="DR24">
            <v>0</v>
          </cell>
          <cell r="DS24">
            <v>0</v>
          </cell>
          <cell r="DT24">
            <v>0</v>
          </cell>
          <cell r="DU24">
            <v>0</v>
          </cell>
          <cell r="DV24">
            <v>0</v>
          </cell>
          <cell r="DW24">
            <v>23.5</v>
          </cell>
          <cell r="DX24">
            <v>6.5</v>
          </cell>
          <cell r="DY24">
            <v>5.4</v>
          </cell>
          <cell r="DZ24">
            <v>0</v>
          </cell>
          <cell r="EA24">
            <v>0</v>
          </cell>
          <cell r="EB24">
            <v>0</v>
          </cell>
          <cell r="EC24">
            <v>36.1</v>
          </cell>
          <cell r="ED24">
            <v>3.4000000000000004</v>
          </cell>
          <cell r="EE24" t="str">
            <v>nd</v>
          </cell>
          <cell r="EF24">
            <v>5.2</v>
          </cell>
          <cell r="EG24" t="str">
            <v>nd</v>
          </cell>
          <cell r="EH24" t="str">
            <v>nd</v>
          </cell>
          <cell r="EI24">
            <v>3.5999999999999996</v>
          </cell>
          <cell r="EJ24" t="str">
            <v>nd</v>
          </cell>
          <cell r="EK24">
            <v>0</v>
          </cell>
          <cell r="EL24">
            <v>0</v>
          </cell>
          <cell r="EM24">
            <v>0</v>
          </cell>
          <cell r="EN24" t="str">
            <v>nd</v>
          </cell>
          <cell r="EO24">
            <v>0</v>
          </cell>
          <cell r="EP24">
            <v>0</v>
          </cell>
          <cell r="EQ24">
            <v>0</v>
          </cell>
          <cell r="ER24">
            <v>0</v>
          </cell>
          <cell r="ES24">
            <v>0</v>
          </cell>
          <cell r="ET24">
            <v>0</v>
          </cell>
          <cell r="EU24">
            <v>0</v>
          </cell>
          <cell r="EV24">
            <v>0</v>
          </cell>
          <cell r="EW24" t="str">
            <v>nd</v>
          </cell>
          <cell r="EX24">
            <v>0</v>
          </cell>
          <cell r="EY24">
            <v>0</v>
          </cell>
          <cell r="EZ24">
            <v>0</v>
          </cell>
          <cell r="FA24">
            <v>0</v>
          </cell>
          <cell r="FB24" t="str">
            <v>nd</v>
          </cell>
          <cell r="FC24">
            <v>4.9000000000000004</v>
          </cell>
          <cell r="FD24">
            <v>17.599999999999998</v>
          </cell>
          <cell r="FE24">
            <v>6.2</v>
          </cell>
          <cell r="FF24">
            <v>0</v>
          </cell>
          <cell r="FG24" t="str">
            <v>nd</v>
          </cell>
          <cell r="FH24" t="str">
            <v>nd</v>
          </cell>
          <cell r="FI24" t="str">
            <v>nd</v>
          </cell>
          <cell r="FJ24">
            <v>24.2</v>
          </cell>
          <cell r="FK24">
            <v>22.5</v>
          </cell>
          <cell r="FL24">
            <v>0</v>
          </cell>
          <cell r="FM24" t="str">
            <v>nd</v>
          </cell>
          <cell r="FN24">
            <v>0</v>
          </cell>
          <cell r="FO24" t="str">
            <v>nd</v>
          </cell>
          <cell r="FP24" t="str">
            <v>nd</v>
          </cell>
          <cell r="FQ24">
            <v>4.1000000000000005</v>
          </cell>
          <cell r="FR24">
            <v>0</v>
          </cell>
          <cell r="FS24">
            <v>0</v>
          </cell>
          <cell r="FT24">
            <v>0</v>
          </cell>
          <cell r="FU24">
            <v>0</v>
          </cell>
          <cell r="FV24">
            <v>0</v>
          </cell>
          <cell r="FW24">
            <v>0</v>
          </cell>
          <cell r="FX24">
            <v>0</v>
          </cell>
          <cell r="FY24">
            <v>0</v>
          </cell>
          <cell r="FZ24">
            <v>0</v>
          </cell>
          <cell r="GA24">
            <v>0</v>
          </cell>
          <cell r="GB24" t="str">
            <v>nd</v>
          </cell>
          <cell r="GC24">
            <v>0</v>
          </cell>
          <cell r="GD24">
            <v>0</v>
          </cell>
          <cell r="GE24">
            <v>0</v>
          </cell>
          <cell r="GF24" t="str">
            <v>nd</v>
          </cell>
          <cell r="GG24">
            <v>9.6</v>
          </cell>
          <cell r="GH24">
            <v>24.2</v>
          </cell>
          <cell r="GI24">
            <v>0</v>
          </cell>
          <cell r="GJ24">
            <v>0</v>
          </cell>
          <cell r="GK24">
            <v>0</v>
          </cell>
          <cell r="GL24">
            <v>0</v>
          </cell>
          <cell r="GM24">
            <v>6.5</v>
          </cell>
          <cell r="GN24">
            <v>44</v>
          </cell>
          <cell r="GO24">
            <v>0</v>
          </cell>
          <cell r="GP24">
            <v>0</v>
          </cell>
          <cell r="GQ24">
            <v>0</v>
          </cell>
          <cell r="GR24">
            <v>0</v>
          </cell>
          <cell r="GS24" t="str">
            <v>nd</v>
          </cell>
          <cell r="GT24">
            <v>7.3</v>
          </cell>
          <cell r="GU24">
            <v>0</v>
          </cell>
          <cell r="GV24">
            <v>0</v>
          </cell>
          <cell r="GW24">
            <v>0</v>
          </cell>
          <cell r="GX24">
            <v>0</v>
          </cell>
          <cell r="GY24">
            <v>0</v>
          </cell>
          <cell r="GZ24">
            <v>0</v>
          </cell>
          <cell r="HA24">
            <v>0</v>
          </cell>
          <cell r="HB24">
            <v>0</v>
          </cell>
          <cell r="HC24">
            <v>0</v>
          </cell>
          <cell r="HD24" t="str">
            <v>nd</v>
          </cell>
          <cell r="HE24">
            <v>0</v>
          </cell>
          <cell r="HF24">
            <v>0</v>
          </cell>
          <cell r="HG24">
            <v>0</v>
          </cell>
          <cell r="HH24">
            <v>0</v>
          </cell>
          <cell r="HI24" t="str">
            <v>nd</v>
          </cell>
          <cell r="HJ24">
            <v>26.900000000000002</v>
          </cell>
          <cell r="HK24">
            <v>4.5</v>
          </cell>
          <cell r="HL24">
            <v>0</v>
          </cell>
          <cell r="HM24">
            <v>0</v>
          </cell>
          <cell r="HN24">
            <v>0</v>
          </cell>
          <cell r="HO24">
            <v>0</v>
          </cell>
          <cell r="HP24">
            <v>43.2</v>
          </cell>
          <cell r="HQ24">
            <v>8.7999999999999989</v>
          </cell>
          <cell r="HR24">
            <v>0</v>
          </cell>
          <cell r="HS24">
            <v>0</v>
          </cell>
          <cell r="HT24">
            <v>0</v>
          </cell>
          <cell r="HU24">
            <v>0</v>
          </cell>
          <cell r="HV24">
            <v>7.7</v>
          </cell>
          <cell r="HW24" t="str">
            <v>nd</v>
          </cell>
          <cell r="HX24">
            <v>0</v>
          </cell>
          <cell r="HY24">
            <v>0</v>
          </cell>
          <cell r="HZ24">
            <v>0</v>
          </cell>
          <cell r="IA24">
            <v>0</v>
          </cell>
          <cell r="IB24">
            <v>0</v>
          </cell>
          <cell r="IC24">
            <v>0</v>
          </cell>
          <cell r="ID24">
            <v>0</v>
          </cell>
          <cell r="IE24" t="str">
            <v>nd</v>
          </cell>
          <cell r="IF24">
            <v>0</v>
          </cell>
          <cell r="IG24">
            <v>0</v>
          </cell>
          <cell r="IH24">
            <v>0</v>
          </cell>
          <cell r="II24">
            <v>0</v>
          </cell>
          <cell r="IJ24">
            <v>0</v>
          </cell>
          <cell r="IK24">
            <v>11.600000000000001</v>
          </cell>
          <cell r="IL24">
            <v>13.4</v>
          </cell>
          <cell r="IM24">
            <v>10.4</v>
          </cell>
          <cell r="IN24">
            <v>0</v>
          </cell>
          <cell r="IO24" t="str">
            <v>nd</v>
          </cell>
          <cell r="IP24" t="str">
            <v>nd</v>
          </cell>
          <cell r="IQ24">
            <v>8.4</v>
          </cell>
          <cell r="IR24">
            <v>17.899999999999999</v>
          </cell>
          <cell r="IS24">
            <v>17.299999999999997</v>
          </cell>
          <cell r="IT24">
            <v>5.3</v>
          </cell>
          <cell r="IU24">
            <v>0</v>
          </cell>
          <cell r="IV24">
            <v>0</v>
          </cell>
          <cell r="IW24" t="str">
            <v>nd</v>
          </cell>
          <cell r="IX24">
            <v>3.3000000000000003</v>
          </cell>
          <cell r="IY24" t="str">
            <v>nd</v>
          </cell>
          <cell r="IZ24" t="str">
            <v>nd</v>
          </cell>
          <cell r="JA24">
            <v>0</v>
          </cell>
          <cell r="JB24">
            <v>0</v>
          </cell>
          <cell r="JC24">
            <v>0</v>
          </cell>
          <cell r="JD24">
            <v>0</v>
          </cell>
          <cell r="JE24">
            <v>0</v>
          </cell>
          <cell r="JF24">
            <v>0</v>
          </cell>
          <cell r="JG24">
            <v>0</v>
          </cell>
          <cell r="JH24">
            <v>0</v>
          </cell>
          <cell r="JI24">
            <v>0</v>
          </cell>
          <cell r="JJ24">
            <v>0</v>
          </cell>
          <cell r="JK24" t="str">
            <v>nd</v>
          </cell>
          <cell r="JL24">
            <v>0</v>
          </cell>
          <cell r="JM24">
            <v>0</v>
          </cell>
          <cell r="JN24">
            <v>0</v>
          </cell>
          <cell r="JO24">
            <v>0</v>
          </cell>
          <cell r="JP24">
            <v>0</v>
          </cell>
          <cell r="JQ24">
            <v>39.6</v>
          </cell>
          <cell r="JR24">
            <v>0</v>
          </cell>
          <cell r="JS24">
            <v>0</v>
          </cell>
          <cell r="JT24">
            <v>0</v>
          </cell>
          <cell r="JU24">
            <v>0</v>
          </cell>
          <cell r="JV24">
            <v>0</v>
          </cell>
          <cell r="JW24">
            <v>50.4</v>
          </cell>
          <cell r="JX24">
            <v>0</v>
          </cell>
          <cell r="JY24">
            <v>0</v>
          </cell>
          <cell r="JZ24">
            <v>0</v>
          </cell>
          <cell r="KA24">
            <v>0</v>
          </cell>
          <cell r="KB24">
            <v>0</v>
          </cell>
          <cell r="KC24">
            <v>7.3</v>
          </cell>
          <cell r="KD24">
            <v>64.900000000000006</v>
          </cell>
          <cell r="KE24">
            <v>7.5</v>
          </cell>
          <cell r="KF24">
            <v>1.5</v>
          </cell>
          <cell r="KG24">
            <v>5.4</v>
          </cell>
          <cell r="KH24">
            <v>20.8</v>
          </cell>
          <cell r="KI24">
            <v>0</v>
          </cell>
          <cell r="KJ24">
            <v>63.5</v>
          </cell>
          <cell r="KK24">
            <v>7.6</v>
          </cell>
          <cell r="KL24">
            <v>1.6</v>
          </cell>
          <cell r="KM24">
            <v>5.6000000000000005</v>
          </cell>
          <cell r="KN24">
            <v>21.7</v>
          </cell>
          <cell r="KO24">
            <v>0</v>
          </cell>
        </row>
        <row r="25">
          <cell r="A25" t="str">
            <v>4C3</v>
          </cell>
          <cell r="B25" t="str">
            <v>25</v>
          </cell>
          <cell r="C25" t="str">
            <v>NAF 17</v>
          </cell>
          <cell r="D25" t="str">
            <v>C3</v>
          </cell>
          <cell r="E25" t="str">
            <v>4</v>
          </cell>
          <cell r="F25" t="str">
            <v>nd</v>
          </cell>
          <cell r="G25">
            <v>7.1999999999999993</v>
          </cell>
          <cell r="H25">
            <v>37.4</v>
          </cell>
          <cell r="I25">
            <v>47.4</v>
          </cell>
          <cell r="J25">
            <v>6.8000000000000007</v>
          </cell>
          <cell r="K25">
            <v>86.7</v>
          </cell>
          <cell r="L25">
            <v>0</v>
          </cell>
          <cell r="M25">
            <v>8</v>
          </cell>
          <cell r="N25">
            <v>5.3</v>
          </cell>
          <cell r="O25">
            <v>31.3</v>
          </cell>
          <cell r="P25">
            <v>21.3</v>
          </cell>
          <cell r="Q25">
            <v>21.9</v>
          </cell>
          <cell r="R25">
            <v>6.7</v>
          </cell>
          <cell r="S25">
            <v>11.1</v>
          </cell>
          <cell r="T25">
            <v>48.1</v>
          </cell>
          <cell r="U25" t="str">
            <v>nd</v>
          </cell>
          <cell r="V25">
            <v>17.599999999999998</v>
          </cell>
          <cell r="W25">
            <v>15.9</v>
          </cell>
          <cell r="X25">
            <v>83.3</v>
          </cell>
          <cell r="Y25" t="str">
            <v>nd</v>
          </cell>
          <cell r="Z25">
            <v>22.6</v>
          </cell>
          <cell r="AA25">
            <v>47.8</v>
          </cell>
          <cell r="AB25">
            <v>25.2</v>
          </cell>
          <cell r="AC25">
            <v>49.1</v>
          </cell>
          <cell r="AD25">
            <v>32.1</v>
          </cell>
          <cell r="AE25">
            <v>22.8</v>
          </cell>
          <cell r="AF25">
            <v>40.400000000000006</v>
          </cell>
          <cell r="AG25">
            <v>0</v>
          </cell>
          <cell r="AH25">
            <v>0</v>
          </cell>
          <cell r="AI25">
            <v>36.799999999999997</v>
          </cell>
          <cell r="AJ25">
            <v>55.500000000000007</v>
          </cell>
          <cell r="AK25">
            <v>8.9</v>
          </cell>
          <cell r="AL25">
            <v>35.6</v>
          </cell>
          <cell r="AM25">
            <v>56.399999999999991</v>
          </cell>
          <cell r="AN25">
            <v>43.6</v>
          </cell>
          <cell r="AO25">
            <v>59.8</v>
          </cell>
          <cell r="AP25">
            <v>40.200000000000003</v>
          </cell>
          <cell r="AQ25">
            <v>52.800000000000004</v>
          </cell>
          <cell r="AR25" t="str">
            <v>nd</v>
          </cell>
          <cell r="AS25">
            <v>0</v>
          </cell>
          <cell r="AT25">
            <v>35.5</v>
          </cell>
          <cell r="AU25">
            <v>9</v>
          </cell>
          <cell r="AV25">
            <v>12.6</v>
          </cell>
          <cell r="AW25">
            <v>11</v>
          </cell>
          <cell r="AX25">
            <v>4.3</v>
          </cell>
          <cell r="AY25">
            <v>67.600000000000009</v>
          </cell>
          <cell r="AZ25">
            <v>4.5999999999999996</v>
          </cell>
          <cell r="BA25">
            <v>58.3</v>
          </cell>
          <cell r="BB25">
            <v>16.2</v>
          </cell>
          <cell r="BC25">
            <v>6.7</v>
          </cell>
          <cell r="BD25">
            <v>8.1</v>
          </cell>
          <cell r="BE25">
            <v>3.9</v>
          </cell>
          <cell r="BF25">
            <v>6.9</v>
          </cell>
          <cell r="BG25" t="str">
            <v>nd</v>
          </cell>
          <cell r="BH25" t="str">
            <v>nd</v>
          </cell>
          <cell r="BI25">
            <v>7.6</v>
          </cell>
          <cell r="BJ25">
            <v>6.1</v>
          </cell>
          <cell r="BK25">
            <v>46.6</v>
          </cell>
          <cell r="BL25">
            <v>38.4</v>
          </cell>
          <cell r="BM25">
            <v>0</v>
          </cell>
          <cell r="BN25" t="str">
            <v>nd</v>
          </cell>
          <cell r="BO25" t="str">
            <v>nd</v>
          </cell>
          <cell r="BP25">
            <v>3.6999999999999997</v>
          </cell>
          <cell r="BQ25">
            <v>31.2</v>
          </cell>
          <cell r="BR25">
            <v>63.2</v>
          </cell>
          <cell r="BS25">
            <v>0</v>
          </cell>
          <cell r="BT25">
            <v>0</v>
          </cell>
          <cell r="BU25">
            <v>0</v>
          </cell>
          <cell r="BV25">
            <v>6.9</v>
          </cell>
          <cell r="BW25">
            <v>81.5</v>
          </cell>
          <cell r="BX25">
            <v>11.600000000000001</v>
          </cell>
          <cell r="BY25">
            <v>5.8999999999999995</v>
          </cell>
          <cell r="BZ25" t="str">
            <v>nd</v>
          </cell>
          <cell r="CA25">
            <v>15.7</v>
          </cell>
          <cell r="CB25">
            <v>35.5</v>
          </cell>
          <cell r="CC25">
            <v>30.5</v>
          </cell>
          <cell r="CD25">
            <v>11.4</v>
          </cell>
          <cell r="CE25">
            <v>0</v>
          </cell>
          <cell r="CF25">
            <v>0</v>
          </cell>
          <cell r="CG25">
            <v>0</v>
          </cell>
          <cell r="CH25">
            <v>0</v>
          </cell>
          <cell r="CI25">
            <v>0</v>
          </cell>
          <cell r="CJ25">
            <v>100</v>
          </cell>
          <cell r="CK25">
            <v>85.399999999999991</v>
          </cell>
          <cell r="CL25">
            <v>26.400000000000002</v>
          </cell>
          <cell r="CM25">
            <v>73.3</v>
          </cell>
          <cell r="CN25">
            <v>43.3</v>
          </cell>
          <cell r="CO25">
            <v>6.9</v>
          </cell>
          <cell r="CP25">
            <v>41.5</v>
          </cell>
          <cell r="CQ25">
            <v>81.2</v>
          </cell>
          <cell r="CR25">
            <v>17.2</v>
          </cell>
          <cell r="CS25">
            <v>20.100000000000001</v>
          </cell>
          <cell r="CT25">
            <v>31</v>
          </cell>
          <cell r="CU25">
            <v>13.600000000000001</v>
          </cell>
          <cell r="CV25">
            <v>35.299999999999997</v>
          </cell>
          <cell r="CW25">
            <v>12.3</v>
          </cell>
          <cell r="CX25">
            <v>6.1</v>
          </cell>
          <cell r="CY25">
            <v>3.6999999999999997</v>
          </cell>
          <cell r="CZ25">
            <v>9.1</v>
          </cell>
          <cell r="DA25">
            <v>32.300000000000004</v>
          </cell>
          <cell r="DB25">
            <v>36.5</v>
          </cell>
          <cell r="DC25">
            <v>12.5</v>
          </cell>
          <cell r="DD25">
            <v>55.600000000000009</v>
          </cell>
          <cell r="DE25">
            <v>4.3</v>
          </cell>
          <cell r="DF25">
            <v>19.3</v>
          </cell>
          <cell r="DG25">
            <v>3.3000000000000003</v>
          </cell>
          <cell r="DH25" t="str">
            <v>nd</v>
          </cell>
          <cell r="DI25">
            <v>23.400000000000002</v>
          </cell>
          <cell r="DJ25">
            <v>11</v>
          </cell>
          <cell r="DK25">
            <v>17.5</v>
          </cell>
          <cell r="DL25">
            <v>0</v>
          </cell>
          <cell r="DM25">
            <v>0</v>
          </cell>
          <cell r="DN25" t="str">
            <v>nd</v>
          </cell>
          <cell r="DO25">
            <v>0</v>
          </cell>
          <cell r="DP25">
            <v>0</v>
          </cell>
          <cell r="DQ25">
            <v>3.1</v>
          </cell>
          <cell r="DR25">
            <v>0</v>
          </cell>
          <cell r="DS25" t="str">
            <v>nd</v>
          </cell>
          <cell r="DT25" t="str">
            <v>nd</v>
          </cell>
          <cell r="DU25" t="str">
            <v>nd</v>
          </cell>
          <cell r="DV25" t="str">
            <v>nd</v>
          </cell>
          <cell r="DW25">
            <v>20.8</v>
          </cell>
          <cell r="DX25">
            <v>8.6999999999999993</v>
          </cell>
          <cell r="DY25">
            <v>2.6</v>
          </cell>
          <cell r="DZ25">
            <v>4.5</v>
          </cell>
          <cell r="EA25">
            <v>1.6</v>
          </cell>
          <cell r="EB25">
            <v>0</v>
          </cell>
          <cell r="EC25">
            <v>28.499999999999996</v>
          </cell>
          <cell r="ED25">
            <v>7.5</v>
          </cell>
          <cell r="EE25">
            <v>2.9000000000000004</v>
          </cell>
          <cell r="EF25" t="str">
            <v>nd</v>
          </cell>
          <cell r="EG25" t="str">
            <v>nd</v>
          </cell>
          <cell r="EH25">
            <v>4.5999999999999996</v>
          </cell>
          <cell r="EI25">
            <v>5.8999999999999995</v>
          </cell>
          <cell r="EJ25">
            <v>0</v>
          </cell>
          <cell r="EK25">
            <v>0</v>
          </cell>
          <cell r="EL25">
            <v>0</v>
          </cell>
          <cell r="EM25">
            <v>0</v>
          </cell>
          <cell r="EN25" t="str">
            <v>nd</v>
          </cell>
          <cell r="EO25">
            <v>0</v>
          </cell>
          <cell r="EP25">
            <v>0</v>
          </cell>
          <cell r="EQ25" t="str">
            <v>nd</v>
          </cell>
          <cell r="ER25">
            <v>0</v>
          </cell>
          <cell r="ES25">
            <v>0</v>
          </cell>
          <cell r="ET25">
            <v>0</v>
          </cell>
          <cell r="EU25" t="str">
            <v>nd</v>
          </cell>
          <cell r="EV25">
            <v>0</v>
          </cell>
          <cell r="EW25">
            <v>0</v>
          </cell>
          <cell r="EX25">
            <v>3.2</v>
          </cell>
          <cell r="EY25">
            <v>4</v>
          </cell>
          <cell r="EZ25">
            <v>0</v>
          </cell>
          <cell r="FA25" t="str">
            <v>nd</v>
          </cell>
          <cell r="FB25">
            <v>4.3999999999999995</v>
          </cell>
          <cell r="FC25">
            <v>3.5999999999999996</v>
          </cell>
          <cell r="FD25">
            <v>15.1</v>
          </cell>
          <cell r="FE25">
            <v>13.900000000000002</v>
          </cell>
          <cell r="FF25" t="str">
            <v>nd</v>
          </cell>
          <cell r="FG25">
            <v>0</v>
          </cell>
          <cell r="FH25">
            <v>2.4</v>
          </cell>
          <cell r="FI25">
            <v>2.5</v>
          </cell>
          <cell r="FJ25">
            <v>24.5</v>
          </cell>
          <cell r="FK25">
            <v>18.099999999999998</v>
          </cell>
          <cell r="FL25">
            <v>0</v>
          </cell>
          <cell r="FM25">
            <v>0</v>
          </cell>
          <cell r="FN25" t="str">
            <v>nd</v>
          </cell>
          <cell r="FO25">
            <v>0</v>
          </cell>
          <cell r="FP25">
            <v>3.8</v>
          </cell>
          <cell r="FQ25">
            <v>2.5</v>
          </cell>
          <cell r="FR25">
            <v>0</v>
          </cell>
          <cell r="FS25">
            <v>0</v>
          </cell>
          <cell r="FT25">
            <v>0</v>
          </cell>
          <cell r="FU25">
            <v>0</v>
          </cell>
          <cell r="FV25" t="str">
            <v>nd</v>
          </cell>
          <cell r="FW25">
            <v>0</v>
          </cell>
          <cell r="FX25" t="str">
            <v>nd</v>
          </cell>
          <cell r="FY25" t="str">
            <v>nd</v>
          </cell>
          <cell r="FZ25" t="str">
            <v>nd</v>
          </cell>
          <cell r="GA25" t="str">
            <v>nd</v>
          </cell>
          <cell r="GB25">
            <v>3.4000000000000004</v>
          </cell>
          <cell r="GC25">
            <v>0</v>
          </cell>
          <cell r="GD25">
            <v>0</v>
          </cell>
          <cell r="GE25">
            <v>0</v>
          </cell>
          <cell r="GF25" t="str">
            <v>nd</v>
          </cell>
          <cell r="GG25">
            <v>18.600000000000001</v>
          </cell>
          <cell r="GH25">
            <v>16.600000000000001</v>
          </cell>
          <cell r="GI25">
            <v>0</v>
          </cell>
          <cell r="GJ25">
            <v>0</v>
          </cell>
          <cell r="GK25">
            <v>0</v>
          </cell>
          <cell r="GL25" t="str">
            <v>nd</v>
          </cell>
          <cell r="GM25">
            <v>10</v>
          </cell>
          <cell r="GN25">
            <v>37.200000000000003</v>
          </cell>
          <cell r="GO25">
            <v>0</v>
          </cell>
          <cell r="GP25">
            <v>0</v>
          </cell>
          <cell r="GQ25">
            <v>0</v>
          </cell>
          <cell r="GR25">
            <v>0</v>
          </cell>
          <cell r="GS25">
            <v>1.5</v>
          </cell>
          <cell r="GT25">
            <v>5.5</v>
          </cell>
          <cell r="GU25">
            <v>0</v>
          </cell>
          <cell r="GV25">
            <v>0</v>
          </cell>
          <cell r="GW25">
            <v>0</v>
          </cell>
          <cell r="GX25">
            <v>0</v>
          </cell>
          <cell r="GY25" t="str">
            <v>nd</v>
          </cell>
          <cell r="GZ25">
            <v>0</v>
          </cell>
          <cell r="HA25">
            <v>0</v>
          </cell>
          <cell r="HB25">
            <v>0</v>
          </cell>
          <cell r="HC25">
            <v>0</v>
          </cell>
          <cell r="HD25">
            <v>6.3</v>
          </cell>
          <cell r="HE25">
            <v>1.6</v>
          </cell>
          <cell r="HF25">
            <v>0</v>
          </cell>
          <cell r="HG25">
            <v>0</v>
          </cell>
          <cell r="HH25">
            <v>0</v>
          </cell>
          <cell r="HI25">
            <v>2.8000000000000003</v>
          </cell>
          <cell r="HJ25">
            <v>32.800000000000004</v>
          </cell>
          <cell r="HK25">
            <v>3.4000000000000004</v>
          </cell>
          <cell r="HL25">
            <v>0</v>
          </cell>
          <cell r="HM25">
            <v>0</v>
          </cell>
          <cell r="HN25">
            <v>0</v>
          </cell>
          <cell r="HO25">
            <v>4.1000000000000005</v>
          </cell>
          <cell r="HP25">
            <v>37.9</v>
          </cell>
          <cell r="HQ25">
            <v>5</v>
          </cell>
          <cell r="HR25">
            <v>0</v>
          </cell>
          <cell r="HS25">
            <v>0</v>
          </cell>
          <cell r="HT25">
            <v>0</v>
          </cell>
          <cell r="HU25">
            <v>0</v>
          </cell>
          <cell r="HV25">
            <v>4.5</v>
          </cell>
          <cell r="HW25">
            <v>1.2</v>
          </cell>
          <cell r="HX25">
            <v>0</v>
          </cell>
          <cell r="HY25">
            <v>0</v>
          </cell>
          <cell r="HZ25" t="str">
            <v>nd</v>
          </cell>
          <cell r="IA25">
            <v>0</v>
          </cell>
          <cell r="IB25">
            <v>0</v>
          </cell>
          <cell r="IC25" t="str">
            <v>nd</v>
          </cell>
          <cell r="ID25">
            <v>0</v>
          </cell>
          <cell r="IE25" t="str">
            <v>nd</v>
          </cell>
          <cell r="IF25">
            <v>2.2999999999999998</v>
          </cell>
          <cell r="IG25" t="str">
            <v>nd</v>
          </cell>
          <cell r="IH25" t="str">
            <v>nd</v>
          </cell>
          <cell r="II25" t="str">
            <v>nd</v>
          </cell>
          <cell r="IJ25">
            <v>0</v>
          </cell>
          <cell r="IK25">
            <v>5.8000000000000007</v>
          </cell>
          <cell r="IL25">
            <v>16.2</v>
          </cell>
          <cell r="IM25">
            <v>13.600000000000001</v>
          </cell>
          <cell r="IN25" t="str">
            <v>nd</v>
          </cell>
          <cell r="IO25">
            <v>2.7</v>
          </cell>
          <cell r="IP25" t="str">
            <v>nd</v>
          </cell>
          <cell r="IQ25">
            <v>8.2000000000000011</v>
          </cell>
          <cell r="IR25">
            <v>14.399999999999999</v>
          </cell>
          <cell r="IS25">
            <v>12.6</v>
          </cell>
          <cell r="IT25">
            <v>10.100000000000001</v>
          </cell>
          <cell r="IU25">
            <v>0</v>
          </cell>
          <cell r="IV25">
            <v>0</v>
          </cell>
          <cell r="IW25" t="str">
            <v>nd</v>
          </cell>
          <cell r="IX25">
            <v>2.6</v>
          </cell>
          <cell r="IY25">
            <v>3.5000000000000004</v>
          </cell>
          <cell r="IZ25">
            <v>0</v>
          </cell>
          <cell r="JA25">
            <v>0</v>
          </cell>
          <cell r="JB25">
            <v>0</v>
          </cell>
          <cell r="JC25">
            <v>0</v>
          </cell>
          <cell r="JD25">
            <v>0</v>
          </cell>
          <cell r="JE25" t="str">
            <v>nd</v>
          </cell>
          <cell r="JF25">
            <v>0</v>
          </cell>
          <cell r="JG25">
            <v>0</v>
          </cell>
          <cell r="JH25">
            <v>0</v>
          </cell>
          <cell r="JI25">
            <v>0</v>
          </cell>
          <cell r="JJ25">
            <v>0</v>
          </cell>
          <cell r="JK25">
            <v>7.5</v>
          </cell>
          <cell r="JL25">
            <v>0</v>
          </cell>
          <cell r="JM25">
            <v>0</v>
          </cell>
          <cell r="JN25">
            <v>0</v>
          </cell>
          <cell r="JO25">
            <v>0</v>
          </cell>
          <cell r="JP25">
            <v>0</v>
          </cell>
          <cell r="JQ25">
            <v>37.9</v>
          </cell>
          <cell r="JR25">
            <v>0</v>
          </cell>
          <cell r="JS25">
            <v>0</v>
          </cell>
          <cell r="JT25">
            <v>0</v>
          </cell>
          <cell r="JU25">
            <v>0</v>
          </cell>
          <cell r="JV25">
            <v>0</v>
          </cell>
          <cell r="JW25">
            <v>47.199999999999996</v>
          </cell>
          <cell r="JX25">
            <v>0</v>
          </cell>
          <cell r="JY25">
            <v>0</v>
          </cell>
          <cell r="JZ25">
            <v>0</v>
          </cell>
          <cell r="KA25">
            <v>0</v>
          </cell>
          <cell r="KB25">
            <v>0</v>
          </cell>
          <cell r="KC25">
            <v>7.0000000000000009</v>
          </cell>
          <cell r="KD25">
            <v>62.2</v>
          </cell>
          <cell r="KE25">
            <v>7.0000000000000009</v>
          </cell>
          <cell r="KF25">
            <v>3.1</v>
          </cell>
          <cell r="KG25">
            <v>7.1999999999999993</v>
          </cell>
          <cell r="KH25">
            <v>20.599999999999998</v>
          </cell>
          <cell r="KI25">
            <v>0</v>
          </cell>
          <cell r="KJ25">
            <v>60.9</v>
          </cell>
          <cell r="KK25">
            <v>6.6000000000000005</v>
          </cell>
          <cell r="KL25">
            <v>3.2</v>
          </cell>
          <cell r="KM25">
            <v>7.3999999999999995</v>
          </cell>
          <cell r="KN25">
            <v>22</v>
          </cell>
          <cell r="KO25">
            <v>0</v>
          </cell>
        </row>
        <row r="26">
          <cell r="A26" t="str">
            <v>5C3</v>
          </cell>
          <cell r="B26" t="str">
            <v>26</v>
          </cell>
          <cell r="C26" t="str">
            <v>NAF 17</v>
          </cell>
          <cell r="D26" t="str">
            <v>C3</v>
          </cell>
          <cell r="E26" t="str">
            <v>5</v>
          </cell>
          <cell r="F26" t="str">
            <v>nd</v>
          </cell>
          <cell r="G26">
            <v>6.5</v>
          </cell>
          <cell r="H26">
            <v>40.200000000000003</v>
          </cell>
          <cell r="I26">
            <v>41.5</v>
          </cell>
          <cell r="J26">
            <v>10.4</v>
          </cell>
          <cell r="K26">
            <v>78.900000000000006</v>
          </cell>
          <cell r="L26">
            <v>0</v>
          </cell>
          <cell r="M26">
            <v>17.8</v>
          </cell>
          <cell r="N26" t="str">
            <v>nd</v>
          </cell>
          <cell r="O26">
            <v>27.900000000000002</v>
          </cell>
          <cell r="P26">
            <v>30.9</v>
          </cell>
          <cell r="Q26">
            <v>26.8</v>
          </cell>
          <cell r="R26">
            <v>4.3</v>
          </cell>
          <cell r="S26">
            <v>5.3</v>
          </cell>
          <cell r="T26">
            <v>41.699999999999996</v>
          </cell>
          <cell r="U26">
            <v>0</v>
          </cell>
          <cell r="V26">
            <v>19.900000000000002</v>
          </cell>
          <cell r="W26">
            <v>19.400000000000002</v>
          </cell>
          <cell r="X26">
            <v>76.599999999999994</v>
          </cell>
          <cell r="Y26">
            <v>4</v>
          </cell>
          <cell r="Z26">
            <v>0</v>
          </cell>
          <cell r="AA26">
            <v>69.099999999999994</v>
          </cell>
          <cell r="AB26">
            <v>37.1</v>
          </cell>
          <cell r="AC26">
            <v>36.6</v>
          </cell>
          <cell r="AD26">
            <v>21.6</v>
          </cell>
          <cell r="AE26">
            <v>74.599999999999994</v>
          </cell>
          <cell r="AF26">
            <v>0</v>
          </cell>
          <cell r="AG26" t="str">
            <v>nd</v>
          </cell>
          <cell r="AH26">
            <v>0</v>
          </cell>
          <cell r="AI26" t="str">
            <v>nd</v>
          </cell>
          <cell r="AJ26">
            <v>56.100000000000009</v>
          </cell>
          <cell r="AK26">
            <v>11</v>
          </cell>
          <cell r="AL26">
            <v>32.9</v>
          </cell>
          <cell r="AM26">
            <v>54.6</v>
          </cell>
          <cell r="AN26">
            <v>45.4</v>
          </cell>
          <cell r="AO26">
            <v>61.3</v>
          </cell>
          <cell r="AP26">
            <v>38.700000000000003</v>
          </cell>
          <cell r="AQ26">
            <v>58.699999999999996</v>
          </cell>
          <cell r="AR26">
            <v>0</v>
          </cell>
          <cell r="AS26" t="str">
            <v>nd</v>
          </cell>
          <cell r="AT26">
            <v>30.599999999999998</v>
          </cell>
          <cell r="AU26" t="str">
            <v>nd</v>
          </cell>
          <cell r="AV26">
            <v>22.2</v>
          </cell>
          <cell r="AW26" t="str">
            <v>nd</v>
          </cell>
          <cell r="AX26" t="str">
            <v>nd</v>
          </cell>
          <cell r="AY26">
            <v>66.400000000000006</v>
          </cell>
          <cell r="AZ26" t="str">
            <v>nd</v>
          </cell>
          <cell r="BA26">
            <v>53.300000000000004</v>
          </cell>
          <cell r="BB26">
            <v>25.6</v>
          </cell>
          <cell r="BC26">
            <v>9</v>
          </cell>
          <cell r="BD26">
            <v>5.8000000000000007</v>
          </cell>
          <cell r="BE26">
            <v>3.6999999999999997</v>
          </cell>
          <cell r="BF26" t="str">
            <v>nd</v>
          </cell>
          <cell r="BG26">
            <v>0</v>
          </cell>
          <cell r="BH26">
            <v>0</v>
          </cell>
          <cell r="BI26">
            <v>6.8000000000000007</v>
          </cell>
          <cell r="BJ26">
            <v>16.100000000000001</v>
          </cell>
          <cell r="BK26">
            <v>55.400000000000006</v>
          </cell>
          <cell r="BL26">
            <v>21.7</v>
          </cell>
          <cell r="BM26">
            <v>0</v>
          </cell>
          <cell r="BN26" t="str">
            <v>nd</v>
          </cell>
          <cell r="BO26" t="str">
            <v>nd</v>
          </cell>
          <cell r="BP26">
            <v>2.1999999999999997</v>
          </cell>
          <cell r="BQ26">
            <v>35.299999999999997</v>
          </cell>
          <cell r="BR26">
            <v>60.3</v>
          </cell>
          <cell r="BS26">
            <v>0</v>
          </cell>
          <cell r="BT26">
            <v>0</v>
          </cell>
          <cell r="BU26">
            <v>0</v>
          </cell>
          <cell r="BV26">
            <v>3.5000000000000004</v>
          </cell>
          <cell r="BW26">
            <v>88.2</v>
          </cell>
          <cell r="BX26">
            <v>8.3000000000000007</v>
          </cell>
          <cell r="BY26" t="str">
            <v>nd</v>
          </cell>
          <cell r="BZ26">
            <v>5.2</v>
          </cell>
          <cell r="CA26">
            <v>15.8</v>
          </cell>
          <cell r="CB26">
            <v>39.200000000000003</v>
          </cell>
          <cell r="CC26">
            <v>36</v>
          </cell>
          <cell r="CD26" t="str">
            <v>nd</v>
          </cell>
          <cell r="CE26">
            <v>0</v>
          </cell>
          <cell r="CF26">
            <v>0</v>
          </cell>
          <cell r="CG26">
            <v>0</v>
          </cell>
          <cell r="CH26">
            <v>0</v>
          </cell>
          <cell r="CI26">
            <v>0</v>
          </cell>
          <cell r="CJ26">
            <v>100</v>
          </cell>
          <cell r="CK26">
            <v>86.6</v>
          </cell>
          <cell r="CL26">
            <v>29.299999999999997</v>
          </cell>
          <cell r="CM26">
            <v>80.800000000000011</v>
          </cell>
          <cell r="CN26">
            <v>50</v>
          </cell>
          <cell r="CO26">
            <v>0</v>
          </cell>
          <cell r="CP26">
            <v>28.299999999999997</v>
          </cell>
          <cell r="CQ26">
            <v>83.3</v>
          </cell>
          <cell r="CR26">
            <v>4.3</v>
          </cell>
          <cell r="CS26">
            <v>31</v>
          </cell>
          <cell r="CT26">
            <v>41.5</v>
          </cell>
          <cell r="CU26" t="str">
            <v>nd</v>
          </cell>
          <cell r="CV26">
            <v>24.7</v>
          </cell>
          <cell r="CW26">
            <v>18.2</v>
          </cell>
          <cell r="CX26" t="str">
            <v>nd</v>
          </cell>
          <cell r="CY26">
            <v>18.5</v>
          </cell>
          <cell r="CZ26">
            <v>11.3</v>
          </cell>
          <cell r="DA26">
            <v>13.600000000000001</v>
          </cell>
          <cell r="DB26">
            <v>34.300000000000004</v>
          </cell>
          <cell r="DC26">
            <v>17</v>
          </cell>
          <cell r="DD26">
            <v>50.4</v>
          </cell>
          <cell r="DE26">
            <v>7.1999999999999993</v>
          </cell>
          <cell r="DF26">
            <v>20.3</v>
          </cell>
          <cell r="DG26" t="str">
            <v>nd</v>
          </cell>
          <cell r="DH26">
            <v>7.1999999999999993</v>
          </cell>
          <cell r="DI26">
            <v>27.700000000000003</v>
          </cell>
          <cell r="DJ26">
            <v>20</v>
          </cell>
          <cell r="DK26">
            <v>12.4</v>
          </cell>
          <cell r="DL26" t="str">
            <v>nd</v>
          </cell>
          <cell r="DM26">
            <v>0</v>
          </cell>
          <cell r="DN26">
            <v>0</v>
          </cell>
          <cell r="DO26">
            <v>0</v>
          </cell>
          <cell r="DP26">
            <v>0</v>
          </cell>
          <cell r="DQ26">
            <v>4.3</v>
          </cell>
          <cell r="DR26" t="str">
            <v>nd</v>
          </cell>
          <cell r="DS26">
            <v>0</v>
          </cell>
          <cell r="DT26">
            <v>0</v>
          </cell>
          <cell r="DU26">
            <v>0</v>
          </cell>
          <cell r="DV26">
            <v>0</v>
          </cell>
          <cell r="DW26">
            <v>19.5</v>
          </cell>
          <cell r="DX26">
            <v>9.8000000000000007</v>
          </cell>
          <cell r="DY26">
            <v>7.6</v>
          </cell>
          <cell r="DZ26">
            <v>2.8000000000000003</v>
          </cell>
          <cell r="EA26" t="str">
            <v>nd</v>
          </cell>
          <cell r="EB26">
            <v>0</v>
          </cell>
          <cell r="EC26">
            <v>23.7</v>
          </cell>
          <cell r="ED26">
            <v>7.5</v>
          </cell>
          <cell r="EE26" t="str">
            <v>nd</v>
          </cell>
          <cell r="EF26" t="str">
            <v>nd</v>
          </cell>
          <cell r="EG26" t="str">
            <v>nd</v>
          </cell>
          <cell r="EH26" t="str">
            <v>nd</v>
          </cell>
          <cell r="EI26" t="str">
            <v>nd</v>
          </cell>
          <cell r="EJ26">
            <v>5.5</v>
          </cell>
          <cell r="EK26">
            <v>0</v>
          </cell>
          <cell r="EL26">
            <v>0</v>
          </cell>
          <cell r="EM26">
            <v>0</v>
          </cell>
          <cell r="EN26">
            <v>0</v>
          </cell>
          <cell r="EO26">
            <v>0</v>
          </cell>
          <cell r="EP26">
            <v>0</v>
          </cell>
          <cell r="EQ26">
            <v>0</v>
          </cell>
          <cell r="ER26" t="str">
            <v>nd</v>
          </cell>
          <cell r="ES26">
            <v>0</v>
          </cell>
          <cell r="ET26">
            <v>0</v>
          </cell>
          <cell r="EU26">
            <v>0</v>
          </cell>
          <cell r="EV26">
            <v>0</v>
          </cell>
          <cell r="EW26">
            <v>0</v>
          </cell>
          <cell r="EX26">
            <v>6.4</v>
          </cell>
          <cell r="EY26" t="str">
            <v>nd</v>
          </cell>
          <cell r="EZ26">
            <v>0</v>
          </cell>
          <cell r="FA26">
            <v>0</v>
          </cell>
          <cell r="FB26" t="str">
            <v>nd</v>
          </cell>
          <cell r="FC26">
            <v>7.6</v>
          </cell>
          <cell r="FD26">
            <v>25</v>
          </cell>
          <cell r="FE26">
            <v>7.5</v>
          </cell>
          <cell r="FF26">
            <v>0</v>
          </cell>
          <cell r="FG26">
            <v>0</v>
          </cell>
          <cell r="FH26" t="str">
            <v>nd</v>
          </cell>
          <cell r="FI26">
            <v>3.9</v>
          </cell>
          <cell r="FJ26">
            <v>19.3</v>
          </cell>
          <cell r="FK26">
            <v>13.4</v>
          </cell>
          <cell r="FL26">
            <v>0</v>
          </cell>
          <cell r="FM26">
            <v>0</v>
          </cell>
          <cell r="FN26" t="str">
            <v>nd</v>
          </cell>
          <cell r="FO26" t="str">
            <v>nd</v>
          </cell>
          <cell r="FP26">
            <v>4.8</v>
          </cell>
          <cell r="FQ26">
            <v>0</v>
          </cell>
          <cell r="FR26">
            <v>0</v>
          </cell>
          <cell r="FS26">
            <v>0</v>
          </cell>
          <cell r="FT26">
            <v>0</v>
          </cell>
          <cell r="FU26">
            <v>0</v>
          </cell>
          <cell r="FV26" t="str">
            <v>nd</v>
          </cell>
          <cell r="FW26">
            <v>0</v>
          </cell>
          <cell r="FX26">
            <v>0</v>
          </cell>
          <cell r="FY26" t="str">
            <v>nd</v>
          </cell>
          <cell r="FZ26">
            <v>0</v>
          </cell>
          <cell r="GA26">
            <v>5.0999999999999996</v>
          </cell>
          <cell r="GB26" t="str">
            <v>nd</v>
          </cell>
          <cell r="GC26">
            <v>0</v>
          </cell>
          <cell r="GD26" t="str">
            <v>nd</v>
          </cell>
          <cell r="GE26">
            <v>0</v>
          </cell>
          <cell r="GF26">
            <v>2.1999999999999997</v>
          </cell>
          <cell r="GG26">
            <v>18.399999999999999</v>
          </cell>
          <cell r="GH26">
            <v>20.5</v>
          </cell>
          <cell r="GI26">
            <v>0</v>
          </cell>
          <cell r="GJ26">
            <v>0</v>
          </cell>
          <cell r="GK26">
            <v>0</v>
          </cell>
          <cell r="GL26">
            <v>0</v>
          </cell>
          <cell r="GM26">
            <v>10.299999999999999</v>
          </cell>
          <cell r="GN26">
            <v>29.299999999999997</v>
          </cell>
          <cell r="GO26">
            <v>0</v>
          </cell>
          <cell r="GP26">
            <v>0</v>
          </cell>
          <cell r="GQ26">
            <v>0</v>
          </cell>
          <cell r="GR26">
            <v>0</v>
          </cell>
          <cell r="GS26" t="str">
            <v>nd</v>
          </cell>
          <cell r="GT26">
            <v>7.9</v>
          </cell>
          <cell r="GU26">
            <v>0</v>
          </cell>
          <cell r="GV26" t="str">
            <v>nd</v>
          </cell>
          <cell r="GW26">
            <v>0</v>
          </cell>
          <cell r="GX26">
            <v>0</v>
          </cell>
          <cell r="GY26">
            <v>0</v>
          </cell>
          <cell r="GZ26">
            <v>0</v>
          </cell>
          <cell r="HA26">
            <v>0</v>
          </cell>
          <cell r="HB26">
            <v>0</v>
          </cell>
          <cell r="HC26">
            <v>0</v>
          </cell>
          <cell r="HD26">
            <v>7.1</v>
          </cell>
          <cell r="HE26">
            <v>0</v>
          </cell>
          <cell r="HF26">
            <v>0</v>
          </cell>
          <cell r="HG26">
            <v>0</v>
          </cell>
          <cell r="HH26">
            <v>0</v>
          </cell>
          <cell r="HI26">
            <v>0</v>
          </cell>
          <cell r="HJ26">
            <v>42</v>
          </cell>
          <cell r="HK26">
            <v>0</v>
          </cell>
          <cell r="HL26">
            <v>0</v>
          </cell>
          <cell r="HM26">
            <v>0</v>
          </cell>
          <cell r="HN26">
            <v>0</v>
          </cell>
          <cell r="HO26">
            <v>3.5000000000000004</v>
          </cell>
          <cell r="HP26">
            <v>29.7</v>
          </cell>
          <cell r="HQ26">
            <v>6.4</v>
          </cell>
          <cell r="HR26">
            <v>0</v>
          </cell>
          <cell r="HS26">
            <v>0</v>
          </cell>
          <cell r="HT26">
            <v>0</v>
          </cell>
          <cell r="HU26">
            <v>0</v>
          </cell>
          <cell r="HV26">
            <v>7.3999999999999995</v>
          </cell>
          <cell r="HW26" t="str">
            <v>nd</v>
          </cell>
          <cell r="HX26">
            <v>0</v>
          </cell>
          <cell r="HY26">
            <v>0</v>
          </cell>
          <cell r="HZ26">
            <v>0</v>
          </cell>
          <cell r="IA26" t="str">
            <v>nd</v>
          </cell>
          <cell r="IB26">
            <v>0</v>
          </cell>
          <cell r="IC26">
            <v>0</v>
          </cell>
          <cell r="ID26" t="str">
            <v>nd</v>
          </cell>
          <cell r="IE26">
            <v>0</v>
          </cell>
          <cell r="IF26">
            <v>4.5999999999999996</v>
          </cell>
          <cell r="IG26" t="str">
            <v>nd</v>
          </cell>
          <cell r="IH26">
            <v>0</v>
          </cell>
          <cell r="II26">
            <v>0</v>
          </cell>
          <cell r="IJ26" t="str">
            <v>nd</v>
          </cell>
          <cell r="IK26" t="str">
            <v>nd</v>
          </cell>
          <cell r="IL26">
            <v>19.600000000000001</v>
          </cell>
          <cell r="IM26">
            <v>18.3</v>
          </cell>
          <cell r="IN26" t="str">
            <v>nd</v>
          </cell>
          <cell r="IO26" t="str">
            <v>nd</v>
          </cell>
          <cell r="IP26" t="str">
            <v>nd</v>
          </cell>
          <cell r="IQ26">
            <v>12.2</v>
          </cell>
          <cell r="IR26">
            <v>10.5</v>
          </cell>
          <cell r="IS26">
            <v>10.199999999999999</v>
          </cell>
          <cell r="IT26" t="str">
            <v>nd</v>
          </cell>
          <cell r="IU26">
            <v>0</v>
          </cell>
          <cell r="IV26">
            <v>0</v>
          </cell>
          <cell r="IW26" t="str">
            <v>nd</v>
          </cell>
          <cell r="IX26" t="str">
            <v>nd</v>
          </cell>
          <cell r="IY26">
            <v>5.7</v>
          </cell>
          <cell r="IZ26">
            <v>0</v>
          </cell>
          <cell r="JA26">
            <v>0</v>
          </cell>
          <cell r="JB26">
            <v>0</v>
          </cell>
          <cell r="JC26">
            <v>0</v>
          </cell>
          <cell r="JD26">
            <v>0</v>
          </cell>
          <cell r="JE26" t="str">
            <v>nd</v>
          </cell>
          <cell r="JF26">
            <v>0</v>
          </cell>
          <cell r="JG26">
            <v>0</v>
          </cell>
          <cell r="JH26">
            <v>0</v>
          </cell>
          <cell r="JI26">
            <v>0</v>
          </cell>
          <cell r="JJ26">
            <v>0</v>
          </cell>
          <cell r="JK26">
            <v>7.3</v>
          </cell>
          <cell r="JL26">
            <v>0</v>
          </cell>
          <cell r="JM26">
            <v>0</v>
          </cell>
          <cell r="JN26">
            <v>0</v>
          </cell>
          <cell r="JO26">
            <v>0</v>
          </cell>
          <cell r="JP26">
            <v>0</v>
          </cell>
          <cell r="JQ26">
            <v>43</v>
          </cell>
          <cell r="JR26">
            <v>0</v>
          </cell>
          <cell r="JS26">
            <v>0</v>
          </cell>
          <cell r="JT26">
            <v>0</v>
          </cell>
          <cell r="JU26">
            <v>0</v>
          </cell>
          <cell r="JV26">
            <v>0</v>
          </cell>
          <cell r="JW26">
            <v>39.4</v>
          </cell>
          <cell r="JX26">
            <v>0</v>
          </cell>
          <cell r="JY26">
            <v>0</v>
          </cell>
          <cell r="JZ26">
            <v>0</v>
          </cell>
          <cell r="KA26">
            <v>0</v>
          </cell>
          <cell r="KB26">
            <v>0</v>
          </cell>
          <cell r="KC26">
            <v>8.4</v>
          </cell>
          <cell r="KD26">
            <v>63.5</v>
          </cell>
          <cell r="KE26">
            <v>8.2000000000000011</v>
          </cell>
          <cell r="KF26">
            <v>3.4000000000000004</v>
          </cell>
          <cell r="KG26">
            <v>5</v>
          </cell>
          <cell r="KH26">
            <v>19.8</v>
          </cell>
          <cell r="KI26">
            <v>0</v>
          </cell>
          <cell r="KJ26">
            <v>61.199999999999996</v>
          </cell>
          <cell r="KK26">
            <v>8.7999999999999989</v>
          </cell>
          <cell r="KL26">
            <v>3.4000000000000004</v>
          </cell>
          <cell r="KM26">
            <v>5.0999999999999996</v>
          </cell>
          <cell r="KN26">
            <v>21.6</v>
          </cell>
          <cell r="KO26">
            <v>0</v>
          </cell>
        </row>
        <row r="27">
          <cell r="A27" t="str">
            <v>6C3</v>
          </cell>
          <cell r="B27" t="str">
            <v>27</v>
          </cell>
          <cell r="C27" t="str">
            <v>NAF 17</v>
          </cell>
          <cell r="D27" t="str">
            <v>C3</v>
          </cell>
          <cell r="E27" t="str">
            <v>6</v>
          </cell>
          <cell r="F27">
            <v>0</v>
          </cell>
          <cell r="G27">
            <v>2.5</v>
          </cell>
          <cell r="H27">
            <v>39.700000000000003</v>
          </cell>
          <cell r="I27">
            <v>48.3</v>
          </cell>
          <cell r="J27">
            <v>9.4</v>
          </cell>
          <cell r="K27">
            <v>84.8</v>
          </cell>
          <cell r="L27" t="str">
            <v>nd</v>
          </cell>
          <cell r="M27">
            <v>8.2000000000000011</v>
          </cell>
          <cell r="N27">
            <v>6.5</v>
          </cell>
          <cell r="O27">
            <v>38</v>
          </cell>
          <cell r="P27">
            <v>48.1</v>
          </cell>
          <cell r="Q27">
            <v>26.400000000000002</v>
          </cell>
          <cell r="R27">
            <v>3.9</v>
          </cell>
          <cell r="S27">
            <v>6.2</v>
          </cell>
          <cell r="T27">
            <v>39.4</v>
          </cell>
          <cell r="U27" t="str">
            <v>nd</v>
          </cell>
          <cell r="V27">
            <v>14.399999999999999</v>
          </cell>
          <cell r="W27">
            <v>17.899999999999999</v>
          </cell>
          <cell r="X27">
            <v>80.800000000000011</v>
          </cell>
          <cell r="Y27" t="str">
            <v>nd</v>
          </cell>
          <cell r="Z27">
            <v>0</v>
          </cell>
          <cell r="AA27">
            <v>46.9</v>
          </cell>
          <cell r="AB27" t="str">
            <v>nd</v>
          </cell>
          <cell r="AC27">
            <v>79.3</v>
          </cell>
          <cell r="AD27">
            <v>11.700000000000001</v>
          </cell>
          <cell r="AE27">
            <v>23.799999999999997</v>
          </cell>
          <cell r="AF27" t="str">
            <v>nd</v>
          </cell>
          <cell r="AG27">
            <v>0</v>
          </cell>
          <cell r="AH27">
            <v>0</v>
          </cell>
          <cell r="AI27">
            <v>58.8</v>
          </cell>
          <cell r="AJ27">
            <v>51.800000000000004</v>
          </cell>
          <cell r="AK27">
            <v>14.2</v>
          </cell>
          <cell r="AL27">
            <v>34.1</v>
          </cell>
          <cell r="AM27">
            <v>66.2</v>
          </cell>
          <cell r="AN27">
            <v>33.800000000000004</v>
          </cell>
          <cell r="AO27">
            <v>64</v>
          </cell>
          <cell r="AP27">
            <v>36</v>
          </cell>
          <cell r="AQ27">
            <v>48.5</v>
          </cell>
          <cell r="AR27">
            <v>0</v>
          </cell>
          <cell r="AS27" t="str">
            <v>nd</v>
          </cell>
          <cell r="AT27">
            <v>26.8</v>
          </cell>
          <cell r="AU27">
            <v>14.899999999999999</v>
          </cell>
          <cell r="AV27">
            <v>8.2000000000000011</v>
          </cell>
          <cell r="AW27">
            <v>10</v>
          </cell>
          <cell r="AX27">
            <v>12.5</v>
          </cell>
          <cell r="AY27">
            <v>46.800000000000004</v>
          </cell>
          <cell r="AZ27">
            <v>22.5</v>
          </cell>
          <cell r="BA27">
            <v>24.9</v>
          </cell>
          <cell r="BB27">
            <v>32.6</v>
          </cell>
          <cell r="BC27">
            <v>22.6</v>
          </cell>
          <cell r="BD27">
            <v>6.4</v>
          </cell>
          <cell r="BE27">
            <v>9.8000000000000007</v>
          </cell>
          <cell r="BF27">
            <v>3.6999999999999997</v>
          </cell>
          <cell r="BG27">
            <v>9.9</v>
          </cell>
          <cell r="BH27">
            <v>6.8000000000000007</v>
          </cell>
          <cell r="BI27">
            <v>19.3</v>
          </cell>
          <cell r="BJ27">
            <v>31.900000000000002</v>
          </cell>
          <cell r="BK27">
            <v>26.700000000000003</v>
          </cell>
          <cell r="BL27">
            <v>5.3</v>
          </cell>
          <cell r="BM27">
            <v>0</v>
          </cell>
          <cell r="BN27" t="str">
            <v>nd</v>
          </cell>
          <cell r="BO27" t="str">
            <v>nd</v>
          </cell>
          <cell r="BP27">
            <v>2.6</v>
          </cell>
          <cell r="BQ27">
            <v>50.1</v>
          </cell>
          <cell r="BR27">
            <v>45.4</v>
          </cell>
          <cell r="BS27" t="str">
            <v>nd</v>
          </cell>
          <cell r="BT27" t="str">
            <v>nd</v>
          </cell>
          <cell r="BU27" t="str">
            <v>nd</v>
          </cell>
          <cell r="BV27">
            <v>6.2</v>
          </cell>
          <cell r="BW27">
            <v>82</v>
          </cell>
          <cell r="BX27">
            <v>7.1999999999999993</v>
          </cell>
          <cell r="BY27">
            <v>3.1</v>
          </cell>
          <cell r="BZ27">
            <v>2.9000000000000004</v>
          </cell>
          <cell r="CA27">
            <v>23.799999999999997</v>
          </cell>
          <cell r="CB27">
            <v>35.9</v>
          </cell>
          <cell r="CC27">
            <v>23.400000000000002</v>
          </cell>
          <cell r="CD27">
            <v>10.8</v>
          </cell>
          <cell r="CE27">
            <v>0</v>
          </cell>
          <cell r="CF27">
            <v>0</v>
          </cell>
          <cell r="CG27">
            <v>0</v>
          </cell>
          <cell r="CH27">
            <v>0</v>
          </cell>
          <cell r="CI27" t="str">
            <v>nd</v>
          </cell>
          <cell r="CJ27">
            <v>99.8</v>
          </cell>
          <cell r="CK27">
            <v>95.399999999999991</v>
          </cell>
          <cell r="CL27">
            <v>54.800000000000004</v>
          </cell>
          <cell r="CM27">
            <v>88.8</v>
          </cell>
          <cell r="CN27">
            <v>47.099999999999994</v>
          </cell>
          <cell r="CO27">
            <v>4.5</v>
          </cell>
          <cell r="CP27">
            <v>35.5</v>
          </cell>
          <cell r="CQ27">
            <v>93</v>
          </cell>
          <cell r="CR27">
            <v>32.4</v>
          </cell>
          <cell r="CS27">
            <v>10.7</v>
          </cell>
          <cell r="CT27">
            <v>34</v>
          </cell>
          <cell r="CU27">
            <v>20.7</v>
          </cell>
          <cell r="CV27">
            <v>34.599999999999994</v>
          </cell>
          <cell r="CW27">
            <v>8.5</v>
          </cell>
          <cell r="CX27" t="str">
            <v>nd</v>
          </cell>
          <cell r="CY27">
            <v>5.2</v>
          </cell>
          <cell r="CZ27">
            <v>28.199999999999996</v>
          </cell>
          <cell r="DA27">
            <v>33.4</v>
          </cell>
          <cell r="DB27">
            <v>23.1</v>
          </cell>
          <cell r="DC27">
            <v>8.6</v>
          </cell>
          <cell r="DD27">
            <v>51</v>
          </cell>
          <cell r="DE27">
            <v>1.3</v>
          </cell>
          <cell r="DF27">
            <v>27</v>
          </cell>
          <cell r="DG27">
            <v>10.4</v>
          </cell>
          <cell r="DH27">
            <v>7.3999999999999995</v>
          </cell>
          <cell r="DI27">
            <v>13.900000000000002</v>
          </cell>
          <cell r="DJ27">
            <v>8.6999999999999993</v>
          </cell>
          <cell r="DK27">
            <v>23.3</v>
          </cell>
          <cell r="DL27">
            <v>0</v>
          </cell>
          <cell r="DM27">
            <v>0</v>
          </cell>
          <cell r="DN27">
            <v>0</v>
          </cell>
          <cell r="DO27">
            <v>0</v>
          </cell>
          <cell r="DP27">
            <v>0</v>
          </cell>
          <cell r="DQ27">
            <v>0</v>
          </cell>
          <cell r="DR27">
            <v>0</v>
          </cell>
          <cell r="DS27">
            <v>0</v>
          </cell>
          <cell r="DT27" t="str">
            <v>nd</v>
          </cell>
          <cell r="DU27" t="str">
            <v>nd</v>
          </cell>
          <cell r="DV27" t="str">
            <v>nd</v>
          </cell>
          <cell r="DW27">
            <v>9.8000000000000007</v>
          </cell>
          <cell r="DX27">
            <v>13.600000000000001</v>
          </cell>
          <cell r="DY27">
            <v>7.5</v>
          </cell>
          <cell r="DZ27">
            <v>1.7999999999999998</v>
          </cell>
          <cell r="EA27">
            <v>6.4</v>
          </cell>
          <cell r="EB27" t="str">
            <v>nd</v>
          </cell>
          <cell r="EC27">
            <v>11.700000000000001</v>
          </cell>
          <cell r="ED27">
            <v>13</v>
          </cell>
          <cell r="EE27">
            <v>15.2</v>
          </cell>
          <cell r="EF27">
            <v>3.9</v>
          </cell>
          <cell r="EG27">
            <v>3.2</v>
          </cell>
          <cell r="EH27">
            <v>1.2</v>
          </cell>
          <cell r="EI27">
            <v>3.4000000000000004</v>
          </cell>
          <cell r="EJ27" t="str">
            <v>nd</v>
          </cell>
          <cell r="EK27">
            <v>0</v>
          </cell>
          <cell r="EL27">
            <v>0</v>
          </cell>
          <cell r="EM27">
            <v>0</v>
          </cell>
          <cell r="EN27">
            <v>0</v>
          </cell>
          <cell r="EO27">
            <v>0</v>
          </cell>
          <cell r="EP27">
            <v>0</v>
          </cell>
          <cell r="EQ27">
            <v>0</v>
          </cell>
          <cell r="ER27">
            <v>0</v>
          </cell>
          <cell r="ES27">
            <v>0</v>
          </cell>
          <cell r="ET27">
            <v>0</v>
          </cell>
          <cell r="EU27">
            <v>2.6</v>
          </cell>
          <cell r="EV27">
            <v>0</v>
          </cell>
          <cell r="EW27">
            <v>0</v>
          </cell>
          <cell r="EX27">
            <v>0</v>
          </cell>
          <cell r="EY27">
            <v>0</v>
          </cell>
          <cell r="EZ27">
            <v>6.4</v>
          </cell>
          <cell r="FA27" t="str">
            <v>nd</v>
          </cell>
          <cell r="FB27">
            <v>9.1999999999999993</v>
          </cell>
          <cell r="FC27">
            <v>4.8</v>
          </cell>
          <cell r="FD27">
            <v>14.099999999999998</v>
          </cell>
          <cell r="FE27">
            <v>3</v>
          </cell>
          <cell r="FF27" t="str">
            <v>nd</v>
          </cell>
          <cell r="FG27">
            <v>3.1</v>
          </cell>
          <cell r="FH27">
            <v>9.1</v>
          </cell>
          <cell r="FI27">
            <v>21.4</v>
          </cell>
          <cell r="FJ27">
            <v>11.5</v>
          </cell>
          <cell r="FK27">
            <v>2.1999999999999997</v>
          </cell>
          <cell r="FL27" t="str">
            <v>nd</v>
          </cell>
          <cell r="FM27">
            <v>0</v>
          </cell>
          <cell r="FN27" t="str">
            <v>nd</v>
          </cell>
          <cell r="FO27" t="str">
            <v>nd</v>
          </cell>
          <cell r="FP27" t="str">
            <v>nd</v>
          </cell>
          <cell r="FQ27" t="str">
            <v>nd</v>
          </cell>
          <cell r="FR27">
            <v>0</v>
          </cell>
          <cell r="FS27">
            <v>0</v>
          </cell>
          <cell r="FT27">
            <v>0</v>
          </cell>
          <cell r="FU27">
            <v>0</v>
          </cell>
          <cell r="FV27">
            <v>0</v>
          </cell>
          <cell r="FW27">
            <v>0</v>
          </cell>
          <cell r="FX27" t="str">
            <v>nd</v>
          </cell>
          <cell r="FY27">
            <v>0</v>
          </cell>
          <cell r="FZ27">
            <v>0</v>
          </cell>
          <cell r="GA27" t="str">
            <v>nd</v>
          </cell>
          <cell r="GB27" t="str">
            <v>nd</v>
          </cell>
          <cell r="GC27">
            <v>0</v>
          </cell>
          <cell r="GD27">
            <v>0</v>
          </cell>
          <cell r="GE27" t="str">
            <v>nd</v>
          </cell>
          <cell r="GF27">
            <v>1.5</v>
          </cell>
          <cell r="GG27">
            <v>16.600000000000001</v>
          </cell>
          <cell r="GH27">
            <v>19</v>
          </cell>
          <cell r="GI27">
            <v>0</v>
          </cell>
          <cell r="GJ27">
            <v>0</v>
          </cell>
          <cell r="GK27">
            <v>0</v>
          </cell>
          <cell r="GL27">
            <v>0</v>
          </cell>
          <cell r="GM27">
            <v>25</v>
          </cell>
          <cell r="GN27">
            <v>24.6</v>
          </cell>
          <cell r="GO27">
            <v>0</v>
          </cell>
          <cell r="GP27">
            <v>0</v>
          </cell>
          <cell r="GQ27">
            <v>0</v>
          </cell>
          <cell r="GR27" t="str">
            <v>nd</v>
          </cell>
          <cell r="GS27">
            <v>6.9</v>
          </cell>
          <cell r="GT27" t="str">
            <v>nd</v>
          </cell>
          <cell r="GU27">
            <v>0</v>
          </cell>
          <cell r="GV27">
            <v>0</v>
          </cell>
          <cell r="GW27">
            <v>0</v>
          </cell>
          <cell r="GX27">
            <v>0</v>
          </cell>
          <cell r="GY27">
            <v>0</v>
          </cell>
          <cell r="GZ27">
            <v>0</v>
          </cell>
          <cell r="HA27">
            <v>0</v>
          </cell>
          <cell r="HB27">
            <v>0</v>
          </cell>
          <cell r="HC27">
            <v>0</v>
          </cell>
          <cell r="HD27">
            <v>2.4</v>
          </cell>
          <cell r="HE27" t="str">
            <v>nd</v>
          </cell>
          <cell r="HF27" t="str">
            <v>nd</v>
          </cell>
          <cell r="HG27" t="str">
            <v>nd</v>
          </cell>
          <cell r="HH27" t="str">
            <v>nd</v>
          </cell>
          <cell r="HI27">
            <v>1</v>
          </cell>
          <cell r="HJ27">
            <v>27.6</v>
          </cell>
          <cell r="HK27">
            <v>6.6000000000000005</v>
          </cell>
          <cell r="HL27">
            <v>0</v>
          </cell>
          <cell r="HM27">
            <v>0</v>
          </cell>
          <cell r="HN27">
            <v>0</v>
          </cell>
          <cell r="HO27">
            <v>3.9</v>
          </cell>
          <cell r="HP27">
            <v>43.8</v>
          </cell>
          <cell r="HQ27" t="str">
            <v>nd</v>
          </cell>
          <cell r="HR27">
            <v>0</v>
          </cell>
          <cell r="HS27">
            <v>0</v>
          </cell>
          <cell r="HT27">
            <v>0</v>
          </cell>
          <cell r="HU27" t="str">
            <v>nd</v>
          </cell>
          <cell r="HV27">
            <v>8.2000000000000011</v>
          </cell>
          <cell r="HW27">
            <v>0</v>
          </cell>
          <cell r="HX27">
            <v>0</v>
          </cell>
          <cell r="HY27">
            <v>0</v>
          </cell>
          <cell r="HZ27">
            <v>0</v>
          </cell>
          <cell r="IA27">
            <v>0</v>
          </cell>
          <cell r="IB27">
            <v>0</v>
          </cell>
          <cell r="IC27">
            <v>0</v>
          </cell>
          <cell r="ID27">
            <v>0</v>
          </cell>
          <cell r="IE27">
            <v>0</v>
          </cell>
          <cell r="IF27">
            <v>2.6</v>
          </cell>
          <cell r="IG27">
            <v>0</v>
          </cell>
          <cell r="IH27">
            <v>0</v>
          </cell>
          <cell r="II27" t="str">
            <v>nd</v>
          </cell>
          <cell r="IJ27">
            <v>1.5</v>
          </cell>
          <cell r="IK27">
            <v>5.0999999999999996</v>
          </cell>
          <cell r="IL27">
            <v>16.400000000000002</v>
          </cell>
          <cell r="IM27">
            <v>9.6</v>
          </cell>
          <cell r="IN27">
            <v>5.8999999999999995</v>
          </cell>
          <cell r="IO27" t="str">
            <v>nd</v>
          </cell>
          <cell r="IP27">
            <v>1.0999999999999999</v>
          </cell>
          <cell r="IQ27">
            <v>18.2</v>
          </cell>
          <cell r="IR27">
            <v>15.9</v>
          </cell>
          <cell r="IS27">
            <v>6.3</v>
          </cell>
          <cell r="IT27">
            <v>4.9000000000000004</v>
          </cell>
          <cell r="IU27">
            <v>0</v>
          </cell>
          <cell r="IV27" t="str">
            <v>nd</v>
          </cell>
          <cell r="IW27" t="str">
            <v>nd</v>
          </cell>
          <cell r="IX27" t="str">
            <v>nd</v>
          </cell>
          <cell r="IY27">
            <v>7.3999999999999995</v>
          </cell>
          <cell r="IZ27">
            <v>0</v>
          </cell>
          <cell r="JA27">
            <v>0</v>
          </cell>
          <cell r="JB27">
            <v>0</v>
          </cell>
          <cell r="JC27">
            <v>0</v>
          </cell>
          <cell r="JD27">
            <v>0</v>
          </cell>
          <cell r="JE27">
            <v>0</v>
          </cell>
          <cell r="JF27">
            <v>0</v>
          </cell>
          <cell r="JG27">
            <v>0</v>
          </cell>
          <cell r="JH27">
            <v>0</v>
          </cell>
          <cell r="JI27">
            <v>0</v>
          </cell>
          <cell r="JJ27">
            <v>0</v>
          </cell>
          <cell r="JK27">
            <v>2.6</v>
          </cell>
          <cell r="JL27">
            <v>0</v>
          </cell>
          <cell r="JM27">
            <v>0</v>
          </cell>
          <cell r="JN27">
            <v>0</v>
          </cell>
          <cell r="JO27">
            <v>0</v>
          </cell>
          <cell r="JP27" t="str">
            <v>nd</v>
          </cell>
          <cell r="JQ27">
            <v>38.4</v>
          </cell>
          <cell r="JR27">
            <v>0</v>
          </cell>
          <cell r="JS27">
            <v>0</v>
          </cell>
          <cell r="JT27">
            <v>0</v>
          </cell>
          <cell r="JU27">
            <v>0</v>
          </cell>
          <cell r="JV27">
            <v>0</v>
          </cell>
          <cell r="JW27">
            <v>49.3</v>
          </cell>
          <cell r="JX27">
            <v>0</v>
          </cell>
          <cell r="JY27">
            <v>0</v>
          </cell>
          <cell r="JZ27">
            <v>0</v>
          </cell>
          <cell r="KA27">
            <v>0</v>
          </cell>
          <cell r="KB27">
            <v>0</v>
          </cell>
          <cell r="KC27">
            <v>9.5</v>
          </cell>
          <cell r="KD27">
            <v>46.300000000000004</v>
          </cell>
          <cell r="KE27">
            <v>24.2</v>
          </cell>
          <cell r="KF27">
            <v>3.1</v>
          </cell>
          <cell r="KG27">
            <v>6.1</v>
          </cell>
          <cell r="KH27">
            <v>20.3</v>
          </cell>
          <cell r="KI27">
            <v>0</v>
          </cell>
          <cell r="KJ27">
            <v>43.7</v>
          </cell>
          <cell r="KK27">
            <v>25.7</v>
          </cell>
          <cell r="KL27">
            <v>3.1</v>
          </cell>
          <cell r="KM27">
            <v>6.3</v>
          </cell>
          <cell r="KN27">
            <v>21.2</v>
          </cell>
          <cell r="KO27">
            <v>0</v>
          </cell>
        </row>
        <row r="28">
          <cell r="A28" t="str">
            <v>EnsC4</v>
          </cell>
          <cell r="B28" t="str">
            <v>28</v>
          </cell>
          <cell r="C28" t="str">
            <v>NAF 17</v>
          </cell>
          <cell r="D28" t="str">
            <v>C4</v>
          </cell>
          <cell r="E28" t="str">
            <v/>
          </cell>
          <cell r="F28" t="str">
            <v>nd</v>
          </cell>
          <cell r="G28">
            <v>12.5</v>
          </cell>
          <cell r="H28">
            <v>52.300000000000004</v>
          </cell>
          <cell r="I28">
            <v>26.400000000000002</v>
          </cell>
          <cell r="J28">
            <v>8.6</v>
          </cell>
          <cell r="K28">
            <v>61.1</v>
          </cell>
          <cell r="L28" t="str">
            <v>nd</v>
          </cell>
          <cell r="M28">
            <v>22.8</v>
          </cell>
          <cell r="N28">
            <v>15.9</v>
          </cell>
          <cell r="O28">
            <v>37.299999999999997</v>
          </cell>
          <cell r="P28">
            <v>22.1</v>
          </cell>
          <cell r="Q28">
            <v>37.299999999999997</v>
          </cell>
          <cell r="R28">
            <v>11.1</v>
          </cell>
          <cell r="S28">
            <v>6.4</v>
          </cell>
          <cell r="T28">
            <v>47.199999999999996</v>
          </cell>
          <cell r="U28">
            <v>0.5</v>
          </cell>
          <cell r="V28">
            <v>10</v>
          </cell>
          <cell r="W28">
            <v>16.3</v>
          </cell>
          <cell r="X28">
            <v>81.100000000000009</v>
          </cell>
          <cell r="Y28">
            <v>2.7</v>
          </cell>
          <cell r="Z28">
            <v>3.1</v>
          </cell>
          <cell r="AA28">
            <v>20.5</v>
          </cell>
          <cell r="AB28">
            <v>31.1</v>
          </cell>
          <cell r="AC28">
            <v>54.7</v>
          </cell>
          <cell r="AD28">
            <v>49.7</v>
          </cell>
          <cell r="AE28">
            <v>73.099999999999994</v>
          </cell>
          <cell r="AF28">
            <v>3.8</v>
          </cell>
          <cell r="AG28">
            <v>5.0999999999999996</v>
          </cell>
          <cell r="AH28">
            <v>0</v>
          </cell>
          <cell r="AI28">
            <v>17.899999999999999</v>
          </cell>
          <cell r="AJ28">
            <v>56.3</v>
          </cell>
          <cell r="AK28">
            <v>20.200000000000003</v>
          </cell>
          <cell r="AL28">
            <v>23.5</v>
          </cell>
          <cell r="AM28">
            <v>89.3</v>
          </cell>
          <cell r="AN28">
            <v>10.7</v>
          </cell>
          <cell r="AO28">
            <v>82.6</v>
          </cell>
          <cell r="AP28">
            <v>17.399999999999999</v>
          </cell>
          <cell r="AQ28">
            <v>51.7</v>
          </cell>
          <cell r="AR28">
            <v>2.1</v>
          </cell>
          <cell r="AS28">
            <v>9.1</v>
          </cell>
          <cell r="AT28">
            <v>16.7</v>
          </cell>
          <cell r="AU28">
            <v>20.399999999999999</v>
          </cell>
          <cell r="AV28">
            <v>16.2</v>
          </cell>
          <cell r="AW28">
            <v>1.0999999999999999</v>
          </cell>
          <cell r="AX28">
            <v>16</v>
          </cell>
          <cell r="AY28">
            <v>51.7</v>
          </cell>
          <cell r="AZ28">
            <v>15.1</v>
          </cell>
          <cell r="BA28">
            <v>20.5</v>
          </cell>
          <cell r="BB28">
            <v>27.500000000000004</v>
          </cell>
          <cell r="BC28">
            <v>25.1</v>
          </cell>
          <cell r="BD28">
            <v>4.3999999999999995</v>
          </cell>
          <cell r="BE28">
            <v>19.2</v>
          </cell>
          <cell r="BF28">
            <v>3.3000000000000003</v>
          </cell>
          <cell r="BG28" t="str">
            <v>nd</v>
          </cell>
          <cell r="BH28">
            <v>0.5</v>
          </cell>
          <cell r="BI28">
            <v>12.1</v>
          </cell>
          <cell r="BJ28">
            <v>23.1</v>
          </cell>
          <cell r="BK28">
            <v>47.099999999999994</v>
          </cell>
          <cell r="BL28">
            <v>15.9</v>
          </cell>
          <cell r="BM28" t="str">
            <v>nd</v>
          </cell>
          <cell r="BN28">
            <v>0</v>
          </cell>
          <cell r="BO28">
            <v>1.5</v>
          </cell>
          <cell r="BP28">
            <v>7.6</v>
          </cell>
          <cell r="BQ28">
            <v>53.300000000000004</v>
          </cell>
          <cell r="BR28">
            <v>37.299999999999997</v>
          </cell>
          <cell r="BS28">
            <v>0</v>
          </cell>
          <cell r="BT28">
            <v>0</v>
          </cell>
          <cell r="BU28">
            <v>0</v>
          </cell>
          <cell r="BV28">
            <v>6.3</v>
          </cell>
          <cell r="BW28">
            <v>89.1</v>
          </cell>
          <cell r="BX28">
            <v>4.5999999999999996</v>
          </cell>
          <cell r="BY28">
            <v>19.7</v>
          </cell>
          <cell r="BZ28">
            <v>0.89999999999999991</v>
          </cell>
          <cell r="CA28">
            <v>20.200000000000003</v>
          </cell>
          <cell r="CB28">
            <v>31.3</v>
          </cell>
          <cell r="CC28">
            <v>24.3</v>
          </cell>
          <cell r="CD28">
            <v>3.6999999999999997</v>
          </cell>
          <cell r="CE28">
            <v>0</v>
          </cell>
          <cell r="CF28">
            <v>0</v>
          </cell>
          <cell r="CG28">
            <v>0</v>
          </cell>
          <cell r="CH28">
            <v>0</v>
          </cell>
          <cell r="CI28" t="str">
            <v>nd</v>
          </cell>
          <cell r="CJ28">
            <v>99.7</v>
          </cell>
          <cell r="CK28">
            <v>92.600000000000009</v>
          </cell>
          <cell r="CL28">
            <v>66</v>
          </cell>
          <cell r="CM28">
            <v>78.900000000000006</v>
          </cell>
          <cell r="CN28">
            <v>46.400000000000006</v>
          </cell>
          <cell r="CO28">
            <v>11.799999999999999</v>
          </cell>
          <cell r="CP28">
            <v>40.5</v>
          </cell>
          <cell r="CQ28">
            <v>95.1</v>
          </cell>
          <cell r="CR28">
            <v>22.900000000000002</v>
          </cell>
          <cell r="CS28">
            <v>16.5</v>
          </cell>
          <cell r="CT28">
            <v>27.500000000000004</v>
          </cell>
          <cell r="CU28">
            <v>32.700000000000003</v>
          </cell>
          <cell r="CV28">
            <v>23.3</v>
          </cell>
          <cell r="CW28">
            <v>15</v>
          </cell>
          <cell r="CX28">
            <v>7.0000000000000009</v>
          </cell>
          <cell r="CY28">
            <v>3.1</v>
          </cell>
          <cell r="CZ28">
            <v>11.5</v>
          </cell>
          <cell r="DA28">
            <v>17.399999999999999</v>
          </cell>
          <cell r="DB28">
            <v>46.1</v>
          </cell>
          <cell r="DC28">
            <v>13.5</v>
          </cell>
          <cell r="DD28">
            <v>53.1</v>
          </cell>
          <cell r="DE28">
            <v>2.9000000000000004</v>
          </cell>
          <cell r="DF28">
            <v>25.6</v>
          </cell>
          <cell r="DG28">
            <v>5.4</v>
          </cell>
          <cell r="DH28">
            <v>13.700000000000001</v>
          </cell>
          <cell r="DI28">
            <v>33.700000000000003</v>
          </cell>
          <cell r="DJ28">
            <v>24.3</v>
          </cell>
          <cell r="DK28">
            <v>10.199999999999999</v>
          </cell>
          <cell r="DL28" t="str">
            <v>nd</v>
          </cell>
          <cell r="DM28">
            <v>0</v>
          </cell>
          <cell r="DN28">
            <v>0</v>
          </cell>
          <cell r="DO28">
            <v>0</v>
          </cell>
          <cell r="DP28" t="str">
            <v>nd</v>
          </cell>
          <cell r="DQ28" t="str">
            <v>nd</v>
          </cell>
          <cell r="DR28">
            <v>8.6999999999999993</v>
          </cell>
          <cell r="DS28">
            <v>2.5</v>
          </cell>
          <cell r="DT28">
            <v>1.4000000000000001</v>
          </cell>
          <cell r="DU28" t="str">
            <v>nd</v>
          </cell>
          <cell r="DV28">
            <v>0</v>
          </cell>
          <cell r="DW28">
            <v>11.4</v>
          </cell>
          <cell r="DX28">
            <v>12.8</v>
          </cell>
          <cell r="DY28">
            <v>15.6</v>
          </cell>
          <cell r="DZ28">
            <v>2.7</v>
          </cell>
          <cell r="EA28">
            <v>10.100000000000001</v>
          </cell>
          <cell r="EB28" t="str">
            <v>nd</v>
          </cell>
          <cell r="EC28">
            <v>7.5</v>
          </cell>
          <cell r="ED28">
            <v>5.8999999999999995</v>
          </cell>
          <cell r="EE28">
            <v>1.7000000000000002</v>
          </cell>
          <cell r="EF28" t="str">
            <v>nd</v>
          </cell>
          <cell r="EG28">
            <v>9</v>
          </cell>
          <cell r="EH28">
            <v>2.8000000000000003</v>
          </cell>
          <cell r="EI28">
            <v>1.3</v>
          </cell>
          <cell r="EJ28" t="str">
            <v>nd</v>
          </cell>
          <cell r="EK28" t="str">
            <v>nd</v>
          </cell>
          <cell r="EL28" t="str">
            <v>nd</v>
          </cell>
          <cell r="EM28">
            <v>0</v>
          </cell>
          <cell r="EN28">
            <v>0</v>
          </cell>
          <cell r="EO28">
            <v>0</v>
          </cell>
          <cell r="EP28">
            <v>0</v>
          </cell>
          <cell r="EQ28">
            <v>0</v>
          </cell>
          <cell r="ER28">
            <v>0</v>
          </cell>
          <cell r="ES28" t="str">
            <v>nd</v>
          </cell>
          <cell r="ET28">
            <v>0</v>
          </cell>
          <cell r="EU28" t="str">
            <v>nd</v>
          </cell>
          <cell r="EV28" t="str">
            <v>nd</v>
          </cell>
          <cell r="EW28">
            <v>9.8000000000000007</v>
          </cell>
          <cell r="EX28">
            <v>2.5</v>
          </cell>
          <cell r="EY28" t="str">
            <v>nd</v>
          </cell>
          <cell r="EZ28">
            <v>0</v>
          </cell>
          <cell r="FA28" t="str">
            <v>nd</v>
          </cell>
          <cell r="FB28">
            <v>10.5</v>
          </cell>
          <cell r="FC28">
            <v>6.3</v>
          </cell>
          <cell r="FD28">
            <v>32.700000000000003</v>
          </cell>
          <cell r="FE28">
            <v>3.2</v>
          </cell>
          <cell r="FF28" t="str">
            <v>nd</v>
          </cell>
          <cell r="FG28">
            <v>0</v>
          </cell>
          <cell r="FH28" t="str">
            <v>nd</v>
          </cell>
          <cell r="FI28">
            <v>1.4000000000000001</v>
          </cell>
          <cell r="FJ28">
            <v>11.200000000000001</v>
          </cell>
          <cell r="FK28">
            <v>11.600000000000001</v>
          </cell>
          <cell r="FL28">
            <v>0</v>
          </cell>
          <cell r="FM28">
            <v>0</v>
          </cell>
          <cell r="FN28">
            <v>0.3</v>
          </cell>
          <cell r="FO28" t="str">
            <v>nd</v>
          </cell>
          <cell r="FP28">
            <v>0.70000000000000007</v>
          </cell>
          <cell r="FQ28">
            <v>0.5</v>
          </cell>
          <cell r="FR28" t="str">
            <v>nd</v>
          </cell>
          <cell r="FS28">
            <v>0</v>
          </cell>
          <cell r="FT28">
            <v>0</v>
          </cell>
          <cell r="FU28">
            <v>0</v>
          </cell>
          <cell r="FV28" t="str">
            <v>nd</v>
          </cell>
          <cell r="FW28">
            <v>0</v>
          </cell>
          <cell r="FX28">
            <v>0</v>
          </cell>
          <cell r="FY28">
            <v>0.8</v>
          </cell>
          <cell r="FZ28">
            <v>1.7000000000000002</v>
          </cell>
          <cell r="GA28">
            <v>10.100000000000001</v>
          </cell>
          <cell r="GB28" t="str">
            <v>nd</v>
          </cell>
          <cell r="GC28" t="str">
            <v>nd</v>
          </cell>
          <cell r="GD28">
            <v>0</v>
          </cell>
          <cell r="GE28">
            <v>0.8</v>
          </cell>
          <cell r="GF28">
            <v>5.3</v>
          </cell>
          <cell r="GG28">
            <v>29.5</v>
          </cell>
          <cell r="GH28">
            <v>17.399999999999999</v>
          </cell>
          <cell r="GI28">
            <v>0</v>
          </cell>
          <cell r="GJ28">
            <v>0</v>
          </cell>
          <cell r="GK28">
            <v>0</v>
          </cell>
          <cell r="GL28" t="str">
            <v>nd</v>
          </cell>
          <cell r="GM28">
            <v>13.4</v>
          </cell>
          <cell r="GN28">
            <v>13.100000000000001</v>
          </cell>
          <cell r="GO28">
            <v>0</v>
          </cell>
          <cell r="GP28">
            <v>0</v>
          </cell>
          <cell r="GQ28">
            <v>0</v>
          </cell>
          <cell r="GR28" t="str">
            <v>nd</v>
          </cell>
          <cell r="GS28" t="str">
            <v>nd</v>
          </cell>
          <cell r="GT28">
            <v>6.3</v>
          </cell>
          <cell r="GU28">
            <v>0</v>
          </cell>
          <cell r="GV28">
            <v>0</v>
          </cell>
          <cell r="GW28">
            <v>0</v>
          </cell>
          <cell r="GX28">
            <v>0</v>
          </cell>
          <cell r="GY28" t="str">
            <v>nd</v>
          </cell>
          <cell r="GZ28">
            <v>0</v>
          </cell>
          <cell r="HA28">
            <v>0</v>
          </cell>
          <cell r="HB28">
            <v>0</v>
          </cell>
          <cell r="HC28" t="str">
            <v>nd</v>
          </cell>
          <cell r="HD28">
            <v>12.6</v>
          </cell>
          <cell r="HE28" t="str">
            <v>nd</v>
          </cell>
          <cell r="HF28">
            <v>0</v>
          </cell>
          <cell r="HG28">
            <v>0</v>
          </cell>
          <cell r="HH28">
            <v>0</v>
          </cell>
          <cell r="HI28">
            <v>4.2</v>
          </cell>
          <cell r="HJ28">
            <v>48</v>
          </cell>
          <cell r="HK28">
            <v>0.8</v>
          </cell>
          <cell r="HL28">
            <v>0</v>
          </cell>
          <cell r="HM28">
            <v>0</v>
          </cell>
          <cell r="HN28">
            <v>0</v>
          </cell>
          <cell r="HO28">
            <v>1.5</v>
          </cell>
          <cell r="HP28">
            <v>21.9</v>
          </cell>
          <cell r="HQ28">
            <v>3.5999999999999996</v>
          </cell>
          <cell r="HR28">
            <v>0</v>
          </cell>
          <cell r="HS28">
            <v>0</v>
          </cell>
          <cell r="HT28">
            <v>0</v>
          </cell>
          <cell r="HU28" t="str">
            <v>nd</v>
          </cell>
          <cell r="HV28">
            <v>6.6000000000000005</v>
          </cell>
          <cell r="HW28">
            <v>0</v>
          </cell>
          <cell r="HX28">
            <v>0</v>
          </cell>
          <cell r="HY28">
            <v>0</v>
          </cell>
          <cell r="HZ28">
            <v>0</v>
          </cell>
          <cell r="IA28" t="str">
            <v>nd</v>
          </cell>
          <cell r="IB28" t="str">
            <v>nd</v>
          </cell>
          <cell r="IC28">
            <v>0</v>
          </cell>
          <cell r="ID28">
            <v>0</v>
          </cell>
          <cell r="IE28">
            <v>1.7999999999999998</v>
          </cell>
          <cell r="IF28">
            <v>1.7999999999999998</v>
          </cell>
          <cell r="IG28">
            <v>8.4</v>
          </cell>
          <cell r="IH28" t="str">
            <v>nd</v>
          </cell>
          <cell r="II28">
            <v>9.7000000000000011</v>
          </cell>
          <cell r="IJ28" t="str">
            <v>nd</v>
          </cell>
          <cell r="IK28">
            <v>6.4</v>
          </cell>
          <cell r="IL28">
            <v>23.1</v>
          </cell>
          <cell r="IM28">
            <v>12.2</v>
          </cell>
          <cell r="IN28" t="str">
            <v>nd</v>
          </cell>
          <cell r="IO28">
            <v>8.6</v>
          </cell>
          <cell r="IP28">
            <v>0.4</v>
          </cell>
          <cell r="IQ28">
            <v>6.4</v>
          </cell>
          <cell r="IR28">
            <v>5.5</v>
          </cell>
          <cell r="IS28">
            <v>3.2</v>
          </cell>
          <cell r="IT28">
            <v>2.6</v>
          </cell>
          <cell r="IU28" t="str">
            <v>nd</v>
          </cell>
          <cell r="IV28">
            <v>0</v>
          </cell>
          <cell r="IW28" t="str">
            <v>nd</v>
          </cell>
          <cell r="IX28">
            <v>0.70000000000000007</v>
          </cell>
          <cell r="IY28">
            <v>0.4</v>
          </cell>
          <cell r="IZ28">
            <v>0</v>
          </cell>
          <cell r="JA28">
            <v>0</v>
          </cell>
          <cell r="JB28">
            <v>0</v>
          </cell>
          <cell r="JC28">
            <v>0</v>
          </cell>
          <cell r="JD28">
            <v>0</v>
          </cell>
          <cell r="JE28" t="str">
            <v>nd</v>
          </cell>
          <cell r="JF28">
            <v>0</v>
          </cell>
          <cell r="JG28">
            <v>0</v>
          </cell>
          <cell r="JH28">
            <v>0</v>
          </cell>
          <cell r="JI28">
            <v>0</v>
          </cell>
          <cell r="JJ28" t="str">
            <v>nd</v>
          </cell>
          <cell r="JK28">
            <v>13</v>
          </cell>
          <cell r="JL28">
            <v>0</v>
          </cell>
          <cell r="JM28">
            <v>0</v>
          </cell>
          <cell r="JN28">
            <v>0</v>
          </cell>
          <cell r="JO28">
            <v>0</v>
          </cell>
          <cell r="JP28">
            <v>0</v>
          </cell>
          <cell r="JQ28">
            <v>52.6</v>
          </cell>
          <cell r="JR28">
            <v>0</v>
          </cell>
          <cell r="JS28">
            <v>0</v>
          </cell>
          <cell r="JT28">
            <v>0</v>
          </cell>
          <cell r="JU28">
            <v>0</v>
          </cell>
          <cell r="JV28">
            <v>0</v>
          </cell>
          <cell r="JW28">
            <v>27</v>
          </cell>
          <cell r="JX28">
            <v>0</v>
          </cell>
          <cell r="JY28">
            <v>0</v>
          </cell>
          <cell r="JZ28">
            <v>0</v>
          </cell>
          <cell r="KA28">
            <v>0</v>
          </cell>
          <cell r="KB28" t="str">
            <v>nd</v>
          </cell>
          <cell r="KC28">
            <v>6.8000000000000007</v>
          </cell>
          <cell r="KD28">
            <v>45.2</v>
          </cell>
          <cell r="KE28">
            <v>12.4</v>
          </cell>
          <cell r="KF28">
            <v>5</v>
          </cell>
          <cell r="KG28">
            <v>5.5</v>
          </cell>
          <cell r="KH28">
            <v>31.900000000000002</v>
          </cell>
          <cell r="KI28">
            <v>0</v>
          </cell>
          <cell r="KJ28">
            <v>42.5</v>
          </cell>
          <cell r="KK28">
            <v>13.3</v>
          </cell>
          <cell r="KL28">
            <v>5.3</v>
          </cell>
          <cell r="KM28">
            <v>5.7</v>
          </cell>
          <cell r="KN28">
            <v>33.1</v>
          </cell>
          <cell r="KO28">
            <v>0</v>
          </cell>
        </row>
        <row r="29">
          <cell r="A29" t="str">
            <v>1C4</v>
          </cell>
          <cell r="B29" t="str">
            <v>29</v>
          </cell>
          <cell r="C29" t="str">
            <v>NAF 17</v>
          </cell>
          <cell r="D29" t="str">
            <v>C4</v>
          </cell>
          <cell r="E29" t="str">
            <v>1</v>
          </cell>
          <cell r="F29">
            <v>0</v>
          </cell>
          <cell r="G29" t="str">
            <v>nd</v>
          </cell>
          <cell r="H29" t="str">
            <v>nd</v>
          </cell>
          <cell r="I29">
            <v>87.2</v>
          </cell>
          <cell r="J29">
            <v>0</v>
          </cell>
          <cell r="K29" t="str">
            <v>nd</v>
          </cell>
          <cell r="L29">
            <v>0</v>
          </cell>
          <cell r="M29">
            <v>0</v>
          </cell>
          <cell r="N29">
            <v>0</v>
          </cell>
          <cell r="O29">
            <v>50.5</v>
          </cell>
          <cell r="P29" t="str">
            <v>nd</v>
          </cell>
          <cell r="Q29">
            <v>0</v>
          </cell>
          <cell r="R29">
            <v>0</v>
          </cell>
          <cell r="S29" t="str">
            <v>nd</v>
          </cell>
          <cell r="T29" t="str">
            <v>nd</v>
          </cell>
          <cell r="U29" t="str">
            <v>nd</v>
          </cell>
          <cell r="V29" t="str">
            <v>nd</v>
          </cell>
          <cell r="W29" t="str">
            <v>nd</v>
          </cell>
          <cell r="X29">
            <v>78</v>
          </cell>
          <cell r="Y29">
            <v>0</v>
          </cell>
          <cell r="Z29" t="str">
            <v>nd</v>
          </cell>
          <cell r="AA29">
            <v>0</v>
          </cell>
          <cell r="AB29" t="str">
            <v>nd</v>
          </cell>
          <cell r="AC29">
            <v>0</v>
          </cell>
          <cell r="AD29" t="str">
            <v>nd</v>
          </cell>
          <cell r="AE29" t="str">
            <v>nd</v>
          </cell>
          <cell r="AF29">
            <v>0</v>
          </cell>
          <cell r="AG29">
            <v>0</v>
          </cell>
          <cell r="AH29">
            <v>0</v>
          </cell>
          <cell r="AI29" t="str">
            <v>nd</v>
          </cell>
          <cell r="AJ29" t="str">
            <v>nd</v>
          </cell>
          <cell r="AK29" t="str">
            <v>nd</v>
          </cell>
          <cell r="AL29">
            <v>0</v>
          </cell>
          <cell r="AM29">
            <v>30.4</v>
          </cell>
          <cell r="AN29" t="str">
            <v>nd</v>
          </cell>
          <cell r="AO29">
            <v>0</v>
          </cell>
          <cell r="AP29">
            <v>100</v>
          </cell>
          <cell r="AQ29">
            <v>100</v>
          </cell>
          <cell r="AR29">
            <v>0</v>
          </cell>
          <cell r="AS29">
            <v>0</v>
          </cell>
          <cell r="AT29">
            <v>0</v>
          </cell>
          <cell r="AU29">
            <v>0</v>
          </cell>
          <cell r="AV29">
            <v>0</v>
          </cell>
          <cell r="AW29">
            <v>0</v>
          </cell>
          <cell r="AX29">
            <v>0</v>
          </cell>
          <cell r="AY29">
            <v>100</v>
          </cell>
          <cell r="AZ29">
            <v>0</v>
          </cell>
          <cell r="BA29">
            <v>87.2</v>
          </cell>
          <cell r="BB29" t="str">
            <v>nd</v>
          </cell>
          <cell r="BC29">
            <v>0</v>
          </cell>
          <cell r="BD29">
            <v>0</v>
          </cell>
          <cell r="BE29">
            <v>0</v>
          </cell>
          <cell r="BF29">
            <v>0</v>
          </cell>
          <cell r="BG29">
            <v>0</v>
          </cell>
          <cell r="BH29">
            <v>0</v>
          </cell>
          <cell r="BI29">
            <v>0</v>
          </cell>
          <cell r="BJ29">
            <v>0</v>
          </cell>
          <cell r="BK29" t="str">
            <v>nd</v>
          </cell>
          <cell r="BL29" t="str">
            <v>nd</v>
          </cell>
          <cell r="BM29">
            <v>0</v>
          </cell>
          <cell r="BN29">
            <v>0</v>
          </cell>
          <cell r="BO29">
            <v>0</v>
          </cell>
          <cell r="BP29" t="str">
            <v>nd</v>
          </cell>
          <cell r="BQ29" t="str">
            <v>nd</v>
          </cell>
          <cell r="BR29" t="str">
            <v>nd</v>
          </cell>
          <cell r="BS29">
            <v>0</v>
          </cell>
          <cell r="BT29">
            <v>0</v>
          </cell>
          <cell r="BU29">
            <v>0</v>
          </cell>
          <cell r="BV29">
            <v>0</v>
          </cell>
          <cell r="BW29" t="str">
            <v>nd</v>
          </cell>
          <cell r="BX29">
            <v>44.7</v>
          </cell>
          <cell r="BY29">
            <v>0</v>
          </cell>
          <cell r="BZ29">
            <v>0</v>
          </cell>
          <cell r="CA29">
            <v>0</v>
          </cell>
          <cell r="CB29" t="str">
            <v>nd</v>
          </cell>
          <cell r="CC29" t="str">
            <v>nd</v>
          </cell>
          <cell r="CD29" t="str">
            <v>nd</v>
          </cell>
          <cell r="CE29">
            <v>0</v>
          </cell>
          <cell r="CF29">
            <v>0</v>
          </cell>
          <cell r="CG29">
            <v>0</v>
          </cell>
          <cell r="CH29">
            <v>0</v>
          </cell>
          <cell r="CI29">
            <v>0</v>
          </cell>
          <cell r="CJ29">
            <v>100</v>
          </cell>
          <cell r="CK29">
            <v>74.099999999999994</v>
          </cell>
          <cell r="CL29" t="str">
            <v>nd</v>
          </cell>
          <cell r="CM29">
            <v>57.8</v>
          </cell>
          <cell r="CN29" t="str">
            <v>nd</v>
          </cell>
          <cell r="CO29">
            <v>0</v>
          </cell>
          <cell r="CP29">
            <v>0</v>
          </cell>
          <cell r="CQ29">
            <v>100</v>
          </cell>
          <cell r="CR29">
            <v>0</v>
          </cell>
          <cell r="CS29">
            <v>57.8</v>
          </cell>
          <cell r="CT29" t="str">
            <v>nd</v>
          </cell>
          <cell r="CU29">
            <v>0</v>
          </cell>
          <cell r="CV29" t="str">
            <v>nd</v>
          </cell>
          <cell r="CW29" t="str">
            <v>nd</v>
          </cell>
          <cell r="CX29">
            <v>0</v>
          </cell>
          <cell r="CY29" t="str">
            <v>nd</v>
          </cell>
          <cell r="CZ29" t="str">
            <v>nd</v>
          </cell>
          <cell r="DA29" t="str">
            <v>nd</v>
          </cell>
          <cell r="DB29" t="str">
            <v>nd</v>
          </cell>
          <cell r="DC29" t="str">
            <v>nd</v>
          </cell>
          <cell r="DD29">
            <v>68.100000000000009</v>
          </cell>
          <cell r="DE29">
            <v>0</v>
          </cell>
          <cell r="DF29">
            <v>0</v>
          </cell>
          <cell r="DG29">
            <v>0</v>
          </cell>
          <cell r="DH29">
            <v>0</v>
          </cell>
          <cell r="DI29">
            <v>0</v>
          </cell>
          <cell r="DJ29">
            <v>0</v>
          </cell>
          <cell r="DK29" t="str">
            <v>nd</v>
          </cell>
          <cell r="DL29">
            <v>0</v>
          </cell>
          <cell r="DM29">
            <v>0</v>
          </cell>
          <cell r="DN29">
            <v>0</v>
          </cell>
          <cell r="DO29">
            <v>0</v>
          </cell>
          <cell r="DP29">
            <v>0</v>
          </cell>
          <cell r="DQ29">
            <v>0</v>
          </cell>
          <cell r="DR29" t="str">
            <v>nd</v>
          </cell>
          <cell r="DS29">
            <v>0</v>
          </cell>
          <cell r="DT29">
            <v>0</v>
          </cell>
          <cell r="DU29">
            <v>0</v>
          </cell>
          <cell r="DV29">
            <v>0</v>
          </cell>
          <cell r="DW29">
            <v>0</v>
          </cell>
          <cell r="DX29" t="str">
            <v>nd</v>
          </cell>
          <cell r="DY29">
            <v>0</v>
          </cell>
          <cell r="DZ29">
            <v>0</v>
          </cell>
          <cell r="EA29">
            <v>0</v>
          </cell>
          <cell r="EB29">
            <v>0</v>
          </cell>
          <cell r="EC29">
            <v>87.2</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t="str">
            <v>nd</v>
          </cell>
          <cell r="EY29">
            <v>0</v>
          </cell>
          <cell r="EZ29">
            <v>0</v>
          </cell>
          <cell r="FA29">
            <v>0</v>
          </cell>
          <cell r="FB29">
            <v>0</v>
          </cell>
          <cell r="FC29">
            <v>0</v>
          </cell>
          <cell r="FD29">
            <v>0</v>
          </cell>
          <cell r="FE29" t="str">
            <v>nd</v>
          </cell>
          <cell r="FF29">
            <v>0</v>
          </cell>
          <cell r="FG29">
            <v>0</v>
          </cell>
          <cell r="FH29">
            <v>0</v>
          </cell>
          <cell r="FI29">
            <v>0</v>
          </cell>
          <cell r="FJ29" t="str">
            <v>nd</v>
          </cell>
          <cell r="FK29" t="str">
            <v>nd</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t="str">
            <v>nd</v>
          </cell>
          <cell r="GB29">
            <v>0</v>
          </cell>
          <cell r="GC29">
            <v>0</v>
          </cell>
          <cell r="GD29">
            <v>0</v>
          </cell>
          <cell r="GE29">
            <v>0</v>
          </cell>
          <cell r="GF29" t="str">
            <v>nd</v>
          </cell>
          <cell r="GG29">
            <v>0</v>
          </cell>
          <cell r="GH29">
            <v>0</v>
          </cell>
          <cell r="GI29">
            <v>0</v>
          </cell>
          <cell r="GJ29">
            <v>0</v>
          </cell>
          <cell r="GK29">
            <v>0</v>
          </cell>
          <cell r="GL29">
            <v>0</v>
          </cell>
          <cell r="GM29">
            <v>0</v>
          </cell>
          <cell r="GN29" t="str">
            <v>nd</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t="str">
            <v>nd</v>
          </cell>
          <cell r="HF29">
            <v>0</v>
          </cell>
          <cell r="HG29">
            <v>0</v>
          </cell>
          <cell r="HH29">
            <v>0</v>
          </cell>
          <cell r="HI29">
            <v>0</v>
          </cell>
          <cell r="HJ29">
            <v>0</v>
          </cell>
          <cell r="HK29" t="str">
            <v>nd</v>
          </cell>
          <cell r="HL29">
            <v>0</v>
          </cell>
          <cell r="HM29">
            <v>0</v>
          </cell>
          <cell r="HN29">
            <v>0</v>
          </cell>
          <cell r="HO29">
            <v>0</v>
          </cell>
          <cell r="HP29" t="str">
            <v>nd</v>
          </cell>
          <cell r="HQ29" t="str">
            <v>nd</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t="str">
            <v>nd</v>
          </cell>
          <cell r="IG29">
            <v>0</v>
          </cell>
          <cell r="IH29">
            <v>0</v>
          </cell>
          <cell r="II29">
            <v>0</v>
          </cell>
          <cell r="IJ29">
            <v>0</v>
          </cell>
          <cell r="IK29">
            <v>0</v>
          </cell>
          <cell r="IL29">
            <v>0</v>
          </cell>
          <cell r="IM29" t="str">
            <v>nd</v>
          </cell>
          <cell r="IN29">
            <v>0</v>
          </cell>
          <cell r="IO29">
            <v>0</v>
          </cell>
          <cell r="IP29">
            <v>0</v>
          </cell>
          <cell r="IQ29">
            <v>0</v>
          </cell>
          <cell r="IR29" t="str">
            <v>nd</v>
          </cell>
          <cell r="IS29" t="str">
            <v>nd</v>
          </cell>
          <cell r="IT29" t="str">
            <v>nd</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t="str">
            <v>nd</v>
          </cell>
          <cell r="JL29">
            <v>0</v>
          </cell>
          <cell r="JM29">
            <v>0</v>
          </cell>
          <cell r="JN29">
            <v>0</v>
          </cell>
          <cell r="JO29">
            <v>0</v>
          </cell>
          <cell r="JP29">
            <v>0</v>
          </cell>
          <cell r="JQ29" t="str">
            <v>nd</v>
          </cell>
          <cell r="JR29">
            <v>0</v>
          </cell>
          <cell r="JS29">
            <v>0</v>
          </cell>
          <cell r="JT29">
            <v>0</v>
          </cell>
          <cell r="JU29">
            <v>0</v>
          </cell>
          <cell r="JV29">
            <v>0</v>
          </cell>
          <cell r="JW29">
            <v>87.2</v>
          </cell>
          <cell r="JX29">
            <v>0</v>
          </cell>
          <cell r="JY29">
            <v>0</v>
          </cell>
          <cell r="JZ29">
            <v>0</v>
          </cell>
          <cell r="KA29">
            <v>0</v>
          </cell>
          <cell r="KB29">
            <v>0</v>
          </cell>
          <cell r="KC29">
            <v>0</v>
          </cell>
          <cell r="KD29">
            <v>86.1</v>
          </cell>
          <cell r="KE29">
            <v>1.0999999999999999</v>
          </cell>
          <cell r="KF29">
            <v>2.1</v>
          </cell>
          <cell r="KG29">
            <v>2.8000000000000003</v>
          </cell>
          <cell r="KH29">
            <v>7.9</v>
          </cell>
          <cell r="KI29">
            <v>0</v>
          </cell>
          <cell r="KJ29">
            <v>83</v>
          </cell>
          <cell r="KK29">
            <v>1.0999999999999999</v>
          </cell>
          <cell r="KL29">
            <v>2.7</v>
          </cell>
          <cell r="KM29">
            <v>2.8000000000000003</v>
          </cell>
          <cell r="KN29">
            <v>10.4</v>
          </cell>
          <cell r="KO29">
            <v>0</v>
          </cell>
        </row>
        <row r="30">
          <cell r="A30" t="str">
            <v>2C4</v>
          </cell>
          <cell r="B30" t="str">
            <v>30</v>
          </cell>
          <cell r="C30" t="str">
            <v>NAF 17</v>
          </cell>
          <cell r="D30" t="str">
            <v>C4</v>
          </cell>
          <cell r="E30" t="str">
            <v>2</v>
          </cell>
          <cell r="F30" t="str">
            <v>nd</v>
          </cell>
          <cell r="G30">
            <v>0</v>
          </cell>
          <cell r="H30" t="str">
            <v>nd</v>
          </cell>
          <cell r="I30">
            <v>80.100000000000009</v>
          </cell>
          <cell r="J30">
            <v>0</v>
          </cell>
          <cell r="K30" t="str">
            <v>nd</v>
          </cell>
          <cell r="L30" t="str">
            <v>nd</v>
          </cell>
          <cell r="M30">
            <v>0</v>
          </cell>
          <cell r="N30">
            <v>0</v>
          </cell>
          <cell r="O30">
            <v>10.6</v>
          </cell>
          <cell r="P30" t="str">
            <v>nd</v>
          </cell>
          <cell r="Q30">
            <v>0</v>
          </cell>
          <cell r="R30">
            <v>0</v>
          </cell>
          <cell r="S30">
            <v>36.4</v>
          </cell>
          <cell r="T30">
            <v>19.900000000000002</v>
          </cell>
          <cell r="U30" t="str">
            <v>nd</v>
          </cell>
          <cell r="V30" t="str">
            <v>nd</v>
          </cell>
          <cell r="W30">
            <v>27.3</v>
          </cell>
          <cell r="X30">
            <v>72.7</v>
          </cell>
          <cell r="Y30">
            <v>0</v>
          </cell>
          <cell r="Z30" t="str">
            <v>nd</v>
          </cell>
          <cell r="AA30" t="str">
            <v>nd</v>
          </cell>
          <cell r="AB30" t="str">
            <v>nd</v>
          </cell>
          <cell r="AC30" t="str">
            <v>nd</v>
          </cell>
          <cell r="AD30" t="str">
            <v>nd</v>
          </cell>
          <cell r="AE30">
            <v>0</v>
          </cell>
          <cell r="AF30" t="str">
            <v>nd</v>
          </cell>
          <cell r="AG30" t="str">
            <v>nd</v>
          </cell>
          <cell r="AH30">
            <v>0</v>
          </cell>
          <cell r="AI30" t="str">
            <v>nd</v>
          </cell>
          <cell r="AJ30">
            <v>94.1</v>
          </cell>
          <cell r="AK30">
            <v>0</v>
          </cell>
          <cell r="AL30" t="str">
            <v>nd</v>
          </cell>
          <cell r="AM30">
            <v>55.600000000000009</v>
          </cell>
          <cell r="AN30">
            <v>44.4</v>
          </cell>
          <cell r="AO30" t="str">
            <v>nd</v>
          </cell>
          <cell r="AP30">
            <v>77.3</v>
          </cell>
          <cell r="AQ30">
            <v>100</v>
          </cell>
          <cell r="AR30">
            <v>0</v>
          </cell>
          <cell r="AS30">
            <v>0</v>
          </cell>
          <cell r="AT30">
            <v>0</v>
          </cell>
          <cell r="AU30">
            <v>0</v>
          </cell>
          <cell r="AV30" t="str">
            <v>nd</v>
          </cell>
          <cell r="AW30">
            <v>0</v>
          </cell>
          <cell r="AX30">
            <v>0</v>
          </cell>
          <cell r="AY30">
            <v>90.4</v>
          </cell>
          <cell r="AZ30">
            <v>0</v>
          </cell>
          <cell r="BA30">
            <v>65.3</v>
          </cell>
          <cell r="BB30">
            <v>0</v>
          </cell>
          <cell r="BC30">
            <v>0</v>
          </cell>
          <cell r="BD30" t="str">
            <v>nd</v>
          </cell>
          <cell r="BE30">
            <v>0</v>
          </cell>
          <cell r="BF30">
            <v>31.3</v>
          </cell>
          <cell r="BG30">
            <v>0</v>
          </cell>
          <cell r="BH30">
            <v>0</v>
          </cell>
          <cell r="BI30">
            <v>0</v>
          </cell>
          <cell r="BJ30">
            <v>0</v>
          </cell>
          <cell r="BK30">
            <v>0</v>
          </cell>
          <cell r="BL30">
            <v>100</v>
          </cell>
          <cell r="BM30" t="str">
            <v>nd</v>
          </cell>
          <cell r="BN30">
            <v>0</v>
          </cell>
          <cell r="BO30">
            <v>0</v>
          </cell>
          <cell r="BP30">
            <v>0</v>
          </cell>
          <cell r="BQ30" t="str">
            <v>nd</v>
          </cell>
          <cell r="BR30">
            <v>83</v>
          </cell>
          <cell r="BS30">
            <v>0</v>
          </cell>
          <cell r="BT30">
            <v>0</v>
          </cell>
          <cell r="BU30">
            <v>0</v>
          </cell>
          <cell r="BV30">
            <v>0</v>
          </cell>
          <cell r="BW30">
            <v>40.5</v>
          </cell>
          <cell r="BX30">
            <v>59.5</v>
          </cell>
          <cell r="BY30">
            <v>0</v>
          </cell>
          <cell r="BZ30">
            <v>0</v>
          </cell>
          <cell r="CA30">
            <v>0</v>
          </cell>
          <cell r="CB30" t="str">
            <v>nd</v>
          </cell>
          <cell r="CC30">
            <v>33.4</v>
          </cell>
          <cell r="CD30">
            <v>52.300000000000004</v>
          </cell>
          <cell r="CE30">
            <v>0</v>
          </cell>
          <cell r="CF30">
            <v>0</v>
          </cell>
          <cell r="CG30">
            <v>0</v>
          </cell>
          <cell r="CH30">
            <v>0</v>
          </cell>
          <cell r="CI30">
            <v>0</v>
          </cell>
          <cell r="CJ30">
            <v>100</v>
          </cell>
          <cell r="CK30">
            <v>84.8</v>
          </cell>
          <cell r="CL30" t="str">
            <v>nd</v>
          </cell>
          <cell r="CM30">
            <v>87.6</v>
          </cell>
          <cell r="CN30" t="str">
            <v>nd</v>
          </cell>
          <cell r="CO30">
            <v>0</v>
          </cell>
          <cell r="CP30" t="str">
            <v>nd</v>
          </cell>
          <cell r="CQ30">
            <v>87.6</v>
          </cell>
          <cell r="CR30" t="str">
            <v>nd</v>
          </cell>
          <cell r="CS30" t="str">
            <v>nd</v>
          </cell>
          <cell r="CT30" t="str">
            <v>nd</v>
          </cell>
          <cell r="CU30" t="str">
            <v>nd</v>
          </cell>
          <cell r="CV30">
            <v>53</v>
          </cell>
          <cell r="CW30">
            <v>43.8</v>
          </cell>
          <cell r="CX30" t="str">
            <v>nd</v>
          </cell>
          <cell r="CY30">
            <v>0</v>
          </cell>
          <cell r="CZ30">
            <v>0</v>
          </cell>
          <cell r="DA30" t="str">
            <v>nd</v>
          </cell>
          <cell r="DB30">
            <v>29.9</v>
          </cell>
          <cell r="DC30">
            <v>34.4</v>
          </cell>
          <cell r="DD30">
            <v>29.9</v>
          </cell>
          <cell r="DE30">
            <v>0</v>
          </cell>
          <cell r="DF30">
            <v>0</v>
          </cell>
          <cell r="DG30" t="str">
            <v>nd</v>
          </cell>
          <cell r="DH30">
            <v>0</v>
          </cell>
          <cell r="DI30">
            <v>0</v>
          </cell>
          <cell r="DJ30">
            <v>0</v>
          </cell>
          <cell r="DK30">
            <v>35.699999999999996</v>
          </cell>
          <cell r="DL30">
            <v>0</v>
          </cell>
          <cell r="DM30">
            <v>0</v>
          </cell>
          <cell r="DN30">
            <v>0</v>
          </cell>
          <cell r="DO30">
            <v>0</v>
          </cell>
          <cell r="DP30" t="str">
            <v>nd</v>
          </cell>
          <cell r="DQ30">
            <v>0</v>
          </cell>
          <cell r="DR30">
            <v>0</v>
          </cell>
          <cell r="DS30">
            <v>0</v>
          </cell>
          <cell r="DT30">
            <v>0</v>
          </cell>
          <cell r="DU30">
            <v>0</v>
          </cell>
          <cell r="DV30">
            <v>0</v>
          </cell>
          <cell r="DW30" t="str">
            <v>nd</v>
          </cell>
          <cell r="DX30">
            <v>0</v>
          </cell>
          <cell r="DY30">
            <v>0</v>
          </cell>
          <cell r="DZ30">
            <v>0</v>
          </cell>
          <cell r="EA30">
            <v>0</v>
          </cell>
          <cell r="EB30" t="str">
            <v>nd</v>
          </cell>
          <cell r="EC30">
            <v>62.4</v>
          </cell>
          <cell r="ED30">
            <v>0</v>
          </cell>
          <cell r="EE30">
            <v>0</v>
          </cell>
          <cell r="EF30" t="str">
            <v>nd</v>
          </cell>
          <cell r="EG30">
            <v>0</v>
          </cell>
          <cell r="EH30" t="str">
            <v>nd</v>
          </cell>
          <cell r="EI30">
            <v>0</v>
          </cell>
          <cell r="EJ30">
            <v>0</v>
          </cell>
          <cell r="EK30">
            <v>0</v>
          </cell>
          <cell r="EL30">
            <v>0</v>
          </cell>
          <cell r="EM30">
            <v>0</v>
          </cell>
          <cell r="EN30">
            <v>0</v>
          </cell>
          <cell r="EO30">
            <v>0</v>
          </cell>
          <cell r="EP30">
            <v>0</v>
          </cell>
          <cell r="EQ30">
            <v>0</v>
          </cell>
          <cell r="ER30">
            <v>0</v>
          </cell>
          <cell r="ES30" t="str">
            <v>nd</v>
          </cell>
          <cell r="ET30">
            <v>0</v>
          </cell>
          <cell r="EU30">
            <v>0</v>
          </cell>
          <cell r="EV30">
            <v>0</v>
          </cell>
          <cell r="EW30">
            <v>0</v>
          </cell>
          <cell r="EX30">
            <v>0</v>
          </cell>
          <cell r="EY30">
            <v>0</v>
          </cell>
          <cell r="EZ30">
            <v>0</v>
          </cell>
          <cell r="FA30">
            <v>0</v>
          </cell>
          <cell r="FB30">
            <v>0</v>
          </cell>
          <cell r="FC30">
            <v>0</v>
          </cell>
          <cell r="FD30">
            <v>0</v>
          </cell>
          <cell r="FE30" t="str">
            <v>nd</v>
          </cell>
          <cell r="FF30">
            <v>0</v>
          </cell>
          <cell r="FG30">
            <v>0</v>
          </cell>
          <cell r="FH30">
            <v>0</v>
          </cell>
          <cell r="FI30">
            <v>0</v>
          </cell>
          <cell r="FJ30">
            <v>0</v>
          </cell>
          <cell r="FK30">
            <v>80.100000000000009</v>
          </cell>
          <cell r="FL30">
            <v>0</v>
          </cell>
          <cell r="FM30">
            <v>0</v>
          </cell>
          <cell r="FN30">
            <v>0</v>
          </cell>
          <cell r="FO30">
            <v>0</v>
          </cell>
          <cell r="FP30">
            <v>0</v>
          </cell>
          <cell r="FQ30">
            <v>0</v>
          </cell>
          <cell r="FR30" t="str">
            <v>nd</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t="str">
            <v>nd</v>
          </cell>
          <cell r="GH30" t="str">
            <v>nd</v>
          </cell>
          <cell r="GI30">
            <v>0</v>
          </cell>
          <cell r="GJ30">
            <v>0</v>
          </cell>
          <cell r="GK30">
            <v>0</v>
          </cell>
          <cell r="GL30">
            <v>0</v>
          </cell>
          <cell r="GM30">
            <v>0</v>
          </cell>
          <cell r="GN30">
            <v>80.100000000000009</v>
          </cell>
          <cell r="GO30">
            <v>0</v>
          </cell>
          <cell r="GP30">
            <v>0</v>
          </cell>
          <cell r="GQ30">
            <v>0</v>
          </cell>
          <cell r="GR30">
            <v>0</v>
          </cell>
          <cell r="GS30">
            <v>0</v>
          </cell>
          <cell r="GT30">
            <v>0</v>
          </cell>
          <cell r="GU30">
            <v>0</v>
          </cell>
          <cell r="GV30">
            <v>0</v>
          </cell>
          <cell r="GW30">
            <v>0</v>
          </cell>
          <cell r="GX30">
            <v>0</v>
          </cell>
          <cell r="GY30" t="str">
            <v>nd</v>
          </cell>
          <cell r="GZ30">
            <v>0</v>
          </cell>
          <cell r="HA30">
            <v>0</v>
          </cell>
          <cell r="HB30">
            <v>0</v>
          </cell>
          <cell r="HC30">
            <v>0</v>
          </cell>
          <cell r="HD30">
            <v>0</v>
          </cell>
          <cell r="HE30">
            <v>0</v>
          </cell>
          <cell r="HF30">
            <v>0</v>
          </cell>
          <cell r="HG30">
            <v>0</v>
          </cell>
          <cell r="HH30">
            <v>0</v>
          </cell>
          <cell r="HI30">
            <v>0</v>
          </cell>
          <cell r="HJ30">
            <v>0</v>
          </cell>
          <cell r="HK30" t="str">
            <v>nd</v>
          </cell>
          <cell r="HL30">
            <v>0</v>
          </cell>
          <cell r="HM30">
            <v>0</v>
          </cell>
          <cell r="HN30">
            <v>0</v>
          </cell>
          <cell r="HO30">
            <v>0</v>
          </cell>
          <cell r="HP30">
            <v>40.5</v>
          </cell>
          <cell r="HQ30">
            <v>39.6</v>
          </cell>
          <cell r="HR30">
            <v>0</v>
          </cell>
          <cell r="HS30">
            <v>0</v>
          </cell>
          <cell r="HT30">
            <v>0</v>
          </cell>
          <cell r="HU30">
            <v>0</v>
          </cell>
          <cell r="HV30">
            <v>0</v>
          </cell>
          <cell r="HW30">
            <v>0</v>
          </cell>
          <cell r="HX30">
            <v>0</v>
          </cell>
          <cell r="HY30">
            <v>0</v>
          </cell>
          <cell r="HZ30">
            <v>0</v>
          </cell>
          <cell r="IA30" t="str">
            <v>nd</v>
          </cell>
          <cell r="IB30">
            <v>0</v>
          </cell>
          <cell r="IC30">
            <v>0</v>
          </cell>
          <cell r="ID30">
            <v>0</v>
          </cell>
          <cell r="IE30">
            <v>0</v>
          </cell>
          <cell r="IF30">
            <v>0</v>
          </cell>
          <cell r="IG30">
            <v>0</v>
          </cell>
          <cell r="IH30">
            <v>0</v>
          </cell>
          <cell r="II30">
            <v>0</v>
          </cell>
          <cell r="IJ30">
            <v>0</v>
          </cell>
          <cell r="IK30">
            <v>0</v>
          </cell>
          <cell r="IL30">
            <v>0</v>
          </cell>
          <cell r="IM30" t="str">
            <v>nd</v>
          </cell>
          <cell r="IN30" t="str">
            <v>nd</v>
          </cell>
          <cell r="IO30">
            <v>0</v>
          </cell>
          <cell r="IP30">
            <v>0</v>
          </cell>
          <cell r="IQ30">
            <v>0</v>
          </cell>
          <cell r="IR30" t="str">
            <v>nd</v>
          </cell>
          <cell r="IS30" t="str">
            <v>nd</v>
          </cell>
          <cell r="IT30">
            <v>39.6</v>
          </cell>
          <cell r="IU30">
            <v>0</v>
          </cell>
          <cell r="IV30">
            <v>0</v>
          </cell>
          <cell r="IW30">
            <v>0</v>
          </cell>
          <cell r="IX30">
            <v>0</v>
          </cell>
          <cell r="IY30">
            <v>0</v>
          </cell>
          <cell r="IZ30">
            <v>0</v>
          </cell>
          <cell r="JA30">
            <v>0</v>
          </cell>
          <cell r="JB30">
            <v>0</v>
          </cell>
          <cell r="JC30">
            <v>0</v>
          </cell>
          <cell r="JD30">
            <v>0</v>
          </cell>
          <cell r="JE30" t="str">
            <v>nd</v>
          </cell>
          <cell r="JF30">
            <v>0</v>
          </cell>
          <cell r="JG30">
            <v>0</v>
          </cell>
          <cell r="JH30">
            <v>0</v>
          </cell>
          <cell r="JI30">
            <v>0</v>
          </cell>
          <cell r="JJ30">
            <v>0</v>
          </cell>
          <cell r="JK30">
            <v>0</v>
          </cell>
          <cell r="JL30">
            <v>0</v>
          </cell>
          <cell r="JM30">
            <v>0</v>
          </cell>
          <cell r="JN30">
            <v>0</v>
          </cell>
          <cell r="JO30">
            <v>0</v>
          </cell>
          <cell r="JP30">
            <v>0</v>
          </cell>
          <cell r="JQ30" t="str">
            <v>nd</v>
          </cell>
          <cell r="JR30">
            <v>0</v>
          </cell>
          <cell r="JS30">
            <v>0</v>
          </cell>
          <cell r="JT30">
            <v>0</v>
          </cell>
          <cell r="JU30">
            <v>0</v>
          </cell>
          <cell r="JV30">
            <v>0</v>
          </cell>
          <cell r="JW30">
            <v>80.100000000000009</v>
          </cell>
          <cell r="JX30">
            <v>0</v>
          </cell>
          <cell r="JY30">
            <v>0</v>
          </cell>
          <cell r="JZ30">
            <v>0</v>
          </cell>
          <cell r="KA30">
            <v>0</v>
          </cell>
          <cell r="KB30">
            <v>0</v>
          </cell>
          <cell r="KC30">
            <v>0</v>
          </cell>
          <cell r="KD30">
            <v>76.2</v>
          </cell>
          <cell r="KE30">
            <v>0</v>
          </cell>
          <cell r="KF30">
            <v>16.2</v>
          </cell>
          <cell r="KG30">
            <v>2.5</v>
          </cell>
          <cell r="KH30">
            <v>5.0999999999999996</v>
          </cell>
          <cell r="KI30">
            <v>0</v>
          </cell>
          <cell r="KJ30">
            <v>75.3</v>
          </cell>
          <cell r="KK30">
            <v>0</v>
          </cell>
          <cell r="KL30">
            <v>15.9</v>
          </cell>
          <cell r="KM30">
            <v>2.4</v>
          </cell>
          <cell r="KN30">
            <v>6.4</v>
          </cell>
          <cell r="KO30">
            <v>0</v>
          </cell>
        </row>
        <row r="31">
          <cell r="A31" t="str">
            <v>3C4</v>
          </cell>
          <cell r="B31" t="str">
            <v>31</v>
          </cell>
          <cell r="C31" t="str">
            <v>NAF 17</v>
          </cell>
          <cell r="D31" t="str">
            <v>C4</v>
          </cell>
          <cell r="E31" t="str">
            <v>3</v>
          </cell>
          <cell r="F31">
            <v>0</v>
          </cell>
          <cell r="G31" t="str">
            <v>nd</v>
          </cell>
          <cell r="H31">
            <v>43.8</v>
          </cell>
          <cell r="I31">
            <v>34.9</v>
          </cell>
          <cell r="J31" t="str">
            <v>nd</v>
          </cell>
          <cell r="K31">
            <v>75.400000000000006</v>
          </cell>
          <cell r="L31">
            <v>0</v>
          </cell>
          <cell r="M31" t="str">
            <v>nd</v>
          </cell>
          <cell r="N31">
            <v>0</v>
          </cell>
          <cell r="O31">
            <v>38.6</v>
          </cell>
          <cell r="P31">
            <v>19.7</v>
          </cell>
          <cell r="Q31">
            <v>30.5</v>
          </cell>
          <cell r="R31" t="str">
            <v>nd</v>
          </cell>
          <cell r="S31">
            <v>15.7</v>
          </cell>
          <cell r="T31">
            <v>46.300000000000004</v>
          </cell>
          <cell r="U31" t="str">
            <v>nd</v>
          </cell>
          <cell r="V31">
            <v>0</v>
          </cell>
          <cell r="W31">
            <v>31.8</v>
          </cell>
          <cell r="X31">
            <v>68.2</v>
          </cell>
          <cell r="Y31">
            <v>0</v>
          </cell>
          <cell r="Z31" t="str">
            <v>nd</v>
          </cell>
          <cell r="AA31">
            <v>0</v>
          </cell>
          <cell r="AB31" t="str">
            <v>nd</v>
          </cell>
          <cell r="AC31">
            <v>77</v>
          </cell>
          <cell r="AD31" t="str">
            <v>nd</v>
          </cell>
          <cell r="AE31" t="str">
            <v>nd</v>
          </cell>
          <cell r="AF31" t="str">
            <v>nd</v>
          </cell>
          <cell r="AG31" t="str">
            <v>nd</v>
          </cell>
          <cell r="AH31">
            <v>0</v>
          </cell>
          <cell r="AI31">
            <v>0</v>
          </cell>
          <cell r="AJ31">
            <v>44.800000000000004</v>
          </cell>
          <cell r="AK31" t="str">
            <v>nd</v>
          </cell>
          <cell r="AL31">
            <v>47</v>
          </cell>
          <cell r="AM31">
            <v>55.500000000000007</v>
          </cell>
          <cell r="AN31">
            <v>44.5</v>
          </cell>
          <cell r="AO31">
            <v>20.100000000000001</v>
          </cell>
          <cell r="AP31">
            <v>79.900000000000006</v>
          </cell>
          <cell r="AQ31">
            <v>64.900000000000006</v>
          </cell>
          <cell r="AR31">
            <v>0</v>
          </cell>
          <cell r="AS31" t="str">
            <v>nd</v>
          </cell>
          <cell r="AT31" t="str">
            <v>nd</v>
          </cell>
          <cell r="AU31" t="str">
            <v>nd</v>
          </cell>
          <cell r="AV31" t="str">
            <v>nd</v>
          </cell>
          <cell r="AW31" t="str">
            <v>nd</v>
          </cell>
          <cell r="AX31">
            <v>0</v>
          </cell>
          <cell r="AY31">
            <v>49.5</v>
          </cell>
          <cell r="AZ31" t="str">
            <v>nd</v>
          </cell>
          <cell r="BA31">
            <v>68.7</v>
          </cell>
          <cell r="BB31">
            <v>0</v>
          </cell>
          <cell r="BC31">
            <v>11.4</v>
          </cell>
          <cell r="BD31" t="str">
            <v>nd</v>
          </cell>
          <cell r="BE31">
            <v>0</v>
          </cell>
          <cell r="BF31">
            <v>0</v>
          </cell>
          <cell r="BG31">
            <v>0</v>
          </cell>
          <cell r="BH31">
            <v>0</v>
          </cell>
          <cell r="BI31" t="str">
            <v>nd</v>
          </cell>
          <cell r="BJ31" t="str">
            <v>nd</v>
          </cell>
          <cell r="BK31">
            <v>30</v>
          </cell>
          <cell r="BL31">
            <v>40.699999999999996</v>
          </cell>
          <cell r="BM31">
            <v>0</v>
          </cell>
          <cell r="BN31">
            <v>0</v>
          </cell>
          <cell r="BO31" t="str">
            <v>nd</v>
          </cell>
          <cell r="BP31">
            <v>0</v>
          </cell>
          <cell r="BQ31">
            <v>32.1</v>
          </cell>
          <cell r="BR31">
            <v>66.3</v>
          </cell>
          <cell r="BS31">
            <v>0</v>
          </cell>
          <cell r="BT31">
            <v>0</v>
          </cell>
          <cell r="BU31">
            <v>0</v>
          </cell>
          <cell r="BV31">
            <v>13.4</v>
          </cell>
          <cell r="BW31">
            <v>73.7</v>
          </cell>
          <cell r="BX31" t="str">
            <v>nd</v>
          </cell>
          <cell r="BY31" t="str">
            <v>nd</v>
          </cell>
          <cell r="BZ31">
            <v>0</v>
          </cell>
          <cell r="CA31">
            <v>39.800000000000004</v>
          </cell>
          <cell r="CB31">
            <v>14.899999999999999</v>
          </cell>
          <cell r="CC31">
            <v>40.400000000000006</v>
          </cell>
          <cell r="CD31">
            <v>0</v>
          </cell>
          <cell r="CE31">
            <v>0</v>
          </cell>
          <cell r="CF31">
            <v>0</v>
          </cell>
          <cell r="CG31">
            <v>0</v>
          </cell>
          <cell r="CH31">
            <v>0</v>
          </cell>
          <cell r="CI31" t="str">
            <v>nd</v>
          </cell>
          <cell r="CJ31">
            <v>94.6</v>
          </cell>
          <cell r="CK31">
            <v>70</v>
          </cell>
          <cell r="CL31">
            <v>50.3</v>
          </cell>
          <cell r="CM31">
            <v>77.100000000000009</v>
          </cell>
          <cell r="CN31">
            <v>52.800000000000004</v>
          </cell>
          <cell r="CO31" t="str">
            <v>nd</v>
          </cell>
          <cell r="CP31">
            <v>59.3</v>
          </cell>
          <cell r="CQ31">
            <v>76.599999999999994</v>
          </cell>
          <cell r="CR31" t="str">
            <v>nd</v>
          </cell>
          <cell r="CS31">
            <v>31.900000000000002</v>
          </cell>
          <cell r="CT31">
            <v>24.9</v>
          </cell>
          <cell r="CU31">
            <v>17.5</v>
          </cell>
          <cell r="CV31">
            <v>25.7</v>
          </cell>
          <cell r="CW31">
            <v>10.100000000000001</v>
          </cell>
          <cell r="CX31">
            <v>0</v>
          </cell>
          <cell r="CY31" t="str">
            <v>nd</v>
          </cell>
          <cell r="CZ31">
            <v>28.4</v>
          </cell>
          <cell r="DA31" t="str">
            <v>nd</v>
          </cell>
          <cell r="DB31">
            <v>46.800000000000004</v>
          </cell>
          <cell r="DC31" t="str">
            <v>nd</v>
          </cell>
          <cell r="DD31">
            <v>53.7</v>
          </cell>
          <cell r="DE31" t="str">
            <v>nd</v>
          </cell>
          <cell r="DF31">
            <v>24.5</v>
          </cell>
          <cell r="DG31" t="str">
            <v>nd</v>
          </cell>
          <cell r="DH31" t="str">
            <v>nd</v>
          </cell>
          <cell r="DI31">
            <v>39.800000000000004</v>
          </cell>
          <cell r="DJ31">
            <v>18.399999999999999</v>
          </cell>
          <cell r="DK31">
            <v>27.800000000000004</v>
          </cell>
          <cell r="DL31">
            <v>0</v>
          </cell>
          <cell r="DM31">
            <v>0</v>
          </cell>
          <cell r="DN31">
            <v>0</v>
          </cell>
          <cell r="DO31">
            <v>0</v>
          </cell>
          <cell r="DP31">
            <v>0</v>
          </cell>
          <cell r="DQ31" t="str">
            <v>nd</v>
          </cell>
          <cell r="DR31">
            <v>0</v>
          </cell>
          <cell r="DS31" t="str">
            <v>nd</v>
          </cell>
          <cell r="DT31">
            <v>0</v>
          </cell>
          <cell r="DU31">
            <v>0</v>
          </cell>
          <cell r="DV31">
            <v>0</v>
          </cell>
          <cell r="DW31">
            <v>16.900000000000002</v>
          </cell>
          <cell r="DX31">
            <v>0</v>
          </cell>
          <cell r="DY31" t="str">
            <v>nd</v>
          </cell>
          <cell r="DZ31" t="str">
            <v>nd</v>
          </cell>
          <cell r="EA31">
            <v>0</v>
          </cell>
          <cell r="EB31">
            <v>0</v>
          </cell>
          <cell r="EC31">
            <v>34.9</v>
          </cell>
          <cell r="ED31">
            <v>0</v>
          </cell>
          <cell r="EE31">
            <v>0</v>
          </cell>
          <cell r="EF31">
            <v>0</v>
          </cell>
          <cell r="EG31">
            <v>0</v>
          </cell>
          <cell r="EH31">
            <v>0</v>
          </cell>
          <cell r="EI31" t="str">
            <v>nd</v>
          </cell>
          <cell r="EJ31">
            <v>0</v>
          </cell>
          <cell r="EK31">
            <v>0</v>
          </cell>
          <cell r="EL31">
            <v>0</v>
          </cell>
          <cell r="EM31">
            <v>0</v>
          </cell>
          <cell r="EN31">
            <v>0</v>
          </cell>
          <cell r="EO31">
            <v>0</v>
          </cell>
          <cell r="EP31">
            <v>0</v>
          </cell>
          <cell r="EQ31">
            <v>0</v>
          </cell>
          <cell r="ER31">
            <v>0</v>
          </cell>
          <cell r="ES31">
            <v>0</v>
          </cell>
          <cell r="ET31">
            <v>0</v>
          </cell>
          <cell r="EU31">
            <v>0</v>
          </cell>
          <cell r="EV31" t="str">
            <v>nd</v>
          </cell>
          <cell r="EW31">
            <v>0</v>
          </cell>
          <cell r="EX31" t="str">
            <v>nd</v>
          </cell>
          <cell r="EY31">
            <v>0</v>
          </cell>
          <cell r="EZ31">
            <v>0</v>
          </cell>
          <cell r="FA31">
            <v>0</v>
          </cell>
          <cell r="FB31" t="str">
            <v>nd</v>
          </cell>
          <cell r="FC31" t="str">
            <v>nd</v>
          </cell>
          <cell r="FD31" t="str">
            <v>nd</v>
          </cell>
          <cell r="FE31">
            <v>22.3</v>
          </cell>
          <cell r="FF31">
            <v>0</v>
          </cell>
          <cell r="FG31">
            <v>0</v>
          </cell>
          <cell r="FH31">
            <v>0</v>
          </cell>
          <cell r="FI31" t="str">
            <v>nd</v>
          </cell>
          <cell r="FJ31" t="str">
            <v>nd</v>
          </cell>
          <cell r="FK31">
            <v>18.399999999999999</v>
          </cell>
          <cell r="FL31">
            <v>0</v>
          </cell>
          <cell r="FM31">
            <v>0</v>
          </cell>
          <cell r="FN31">
            <v>0</v>
          </cell>
          <cell r="FO31">
            <v>0</v>
          </cell>
          <cell r="FP31" t="str">
            <v>nd</v>
          </cell>
          <cell r="FQ31">
            <v>0</v>
          </cell>
          <cell r="FR31">
            <v>0</v>
          </cell>
          <cell r="FS31">
            <v>0</v>
          </cell>
          <cell r="FT31">
            <v>0</v>
          </cell>
          <cell r="FU31">
            <v>0</v>
          </cell>
          <cell r="FV31">
            <v>0</v>
          </cell>
          <cell r="FW31">
            <v>0</v>
          </cell>
          <cell r="FX31">
            <v>0</v>
          </cell>
          <cell r="FY31">
            <v>0</v>
          </cell>
          <cell r="FZ31">
            <v>0</v>
          </cell>
          <cell r="GA31" t="str">
            <v>nd</v>
          </cell>
          <cell r="GB31" t="str">
            <v>nd</v>
          </cell>
          <cell r="GC31">
            <v>0</v>
          </cell>
          <cell r="GD31">
            <v>0</v>
          </cell>
          <cell r="GE31" t="str">
            <v>nd</v>
          </cell>
          <cell r="GF31">
            <v>0</v>
          </cell>
          <cell r="GG31">
            <v>25.5</v>
          </cell>
          <cell r="GH31" t="str">
            <v>nd</v>
          </cell>
          <cell r="GI31">
            <v>0</v>
          </cell>
          <cell r="GJ31">
            <v>0</v>
          </cell>
          <cell r="GK31">
            <v>0</v>
          </cell>
          <cell r="GL31">
            <v>0</v>
          </cell>
          <cell r="GM31" t="str">
            <v>nd</v>
          </cell>
          <cell r="GN31">
            <v>39.5</v>
          </cell>
          <cell r="GO31">
            <v>0</v>
          </cell>
          <cell r="GP31">
            <v>0</v>
          </cell>
          <cell r="GQ31">
            <v>0</v>
          </cell>
          <cell r="GR31">
            <v>0</v>
          </cell>
          <cell r="GS31">
            <v>0</v>
          </cell>
          <cell r="GT31" t="str">
            <v>nd</v>
          </cell>
          <cell r="GU31">
            <v>0</v>
          </cell>
          <cell r="GV31">
            <v>0</v>
          </cell>
          <cell r="GW31">
            <v>0</v>
          </cell>
          <cell r="GX31">
            <v>0</v>
          </cell>
          <cell r="GY31">
            <v>0</v>
          </cell>
          <cell r="GZ31">
            <v>0</v>
          </cell>
          <cell r="HA31">
            <v>0</v>
          </cell>
          <cell r="HB31">
            <v>0</v>
          </cell>
          <cell r="HC31" t="str">
            <v>nd</v>
          </cell>
          <cell r="HD31" t="str">
            <v>nd</v>
          </cell>
          <cell r="HE31">
            <v>0</v>
          </cell>
          <cell r="HF31">
            <v>0</v>
          </cell>
          <cell r="HG31">
            <v>0</v>
          </cell>
          <cell r="HH31">
            <v>0</v>
          </cell>
          <cell r="HI31" t="str">
            <v>nd</v>
          </cell>
          <cell r="HJ31">
            <v>40</v>
          </cell>
          <cell r="HK31">
            <v>0</v>
          </cell>
          <cell r="HL31">
            <v>0</v>
          </cell>
          <cell r="HM31">
            <v>0</v>
          </cell>
          <cell r="HN31">
            <v>0</v>
          </cell>
          <cell r="HO31" t="str">
            <v>nd</v>
          </cell>
          <cell r="HP31">
            <v>23.3</v>
          </cell>
          <cell r="HQ31" t="str">
            <v>nd</v>
          </cell>
          <cell r="HR31">
            <v>0</v>
          </cell>
          <cell r="HS31">
            <v>0</v>
          </cell>
          <cell r="HT31">
            <v>0</v>
          </cell>
          <cell r="HU31">
            <v>0</v>
          </cell>
          <cell r="HV31" t="str">
            <v>nd</v>
          </cell>
          <cell r="HW31">
            <v>0</v>
          </cell>
          <cell r="HX31">
            <v>0</v>
          </cell>
          <cell r="HY31">
            <v>0</v>
          </cell>
          <cell r="HZ31">
            <v>0</v>
          </cell>
          <cell r="IA31">
            <v>0</v>
          </cell>
          <cell r="IB31">
            <v>0</v>
          </cell>
          <cell r="IC31">
            <v>0</v>
          </cell>
          <cell r="ID31">
            <v>0</v>
          </cell>
          <cell r="IE31">
            <v>0</v>
          </cell>
          <cell r="IF31" t="str">
            <v>nd</v>
          </cell>
          <cell r="IG31" t="str">
            <v>nd</v>
          </cell>
          <cell r="IH31">
            <v>0</v>
          </cell>
          <cell r="II31">
            <v>0</v>
          </cell>
          <cell r="IJ31">
            <v>0</v>
          </cell>
          <cell r="IK31" t="str">
            <v>nd</v>
          </cell>
          <cell r="IL31" t="str">
            <v>nd</v>
          </cell>
          <cell r="IM31">
            <v>28.499999999999996</v>
          </cell>
          <cell r="IN31">
            <v>0</v>
          </cell>
          <cell r="IO31" t="str">
            <v>nd</v>
          </cell>
          <cell r="IP31">
            <v>0</v>
          </cell>
          <cell r="IQ31">
            <v>27.500000000000004</v>
          </cell>
          <cell r="IR31">
            <v>0</v>
          </cell>
          <cell r="IS31" t="str">
            <v>nd</v>
          </cell>
          <cell r="IT31">
            <v>0</v>
          </cell>
          <cell r="IU31">
            <v>0</v>
          </cell>
          <cell r="IV31">
            <v>0</v>
          </cell>
          <cell r="IW31">
            <v>0</v>
          </cell>
          <cell r="IX31" t="str">
            <v>nd</v>
          </cell>
          <cell r="IY31">
            <v>0</v>
          </cell>
          <cell r="IZ31">
            <v>0</v>
          </cell>
          <cell r="JA31">
            <v>0</v>
          </cell>
          <cell r="JB31">
            <v>0</v>
          </cell>
          <cell r="JC31">
            <v>0</v>
          </cell>
          <cell r="JD31">
            <v>0</v>
          </cell>
          <cell r="JE31">
            <v>0</v>
          </cell>
          <cell r="JF31">
            <v>0</v>
          </cell>
          <cell r="JG31">
            <v>0</v>
          </cell>
          <cell r="JH31">
            <v>0</v>
          </cell>
          <cell r="JI31">
            <v>0</v>
          </cell>
          <cell r="JJ31" t="str">
            <v>nd</v>
          </cell>
          <cell r="JK31" t="str">
            <v>nd</v>
          </cell>
          <cell r="JL31">
            <v>0</v>
          </cell>
          <cell r="JM31">
            <v>0</v>
          </cell>
          <cell r="JN31">
            <v>0</v>
          </cell>
          <cell r="JO31">
            <v>0</v>
          </cell>
          <cell r="JP31">
            <v>0</v>
          </cell>
          <cell r="JQ31">
            <v>32.300000000000004</v>
          </cell>
          <cell r="JR31">
            <v>0</v>
          </cell>
          <cell r="JS31">
            <v>0</v>
          </cell>
          <cell r="JT31">
            <v>0</v>
          </cell>
          <cell r="JU31">
            <v>0</v>
          </cell>
          <cell r="JV31">
            <v>0</v>
          </cell>
          <cell r="JW31">
            <v>50.2</v>
          </cell>
          <cell r="JX31">
            <v>0</v>
          </cell>
          <cell r="JY31">
            <v>0</v>
          </cell>
          <cell r="JZ31">
            <v>0</v>
          </cell>
          <cell r="KA31">
            <v>0</v>
          </cell>
          <cell r="KB31">
            <v>0</v>
          </cell>
          <cell r="KC31" t="str">
            <v>nd</v>
          </cell>
          <cell r="KD31">
            <v>61.8</v>
          </cell>
          <cell r="KE31">
            <v>11.700000000000001</v>
          </cell>
          <cell r="KF31">
            <v>2.1999999999999997</v>
          </cell>
          <cell r="KG31">
            <v>4.9000000000000004</v>
          </cell>
          <cell r="KH31">
            <v>19.3</v>
          </cell>
          <cell r="KI31">
            <v>0.2</v>
          </cell>
          <cell r="KJ31">
            <v>63.7</v>
          </cell>
          <cell r="KK31">
            <v>10.4</v>
          </cell>
          <cell r="KL31">
            <v>2.1999999999999997</v>
          </cell>
          <cell r="KM31">
            <v>5.8000000000000007</v>
          </cell>
          <cell r="KN31">
            <v>17.8</v>
          </cell>
          <cell r="KO31">
            <v>0.2</v>
          </cell>
        </row>
        <row r="32">
          <cell r="A32" t="str">
            <v>4C4</v>
          </cell>
          <cell r="B32" t="str">
            <v>32</v>
          </cell>
          <cell r="C32" t="str">
            <v>NAF 17</v>
          </cell>
          <cell r="D32" t="str">
            <v>C4</v>
          </cell>
          <cell r="E32" t="str">
            <v>4</v>
          </cell>
          <cell r="F32" t="str">
            <v>nd</v>
          </cell>
          <cell r="G32">
            <v>13.3</v>
          </cell>
          <cell r="H32">
            <v>42.699999999999996</v>
          </cell>
          <cell r="I32">
            <v>30.4</v>
          </cell>
          <cell r="J32">
            <v>12.3</v>
          </cell>
          <cell r="K32">
            <v>81.5</v>
          </cell>
          <cell r="L32">
            <v>0</v>
          </cell>
          <cell r="M32">
            <v>18.5</v>
          </cell>
          <cell r="N32">
            <v>0</v>
          </cell>
          <cell r="O32">
            <v>34.9</v>
          </cell>
          <cell r="P32">
            <v>22.3</v>
          </cell>
          <cell r="Q32">
            <v>41.099999999999994</v>
          </cell>
          <cell r="R32" t="str">
            <v>nd</v>
          </cell>
          <cell r="S32">
            <v>11.3</v>
          </cell>
          <cell r="T32">
            <v>45.1</v>
          </cell>
          <cell r="U32" t="str">
            <v>nd</v>
          </cell>
          <cell r="V32">
            <v>7.1999999999999993</v>
          </cell>
          <cell r="W32">
            <v>20.7</v>
          </cell>
          <cell r="X32">
            <v>68.300000000000011</v>
          </cell>
          <cell r="Y32">
            <v>11</v>
          </cell>
          <cell r="Z32">
            <v>0</v>
          </cell>
          <cell r="AA32">
            <v>74.599999999999994</v>
          </cell>
          <cell r="AB32" t="str">
            <v>nd</v>
          </cell>
          <cell r="AC32">
            <v>69.699999999999989</v>
          </cell>
          <cell r="AD32">
            <v>0</v>
          </cell>
          <cell r="AE32">
            <v>49.4</v>
          </cell>
          <cell r="AF32" t="str">
            <v>nd</v>
          </cell>
          <cell r="AG32">
            <v>0</v>
          </cell>
          <cell r="AH32">
            <v>0</v>
          </cell>
          <cell r="AI32" t="str">
            <v>nd</v>
          </cell>
          <cell r="AJ32">
            <v>35.099999999999994</v>
          </cell>
          <cell r="AK32">
            <v>28.199999999999996</v>
          </cell>
          <cell r="AL32">
            <v>36.700000000000003</v>
          </cell>
          <cell r="AM32">
            <v>60.199999999999996</v>
          </cell>
          <cell r="AN32">
            <v>39.800000000000004</v>
          </cell>
          <cell r="AO32">
            <v>49.3</v>
          </cell>
          <cell r="AP32">
            <v>50.7</v>
          </cell>
          <cell r="AQ32">
            <v>72.099999999999994</v>
          </cell>
          <cell r="AR32" t="str">
            <v>nd</v>
          </cell>
          <cell r="AS32">
            <v>0</v>
          </cell>
          <cell r="AT32">
            <v>24.6</v>
          </cell>
          <cell r="AU32">
            <v>0</v>
          </cell>
          <cell r="AV32">
            <v>14.099999999999998</v>
          </cell>
          <cell r="AW32">
            <v>15.6</v>
          </cell>
          <cell r="AX32" t="str">
            <v>nd</v>
          </cell>
          <cell r="AY32">
            <v>55.800000000000004</v>
          </cell>
          <cell r="AZ32" t="str">
            <v>nd</v>
          </cell>
          <cell r="BA32">
            <v>56.000000000000007</v>
          </cell>
          <cell r="BB32">
            <v>19.3</v>
          </cell>
          <cell r="BC32">
            <v>9.9</v>
          </cell>
          <cell r="BD32">
            <v>7.8</v>
          </cell>
          <cell r="BE32" t="str">
            <v>nd</v>
          </cell>
          <cell r="BF32" t="str">
            <v>nd</v>
          </cell>
          <cell r="BG32">
            <v>0</v>
          </cell>
          <cell r="BH32" t="str">
            <v>nd</v>
          </cell>
          <cell r="BI32" t="str">
            <v>nd</v>
          </cell>
          <cell r="BJ32">
            <v>12.8</v>
          </cell>
          <cell r="BK32">
            <v>44.7</v>
          </cell>
          <cell r="BL32">
            <v>39.900000000000006</v>
          </cell>
          <cell r="BM32" t="str">
            <v>nd</v>
          </cell>
          <cell r="BN32">
            <v>0</v>
          </cell>
          <cell r="BO32" t="str">
            <v>nd</v>
          </cell>
          <cell r="BP32" t="str">
            <v>nd</v>
          </cell>
          <cell r="BQ32">
            <v>40.300000000000004</v>
          </cell>
          <cell r="BR32">
            <v>46.5</v>
          </cell>
          <cell r="BS32">
            <v>0</v>
          </cell>
          <cell r="BT32">
            <v>0</v>
          </cell>
          <cell r="BU32">
            <v>0</v>
          </cell>
          <cell r="BV32" t="str">
            <v>nd</v>
          </cell>
          <cell r="BW32">
            <v>87.8</v>
          </cell>
          <cell r="BX32">
            <v>8.9</v>
          </cell>
          <cell r="BY32">
            <v>0</v>
          </cell>
          <cell r="BZ32">
            <v>0</v>
          </cell>
          <cell r="CA32">
            <v>15.9</v>
          </cell>
          <cell r="CB32">
            <v>28.599999999999998</v>
          </cell>
          <cell r="CC32">
            <v>39.900000000000006</v>
          </cell>
          <cell r="CD32">
            <v>15.7</v>
          </cell>
          <cell r="CE32">
            <v>0</v>
          </cell>
          <cell r="CF32">
            <v>0</v>
          </cell>
          <cell r="CG32">
            <v>0</v>
          </cell>
          <cell r="CH32">
            <v>0</v>
          </cell>
          <cell r="CI32">
            <v>0</v>
          </cell>
          <cell r="CJ32">
            <v>100</v>
          </cell>
          <cell r="CK32">
            <v>86.9</v>
          </cell>
          <cell r="CL32">
            <v>34.1</v>
          </cell>
          <cell r="CM32">
            <v>84.6</v>
          </cell>
          <cell r="CN32">
            <v>49</v>
          </cell>
          <cell r="CO32" t="str">
            <v>nd</v>
          </cell>
          <cell r="CP32">
            <v>56.100000000000009</v>
          </cell>
          <cell r="CQ32">
            <v>93.4</v>
          </cell>
          <cell r="CR32">
            <v>16.8</v>
          </cell>
          <cell r="CS32">
            <v>6.2</v>
          </cell>
          <cell r="CT32">
            <v>52.7</v>
          </cell>
          <cell r="CU32">
            <v>20.9</v>
          </cell>
          <cell r="CV32">
            <v>20.200000000000003</v>
          </cell>
          <cell r="CW32">
            <v>16.3</v>
          </cell>
          <cell r="CX32">
            <v>8.2000000000000011</v>
          </cell>
          <cell r="CY32" t="str">
            <v>nd</v>
          </cell>
          <cell r="CZ32">
            <v>13.900000000000002</v>
          </cell>
          <cell r="DA32">
            <v>31</v>
          </cell>
          <cell r="DB32">
            <v>28.499999999999996</v>
          </cell>
          <cell r="DC32">
            <v>4.1000000000000005</v>
          </cell>
          <cell r="DD32">
            <v>57.099999999999994</v>
          </cell>
          <cell r="DE32">
            <v>10.6</v>
          </cell>
          <cell r="DF32">
            <v>21.7</v>
          </cell>
          <cell r="DG32">
            <v>7.3</v>
          </cell>
          <cell r="DH32" t="str">
            <v>nd</v>
          </cell>
          <cell r="DI32">
            <v>43.5</v>
          </cell>
          <cell r="DJ32">
            <v>8.2000000000000011</v>
          </cell>
          <cell r="DK32">
            <v>9</v>
          </cell>
          <cell r="DL32" t="str">
            <v>nd</v>
          </cell>
          <cell r="DM32">
            <v>0</v>
          </cell>
          <cell r="DN32">
            <v>0</v>
          </cell>
          <cell r="DO32">
            <v>0</v>
          </cell>
          <cell r="DP32">
            <v>0</v>
          </cell>
          <cell r="DQ32">
            <v>0</v>
          </cell>
          <cell r="DR32" t="str">
            <v>nd</v>
          </cell>
          <cell r="DS32" t="str">
            <v>nd</v>
          </cell>
          <cell r="DT32" t="str">
            <v>nd</v>
          </cell>
          <cell r="DU32" t="str">
            <v>nd</v>
          </cell>
          <cell r="DV32">
            <v>0</v>
          </cell>
          <cell r="DW32">
            <v>19.5</v>
          </cell>
          <cell r="DX32">
            <v>12.8</v>
          </cell>
          <cell r="DY32" t="str">
            <v>nd</v>
          </cell>
          <cell r="DZ32" t="str">
            <v>nd</v>
          </cell>
          <cell r="EA32" t="str">
            <v>nd</v>
          </cell>
          <cell r="EB32">
            <v>0</v>
          </cell>
          <cell r="EC32">
            <v>25.7</v>
          </cell>
          <cell r="ED32" t="str">
            <v>nd</v>
          </cell>
          <cell r="EE32">
            <v>0</v>
          </cell>
          <cell r="EF32">
            <v>0</v>
          </cell>
          <cell r="EG32">
            <v>0</v>
          </cell>
          <cell r="EH32" t="str">
            <v>nd</v>
          </cell>
          <cell r="EI32">
            <v>9.5</v>
          </cell>
          <cell r="EJ32">
            <v>0</v>
          </cell>
          <cell r="EK32" t="str">
            <v>nd</v>
          </cell>
          <cell r="EL32" t="str">
            <v>nd</v>
          </cell>
          <cell r="EM32">
            <v>0</v>
          </cell>
          <cell r="EN32">
            <v>0</v>
          </cell>
          <cell r="EO32">
            <v>0</v>
          </cell>
          <cell r="EP32">
            <v>0</v>
          </cell>
          <cell r="EQ32">
            <v>0</v>
          </cell>
          <cell r="ER32">
            <v>0</v>
          </cell>
          <cell r="ES32" t="str">
            <v>nd</v>
          </cell>
          <cell r="ET32">
            <v>0</v>
          </cell>
          <cell r="EU32" t="str">
            <v>nd</v>
          </cell>
          <cell r="EV32">
            <v>0</v>
          </cell>
          <cell r="EW32">
            <v>0</v>
          </cell>
          <cell r="EX32">
            <v>11.3</v>
          </cell>
          <cell r="EY32">
            <v>0</v>
          </cell>
          <cell r="EZ32">
            <v>0</v>
          </cell>
          <cell r="FA32">
            <v>0</v>
          </cell>
          <cell r="FB32">
            <v>0</v>
          </cell>
          <cell r="FC32" t="str">
            <v>nd</v>
          </cell>
          <cell r="FD32">
            <v>20.8</v>
          </cell>
          <cell r="FE32">
            <v>13</v>
          </cell>
          <cell r="FF32">
            <v>0</v>
          </cell>
          <cell r="FG32">
            <v>0</v>
          </cell>
          <cell r="FH32">
            <v>0</v>
          </cell>
          <cell r="FI32" t="str">
            <v>nd</v>
          </cell>
          <cell r="FJ32">
            <v>9</v>
          </cell>
          <cell r="FK32">
            <v>19.600000000000001</v>
          </cell>
          <cell r="FL32">
            <v>0</v>
          </cell>
          <cell r="FM32">
            <v>0</v>
          </cell>
          <cell r="FN32" t="str">
            <v>nd</v>
          </cell>
          <cell r="FO32" t="str">
            <v>nd</v>
          </cell>
          <cell r="FP32" t="str">
            <v>nd</v>
          </cell>
          <cell r="FQ32">
            <v>5.8999999999999995</v>
          </cell>
          <cell r="FR32">
            <v>0</v>
          </cell>
          <cell r="FS32">
            <v>0</v>
          </cell>
          <cell r="FT32">
            <v>0</v>
          </cell>
          <cell r="FU32">
            <v>0</v>
          </cell>
          <cell r="FV32" t="str">
            <v>nd</v>
          </cell>
          <cell r="FW32">
            <v>0</v>
          </cell>
          <cell r="FX32">
            <v>0</v>
          </cell>
          <cell r="FY32" t="str">
            <v>nd</v>
          </cell>
          <cell r="FZ32">
            <v>0</v>
          </cell>
          <cell r="GA32">
            <v>10.7</v>
          </cell>
          <cell r="GB32">
            <v>0</v>
          </cell>
          <cell r="GC32" t="str">
            <v>nd</v>
          </cell>
          <cell r="GD32">
            <v>0</v>
          </cell>
          <cell r="GE32">
            <v>0</v>
          </cell>
          <cell r="GF32" t="str">
            <v>nd</v>
          </cell>
          <cell r="GG32">
            <v>9.8000000000000007</v>
          </cell>
          <cell r="GH32">
            <v>24</v>
          </cell>
          <cell r="GI32">
            <v>0</v>
          </cell>
          <cell r="GJ32">
            <v>0</v>
          </cell>
          <cell r="GK32">
            <v>0</v>
          </cell>
          <cell r="GL32">
            <v>0</v>
          </cell>
          <cell r="GM32">
            <v>17.7</v>
          </cell>
          <cell r="GN32">
            <v>12.8</v>
          </cell>
          <cell r="GO32">
            <v>0</v>
          </cell>
          <cell r="GP32">
            <v>0</v>
          </cell>
          <cell r="GQ32">
            <v>0</v>
          </cell>
          <cell r="GR32">
            <v>0</v>
          </cell>
          <cell r="GS32" t="str">
            <v>nd</v>
          </cell>
          <cell r="GT32">
            <v>8.3000000000000007</v>
          </cell>
          <cell r="GU32">
            <v>0</v>
          </cell>
          <cell r="GV32">
            <v>0</v>
          </cell>
          <cell r="GW32">
            <v>0</v>
          </cell>
          <cell r="GX32">
            <v>0</v>
          </cell>
          <cell r="GY32" t="str">
            <v>nd</v>
          </cell>
          <cell r="GZ32">
            <v>0</v>
          </cell>
          <cell r="HA32">
            <v>0</v>
          </cell>
          <cell r="HB32">
            <v>0</v>
          </cell>
          <cell r="HC32">
            <v>0</v>
          </cell>
          <cell r="HD32">
            <v>13.5</v>
          </cell>
          <cell r="HE32">
            <v>0</v>
          </cell>
          <cell r="HF32">
            <v>0</v>
          </cell>
          <cell r="HG32">
            <v>0</v>
          </cell>
          <cell r="HH32">
            <v>0</v>
          </cell>
          <cell r="HI32" t="str">
            <v>nd</v>
          </cell>
          <cell r="HJ32">
            <v>41.5</v>
          </cell>
          <cell r="HK32">
            <v>0</v>
          </cell>
          <cell r="HL32">
            <v>0</v>
          </cell>
          <cell r="HM32">
            <v>0</v>
          </cell>
          <cell r="HN32">
            <v>0</v>
          </cell>
          <cell r="HO32" t="str">
            <v>nd</v>
          </cell>
          <cell r="HP32">
            <v>22.2</v>
          </cell>
          <cell r="HQ32">
            <v>7.5</v>
          </cell>
          <cell r="HR32">
            <v>0</v>
          </cell>
          <cell r="HS32">
            <v>0</v>
          </cell>
          <cell r="HT32">
            <v>0</v>
          </cell>
          <cell r="HU32">
            <v>0</v>
          </cell>
          <cell r="HV32">
            <v>10.6</v>
          </cell>
          <cell r="HW32">
            <v>0</v>
          </cell>
          <cell r="HX32">
            <v>0</v>
          </cell>
          <cell r="HY32">
            <v>0</v>
          </cell>
          <cell r="HZ32">
            <v>0</v>
          </cell>
          <cell r="IA32">
            <v>0</v>
          </cell>
          <cell r="IB32" t="str">
            <v>nd</v>
          </cell>
          <cell r="IC32">
            <v>0</v>
          </cell>
          <cell r="ID32">
            <v>0</v>
          </cell>
          <cell r="IE32" t="str">
            <v>nd</v>
          </cell>
          <cell r="IF32" t="str">
            <v>nd</v>
          </cell>
          <cell r="IG32" t="str">
            <v>nd</v>
          </cell>
          <cell r="IH32" t="str">
            <v>nd</v>
          </cell>
          <cell r="II32">
            <v>0</v>
          </cell>
          <cell r="IJ32">
            <v>0</v>
          </cell>
          <cell r="IK32">
            <v>8.7999999999999989</v>
          </cell>
          <cell r="IL32">
            <v>12.1</v>
          </cell>
          <cell r="IM32">
            <v>18.899999999999999</v>
          </cell>
          <cell r="IN32" t="str">
            <v>nd</v>
          </cell>
          <cell r="IO32">
            <v>0</v>
          </cell>
          <cell r="IP32">
            <v>0</v>
          </cell>
          <cell r="IQ32">
            <v>0</v>
          </cell>
          <cell r="IR32">
            <v>9.1999999999999993</v>
          </cell>
          <cell r="IS32">
            <v>12.5</v>
          </cell>
          <cell r="IT32">
            <v>8.6999999999999993</v>
          </cell>
          <cell r="IU32">
            <v>0</v>
          </cell>
          <cell r="IV32">
            <v>0</v>
          </cell>
          <cell r="IW32" t="str">
            <v>nd</v>
          </cell>
          <cell r="IX32">
            <v>4.5999999999999996</v>
          </cell>
          <cell r="IY32">
            <v>5.6000000000000005</v>
          </cell>
          <cell r="IZ32">
            <v>0</v>
          </cell>
          <cell r="JA32">
            <v>0</v>
          </cell>
          <cell r="JB32">
            <v>0</v>
          </cell>
          <cell r="JC32">
            <v>0</v>
          </cell>
          <cell r="JD32">
            <v>0</v>
          </cell>
          <cell r="JE32" t="str">
            <v>nd</v>
          </cell>
          <cell r="JF32">
            <v>0</v>
          </cell>
          <cell r="JG32">
            <v>0</v>
          </cell>
          <cell r="JH32">
            <v>0</v>
          </cell>
          <cell r="JI32">
            <v>0</v>
          </cell>
          <cell r="JJ32">
            <v>0</v>
          </cell>
          <cell r="JK32">
            <v>13.600000000000001</v>
          </cell>
          <cell r="JL32">
            <v>0</v>
          </cell>
          <cell r="JM32">
            <v>0</v>
          </cell>
          <cell r="JN32">
            <v>0</v>
          </cell>
          <cell r="JO32">
            <v>0</v>
          </cell>
          <cell r="JP32">
            <v>0</v>
          </cell>
          <cell r="JQ32">
            <v>43.6</v>
          </cell>
          <cell r="JR32">
            <v>0</v>
          </cell>
          <cell r="JS32">
            <v>0</v>
          </cell>
          <cell r="JT32">
            <v>0</v>
          </cell>
          <cell r="JU32">
            <v>0</v>
          </cell>
          <cell r="JV32">
            <v>0</v>
          </cell>
          <cell r="JW32">
            <v>30.7</v>
          </cell>
          <cell r="JX32">
            <v>0</v>
          </cell>
          <cell r="JY32">
            <v>0</v>
          </cell>
          <cell r="JZ32">
            <v>0</v>
          </cell>
          <cell r="KA32">
            <v>0</v>
          </cell>
          <cell r="KB32">
            <v>0</v>
          </cell>
          <cell r="KC32">
            <v>10.7</v>
          </cell>
          <cell r="KD32">
            <v>66.7</v>
          </cell>
          <cell r="KE32">
            <v>6.2</v>
          </cell>
          <cell r="KF32">
            <v>7.3999999999999995</v>
          </cell>
          <cell r="KG32">
            <v>5.8000000000000007</v>
          </cell>
          <cell r="KH32">
            <v>13.900000000000002</v>
          </cell>
          <cell r="KI32">
            <v>0</v>
          </cell>
          <cell r="KJ32">
            <v>64.8</v>
          </cell>
          <cell r="KK32">
            <v>7.1999999999999993</v>
          </cell>
          <cell r="KL32">
            <v>7.6</v>
          </cell>
          <cell r="KM32">
            <v>5.8999999999999995</v>
          </cell>
          <cell r="KN32">
            <v>14.499999999999998</v>
          </cell>
          <cell r="KO32">
            <v>0</v>
          </cell>
        </row>
        <row r="33">
          <cell r="A33" t="str">
            <v>5C4</v>
          </cell>
          <cell r="B33" t="str">
            <v>33</v>
          </cell>
          <cell r="C33" t="str">
            <v>NAF 17</v>
          </cell>
          <cell r="D33" t="str">
            <v>C4</v>
          </cell>
          <cell r="E33" t="str">
            <v>5</v>
          </cell>
          <cell r="F33">
            <v>0</v>
          </cell>
          <cell r="G33" t="str">
            <v>nd</v>
          </cell>
          <cell r="H33">
            <v>41</v>
          </cell>
          <cell r="I33">
            <v>43.1</v>
          </cell>
          <cell r="J33">
            <v>7.8</v>
          </cell>
          <cell r="K33">
            <v>93.899999999999991</v>
          </cell>
          <cell r="L33">
            <v>0</v>
          </cell>
          <cell r="M33" t="str">
            <v>nd</v>
          </cell>
          <cell r="N33">
            <v>0</v>
          </cell>
          <cell r="O33">
            <v>40</v>
          </cell>
          <cell r="P33">
            <v>15.7</v>
          </cell>
          <cell r="Q33">
            <v>26.3</v>
          </cell>
          <cell r="R33" t="str">
            <v>nd</v>
          </cell>
          <cell r="S33">
            <v>14.7</v>
          </cell>
          <cell r="T33">
            <v>39.6</v>
          </cell>
          <cell r="U33">
            <v>0</v>
          </cell>
          <cell r="V33">
            <v>25.3</v>
          </cell>
          <cell r="W33">
            <v>19</v>
          </cell>
          <cell r="X33">
            <v>76.099999999999994</v>
          </cell>
          <cell r="Y33" t="str">
            <v>nd</v>
          </cell>
          <cell r="Z33">
            <v>0</v>
          </cell>
          <cell r="AA33" t="str">
            <v>nd</v>
          </cell>
          <cell r="AB33">
            <v>49.2</v>
          </cell>
          <cell r="AC33" t="str">
            <v>nd</v>
          </cell>
          <cell r="AD33" t="str">
            <v>nd</v>
          </cell>
          <cell r="AE33">
            <v>77.900000000000006</v>
          </cell>
          <cell r="AF33" t="str">
            <v>nd</v>
          </cell>
          <cell r="AG33" t="str">
            <v>nd</v>
          </cell>
          <cell r="AH33">
            <v>0</v>
          </cell>
          <cell r="AI33">
            <v>0</v>
          </cell>
          <cell r="AJ33">
            <v>60.6</v>
          </cell>
          <cell r="AK33" t="str">
            <v>nd</v>
          </cell>
          <cell r="AL33">
            <v>33.6</v>
          </cell>
          <cell r="AM33">
            <v>67.2</v>
          </cell>
          <cell r="AN33">
            <v>32.800000000000004</v>
          </cell>
          <cell r="AO33">
            <v>69.5</v>
          </cell>
          <cell r="AP33">
            <v>30.5</v>
          </cell>
          <cell r="AQ33">
            <v>62.4</v>
          </cell>
          <cell r="AR33" t="str">
            <v>nd</v>
          </cell>
          <cell r="AS33">
            <v>0</v>
          </cell>
          <cell r="AT33">
            <v>22.2</v>
          </cell>
          <cell r="AU33">
            <v>12.6</v>
          </cell>
          <cell r="AV33">
            <v>18.8</v>
          </cell>
          <cell r="AW33" t="str">
            <v>nd</v>
          </cell>
          <cell r="AX33" t="str">
            <v>nd</v>
          </cell>
          <cell r="AY33">
            <v>60.9</v>
          </cell>
          <cell r="AZ33" t="str">
            <v>nd</v>
          </cell>
          <cell r="BA33">
            <v>34.4</v>
          </cell>
          <cell r="BB33">
            <v>23.1</v>
          </cell>
          <cell r="BC33">
            <v>26.200000000000003</v>
          </cell>
          <cell r="BD33" t="str">
            <v>nd</v>
          </cell>
          <cell r="BE33">
            <v>11.1</v>
          </cell>
          <cell r="BF33" t="str">
            <v>nd</v>
          </cell>
          <cell r="BG33">
            <v>0</v>
          </cell>
          <cell r="BH33" t="str">
            <v>nd</v>
          </cell>
          <cell r="BI33">
            <v>11.899999999999999</v>
          </cell>
          <cell r="BJ33" t="str">
            <v>nd</v>
          </cell>
          <cell r="BK33">
            <v>46.300000000000004</v>
          </cell>
          <cell r="BL33">
            <v>32.1</v>
          </cell>
          <cell r="BM33">
            <v>0</v>
          </cell>
          <cell r="BN33">
            <v>0</v>
          </cell>
          <cell r="BO33">
            <v>12.3</v>
          </cell>
          <cell r="BP33" t="str">
            <v>nd</v>
          </cell>
          <cell r="BQ33">
            <v>50.5</v>
          </cell>
          <cell r="BR33">
            <v>31</v>
          </cell>
          <cell r="BS33">
            <v>0</v>
          </cell>
          <cell r="BT33">
            <v>0</v>
          </cell>
          <cell r="BU33">
            <v>0</v>
          </cell>
          <cell r="BV33">
            <v>17.100000000000001</v>
          </cell>
          <cell r="BW33">
            <v>80.900000000000006</v>
          </cell>
          <cell r="BX33" t="str">
            <v>nd</v>
          </cell>
          <cell r="BY33">
            <v>6.9</v>
          </cell>
          <cell r="BZ33">
            <v>8.7999999999999989</v>
          </cell>
          <cell r="CA33">
            <v>16.8</v>
          </cell>
          <cell r="CB33">
            <v>29.7</v>
          </cell>
          <cell r="CC33">
            <v>25.7</v>
          </cell>
          <cell r="CD33">
            <v>12</v>
          </cell>
          <cell r="CE33">
            <v>0</v>
          </cell>
          <cell r="CF33">
            <v>0</v>
          </cell>
          <cell r="CG33">
            <v>0</v>
          </cell>
          <cell r="CH33">
            <v>0</v>
          </cell>
          <cell r="CI33" t="str">
            <v>nd</v>
          </cell>
          <cell r="CJ33">
            <v>97</v>
          </cell>
          <cell r="CK33">
            <v>87.4</v>
          </cell>
          <cell r="CL33">
            <v>36.700000000000003</v>
          </cell>
          <cell r="CM33">
            <v>89.8</v>
          </cell>
          <cell r="CN33">
            <v>42.8</v>
          </cell>
          <cell r="CO33" t="str">
            <v>nd</v>
          </cell>
          <cell r="CP33">
            <v>41.699999999999996</v>
          </cell>
          <cell r="CQ33">
            <v>95.899999999999991</v>
          </cell>
          <cell r="CR33">
            <v>13</v>
          </cell>
          <cell r="CS33">
            <v>11.899999999999999</v>
          </cell>
          <cell r="CT33">
            <v>23.9</v>
          </cell>
          <cell r="CU33">
            <v>18.899999999999999</v>
          </cell>
          <cell r="CV33">
            <v>45.300000000000004</v>
          </cell>
          <cell r="CW33">
            <v>15.1</v>
          </cell>
          <cell r="CX33" t="str">
            <v>nd</v>
          </cell>
          <cell r="CY33">
            <v>13.900000000000002</v>
          </cell>
          <cell r="CZ33">
            <v>12.6</v>
          </cell>
          <cell r="DA33">
            <v>29.7</v>
          </cell>
          <cell r="DB33">
            <v>27.800000000000004</v>
          </cell>
          <cell r="DC33">
            <v>11</v>
          </cell>
          <cell r="DD33">
            <v>50.6</v>
          </cell>
          <cell r="DE33">
            <v>10.4</v>
          </cell>
          <cell r="DF33">
            <v>19</v>
          </cell>
          <cell r="DG33" t="str">
            <v>nd</v>
          </cell>
          <cell r="DH33" t="str">
            <v>nd</v>
          </cell>
          <cell r="DI33">
            <v>23.1</v>
          </cell>
          <cell r="DJ33">
            <v>20.8</v>
          </cell>
          <cell r="DK33">
            <v>25.900000000000002</v>
          </cell>
          <cell r="DL33">
            <v>0</v>
          </cell>
          <cell r="DM33">
            <v>0</v>
          </cell>
          <cell r="DN33">
            <v>0</v>
          </cell>
          <cell r="DO33">
            <v>0</v>
          </cell>
          <cell r="DP33">
            <v>0</v>
          </cell>
          <cell r="DQ33">
            <v>0</v>
          </cell>
          <cell r="DR33">
            <v>0</v>
          </cell>
          <cell r="DS33" t="str">
            <v>nd</v>
          </cell>
          <cell r="DT33">
            <v>0</v>
          </cell>
          <cell r="DU33">
            <v>0</v>
          </cell>
          <cell r="DV33">
            <v>0</v>
          </cell>
          <cell r="DW33" t="str">
            <v>nd</v>
          </cell>
          <cell r="DX33">
            <v>19.8</v>
          </cell>
          <cell r="DY33">
            <v>15.5</v>
          </cell>
          <cell r="DZ33" t="str">
            <v>nd</v>
          </cell>
          <cell r="EA33" t="str">
            <v>nd</v>
          </cell>
          <cell r="EB33">
            <v>0</v>
          </cell>
          <cell r="EC33">
            <v>28.299999999999997</v>
          </cell>
          <cell r="ED33" t="str">
            <v>nd</v>
          </cell>
          <cell r="EE33" t="str">
            <v>nd</v>
          </cell>
          <cell r="EF33">
            <v>0</v>
          </cell>
          <cell r="EG33">
            <v>8.4</v>
          </cell>
          <cell r="EH33" t="str">
            <v>nd</v>
          </cell>
          <cell r="EI33" t="str">
            <v>nd</v>
          </cell>
          <cell r="EJ33" t="str">
            <v>nd</v>
          </cell>
          <cell r="EK33">
            <v>0</v>
          </cell>
          <cell r="EL33">
            <v>0</v>
          </cell>
          <cell r="EM33">
            <v>0</v>
          </cell>
          <cell r="EN33">
            <v>0</v>
          </cell>
          <cell r="EO33">
            <v>0</v>
          </cell>
          <cell r="EP33">
            <v>0</v>
          </cell>
          <cell r="EQ33">
            <v>0</v>
          </cell>
          <cell r="ER33">
            <v>0</v>
          </cell>
          <cell r="ES33">
            <v>0</v>
          </cell>
          <cell r="ET33">
            <v>0</v>
          </cell>
          <cell r="EU33">
            <v>0</v>
          </cell>
          <cell r="EV33">
            <v>0</v>
          </cell>
          <cell r="EW33">
            <v>0</v>
          </cell>
          <cell r="EX33" t="str">
            <v>nd</v>
          </cell>
          <cell r="EY33" t="str">
            <v>nd</v>
          </cell>
          <cell r="EZ33">
            <v>0</v>
          </cell>
          <cell r="FA33" t="str">
            <v>nd</v>
          </cell>
          <cell r="FB33" t="str">
            <v>nd</v>
          </cell>
          <cell r="FC33" t="str">
            <v>nd</v>
          </cell>
          <cell r="FD33">
            <v>16.900000000000002</v>
          </cell>
          <cell r="FE33">
            <v>9.1999999999999993</v>
          </cell>
          <cell r="FF33">
            <v>0</v>
          </cell>
          <cell r="FG33">
            <v>0</v>
          </cell>
          <cell r="FH33" t="str">
            <v>nd</v>
          </cell>
          <cell r="FI33" t="str">
            <v>nd</v>
          </cell>
          <cell r="FJ33">
            <v>21.4</v>
          </cell>
          <cell r="FK33">
            <v>16.7</v>
          </cell>
          <cell r="FL33">
            <v>0</v>
          </cell>
          <cell r="FM33">
            <v>0</v>
          </cell>
          <cell r="FN33" t="str">
            <v>nd</v>
          </cell>
          <cell r="FO33">
            <v>0</v>
          </cell>
          <cell r="FP33" t="str">
            <v>nd</v>
          </cell>
          <cell r="FQ33">
            <v>0</v>
          </cell>
          <cell r="FR33">
            <v>0</v>
          </cell>
          <cell r="FS33">
            <v>0</v>
          </cell>
          <cell r="FT33">
            <v>0</v>
          </cell>
          <cell r="FU33">
            <v>0</v>
          </cell>
          <cell r="FV33">
            <v>0</v>
          </cell>
          <cell r="FW33">
            <v>0</v>
          </cell>
          <cell r="FX33">
            <v>0</v>
          </cell>
          <cell r="FY33" t="str">
            <v>nd</v>
          </cell>
          <cell r="FZ33">
            <v>0</v>
          </cell>
          <cell r="GA33">
            <v>0</v>
          </cell>
          <cell r="GB33">
            <v>0</v>
          </cell>
          <cell r="GC33">
            <v>0</v>
          </cell>
          <cell r="GD33">
            <v>0</v>
          </cell>
          <cell r="GE33" t="str">
            <v>nd</v>
          </cell>
          <cell r="GF33" t="str">
            <v>nd</v>
          </cell>
          <cell r="GG33">
            <v>24.3</v>
          </cell>
          <cell r="GH33">
            <v>9.9</v>
          </cell>
          <cell r="GI33">
            <v>0</v>
          </cell>
          <cell r="GJ33">
            <v>0</v>
          </cell>
          <cell r="GK33">
            <v>0</v>
          </cell>
          <cell r="GL33">
            <v>0</v>
          </cell>
          <cell r="GM33">
            <v>24.3</v>
          </cell>
          <cell r="GN33">
            <v>20.100000000000001</v>
          </cell>
          <cell r="GO33">
            <v>0</v>
          </cell>
          <cell r="GP33">
            <v>0</v>
          </cell>
          <cell r="GQ33">
            <v>0</v>
          </cell>
          <cell r="GR33" t="str">
            <v>nd</v>
          </cell>
          <cell r="GS33" t="str">
            <v>nd</v>
          </cell>
          <cell r="GT33" t="str">
            <v>nd</v>
          </cell>
          <cell r="GU33">
            <v>0</v>
          </cell>
          <cell r="GV33">
            <v>0</v>
          </cell>
          <cell r="GW33">
            <v>0</v>
          </cell>
          <cell r="GX33">
            <v>0</v>
          </cell>
          <cell r="GY33">
            <v>0</v>
          </cell>
          <cell r="GZ33">
            <v>0</v>
          </cell>
          <cell r="HA33">
            <v>0</v>
          </cell>
          <cell r="HB33">
            <v>0</v>
          </cell>
          <cell r="HC33">
            <v>0</v>
          </cell>
          <cell r="HD33" t="str">
            <v>nd</v>
          </cell>
          <cell r="HE33">
            <v>0</v>
          </cell>
          <cell r="HF33">
            <v>0</v>
          </cell>
          <cell r="HG33">
            <v>0</v>
          </cell>
          <cell r="HH33">
            <v>0</v>
          </cell>
          <cell r="HI33">
            <v>0</v>
          </cell>
          <cell r="HJ33">
            <v>37.799999999999997</v>
          </cell>
          <cell r="HK33" t="str">
            <v>nd</v>
          </cell>
          <cell r="HL33">
            <v>0</v>
          </cell>
          <cell r="HM33">
            <v>0</v>
          </cell>
          <cell r="HN33">
            <v>0</v>
          </cell>
          <cell r="HO33">
            <v>15.2</v>
          </cell>
          <cell r="HP33">
            <v>30</v>
          </cell>
          <cell r="HQ33">
            <v>0</v>
          </cell>
          <cell r="HR33">
            <v>0</v>
          </cell>
          <cell r="HS33">
            <v>0</v>
          </cell>
          <cell r="HT33">
            <v>0</v>
          </cell>
          <cell r="HU33" t="str">
            <v>nd</v>
          </cell>
          <cell r="HV33" t="str">
            <v>nd</v>
          </cell>
          <cell r="HW33">
            <v>0</v>
          </cell>
          <cell r="HX33">
            <v>0</v>
          </cell>
          <cell r="HY33">
            <v>0</v>
          </cell>
          <cell r="HZ33">
            <v>0</v>
          </cell>
          <cell r="IA33">
            <v>0</v>
          </cell>
          <cell r="IB33">
            <v>0</v>
          </cell>
          <cell r="IC33">
            <v>0</v>
          </cell>
          <cell r="ID33">
            <v>0</v>
          </cell>
          <cell r="IE33" t="str">
            <v>nd</v>
          </cell>
          <cell r="IF33">
            <v>0</v>
          </cell>
          <cell r="IG33">
            <v>0</v>
          </cell>
          <cell r="IH33" t="str">
            <v>nd</v>
          </cell>
          <cell r="II33" t="str">
            <v>nd</v>
          </cell>
          <cell r="IJ33" t="str">
            <v>nd</v>
          </cell>
          <cell r="IK33">
            <v>10.299999999999999</v>
          </cell>
          <cell r="IL33">
            <v>16.7</v>
          </cell>
          <cell r="IM33">
            <v>11</v>
          </cell>
          <cell r="IN33">
            <v>0</v>
          </cell>
          <cell r="IO33" t="str">
            <v>nd</v>
          </cell>
          <cell r="IP33">
            <v>6.6000000000000005</v>
          </cell>
          <cell r="IQ33" t="str">
            <v>nd</v>
          </cell>
          <cell r="IR33">
            <v>10</v>
          </cell>
          <cell r="IS33">
            <v>14.7</v>
          </cell>
          <cell r="IT33" t="str">
            <v>nd</v>
          </cell>
          <cell r="IU33">
            <v>0</v>
          </cell>
          <cell r="IV33">
            <v>0</v>
          </cell>
          <cell r="IW33">
            <v>0</v>
          </cell>
          <cell r="IX33" t="str">
            <v>nd</v>
          </cell>
          <cell r="IY33">
            <v>0</v>
          </cell>
          <cell r="IZ33">
            <v>0</v>
          </cell>
          <cell r="JA33">
            <v>0</v>
          </cell>
          <cell r="JB33">
            <v>0</v>
          </cell>
          <cell r="JC33">
            <v>0</v>
          </cell>
          <cell r="JD33">
            <v>0</v>
          </cell>
          <cell r="JE33">
            <v>0</v>
          </cell>
          <cell r="JF33">
            <v>0</v>
          </cell>
          <cell r="JG33">
            <v>0</v>
          </cell>
          <cell r="JH33">
            <v>0</v>
          </cell>
          <cell r="JI33">
            <v>0</v>
          </cell>
          <cell r="JJ33">
            <v>0</v>
          </cell>
          <cell r="JK33" t="str">
            <v>nd</v>
          </cell>
          <cell r="JL33">
            <v>0</v>
          </cell>
          <cell r="JM33">
            <v>0</v>
          </cell>
          <cell r="JN33">
            <v>0</v>
          </cell>
          <cell r="JO33">
            <v>0</v>
          </cell>
          <cell r="JP33">
            <v>0</v>
          </cell>
          <cell r="JQ33">
            <v>36.6</v>
          </cell>
          <cell r="JR33">
            <v>0</v>
          </cell>
          <cell r="JS33">
            <v>0</v>
          </cell>
          <cell r="JT33">
            <v>0</v>
          </cell>
          <cell r="JU33">
            <v>0</v>
          </cell>
          <cell r="JV33">
            <v>0</v>
          </cell>
          <cell r="JW33">
            <v>44.5</v>
          </cell>
          <cell r="JX33">
            <v>0</v>
          </cell>
          <cell r="JY33">
            <v>0</v>
          </cell>
          <cell r="JZ33">
            <v>0</v>
          </cell>
          <cell r="KA33">
            <v>0</v>
          </cell>
          <cell r="KB33" t="str">
            <v>nd</v>
          </cell>
          <cell r="KC33">
            <v>5.3</v>
          </cell>
          <cell r="KD33">
            <v>49.4</v>
          </cell>
          <cell r="KE33">
            <v>10.7</v>
          </cell>
          <cell r="KF33">
            <v>7.8</v>
          </cell>
          <cell r="KG33">
            <v>7.3</v>
          </cell>
          <cell r="KH33">
            <v>24.4</v>
          </cell>
          <cell r="KI33">
            <v>0.3</v>
          </cell>
          <cell r="KJ33">
            <v>47.099999999999994</v>
          </cell>
          <cell r="KK33">
            <v>10.9</v>
          </cell>
          <cell r="KL33">
            <v>8.1</v>
          </cell>
          <cell r="KM33">
            <v>8.3000000000000007</v>
          </cell>
          <cell r="KN33">
            <v>25.3</v>
          </cell>
          <cell r="KO33">
            <v>0.4</v>
          </cell>
        </row>
        <row r="34">
          <cell r="A34" t="str">
            <v>6C4</v>
          </cell>
          <cell r="B34" t="str">
            <v>34</v>
          </cell>
          <cell r="C34" t="str">
            <v>NAF 17</v>
          </cell>
          <cell r="D34" t="str">
            <v>C4</v>
          </cell>
          <cell r="E34" t="str">
            <v>6</v>
          </cell>
          <cell r="F34">
            <v>0</v>
          </cell>
          <cell r="G34">
            <v>13.4</v>
          </cell>
          <cell r="H34">
            <v>56.3</v>
          </cell>
          <cell r="I34">
            <v>21.8</v>
          </cell>
          <cell r="J34" t="str">
            <v>nd</v>
          </cell>
          <cell r="K34">
            <v>56.899999999999991</v>
          </cell>
          <cell r="L34">
            <v>0</v>
          </cell>
          <cell r="M34">
            <v>24.4</v>
          </cell>
          <cell r="N34">
            <v>18.8</v>
          </cell>
          <cell r="O34">
            <v>37.9</v>
          </cell>
          <cell r="P34">
            <v>22.5</v>
          </cell>
          <cell r="Q34">
            <v>39.700000000000003</v>
          </cell>
          <cell r="R34">
            <v>12.8</v>
          </cell>
          <cell r="S34">
            <v>3.5999999999999996</v>
          </cell>
          <cell r="T34">
            <v>49.1</v>
          </cell>
          <cell r="U34">
            <v>0</v>
          </cell>
          <cell r="V34">
            <v>9.3000000000000007</v>
          </cell>
          <cell r="W34">
            <v>14.6</v>
          </cell>
          <cell r="X34">
            <v>83.6</v>
          </cell>
          <cell r="Y34" t="str">
            <v>nd</v>
          </cell>
          <cell r="Z34">
            <v>0</v>
          </cell>
          <cell r="AA34">
            <v>14.399999999999999</v>
          </cell>
          <cell r="AB34" t="str">
            <v>nd</v>
          </cell>
          <cell r="AC34">
            <v>55.500000000000007</v>
          </cell>
          <cell r="AD34">
            <v>58.199999999999996</v>
          </cell>
          <cell r="AE34">
            <v>82.8</v>
          </cell>
          <cell r="AF34">
            <v>0</v>
          </cell>
          <cell r="AG34" t="str">
            <v>nd</v>
          </cell>
          <cell r="AH34">
            <v>0</v>
          </cell>
          <cell r="AI34">
            <v>15.2</v>
          </cell>
          <cell r="AJ34">
            <v>56.8</v>
          </cell>
          <cell r="AK34">
            <v>21.6</v>
          </cell>
          <cell r="AL34">
            <v>21.6</v>
          </cell>
          <cell r="AM34">
            <v>97.2</v>
          </cell>
          <cell r="AN34">
            <v>2.8000000000000003</v>
          </cell>
          <cell r="AO34">
            <v>88.2</v>
          </cell>
          <cell r="AP34">
            <v>11.799999999999999</v>
          </cell>
          <cell r="AQ34">
            <v>48.5</v>
          </cell>
          <cell r="AR34" t="str">
            <v>nd</v>
          </cell>
          <cell r="AS34" t="str">
            <v>nd</v>
          </cell>
          <cell r="AT34">
            <v>16.5</v>
          </cell>
          <cell r="AU34">
            <v>22.5</v>
          </cell>
          <cell r="AV34">
            <v>15.9</v>
          </cell>
          <cell r="AW34">
            <v>0</v>
          </cell>
          <cell r="AX34">
            <v>17.8</v>
          </cell>
          <cell r="AY34">
            <v>50.1</v>
          </cell>
          <cell r="AZ34">
            <v>16.2</v>
          </cell>
          <cell r="BA34">
            <v>11.700000000000001</v>
          </cell>
          <cell r="BB34">
            <v>30.8</v>
          </cell>
          <cell r="BC34">
            <v>28.199999999999996</v>
          </cell>
          <cell r="BD34">
            <v>3.6999999999999997</v>
          </cell>
          <cell r="BE34">
            <v>22.8</v>
          </cell>
          <cell r="BF34">
            <v>2.8000000000000003</v>
          </cell>
          <cell r="BG34" t="str">
            <v>nd</v>
          </cell>
          <cell r="BH34" t="str">
            <v>nd</v>
          </cell>
          <cell r="BI34">
            <v>13.5</v>
          </cell>
          <cell r="BJ34">
            <v>26.900000000000002</v>
          </cell>
          <cell r="BK34">
            <v>49.9</v>
          </cell>
          <cell r="BL34">
            <v>7.7</v>
          </cell>
          <cell r="BM34">
            <v>0</v>
          </cell>
          <cell r="BN34">
            <v>0</v>
          </cell>
          <cell r="BO34" t="str">
            <v>nd</v>
          </cell>
          <cell r="BP34">
            <v>8.2000000000000011</v>
          </cell>
          <cell r="BQ34">
            <v>57.499999999999993</v>
          </cell>
          <cell r="BR34">
            <v>33.700000000000003</v>
          </cell>
          <cell r="BS34">
            <v>0</v>
          </cell>
          <cell r="BT34">
            <v>0</v>
          </cell>
          <cell r="BU34">
            <v>0</v>
          </cell>
          <cell r="BV34">
            <v>5.7</v>
          </cell>
          <cell r="BW34">
            <v>92.4</v>
          </cell>
          <cell r="BX34" t="str">
            <v>nd</v>
          </cell>
          <cell r="BY34">
            <v>24.2</v>
          </cell>
          <cell r="BZ34" t="str">
            <v>nd</v>
          </cell>
          <cell r="CA34">
            <v>21</v>
          </cell>
          <cell r="CB34">
            <v>32.800000000000004</v>
          </cell>
          <cell r="CC34">
            <v>21.6</v>
          </cell>
          <cell r="CD34">
            <v>0</v>
          </cell>
          <cell r="CE34">
            <v>0</v>
          </cell>
          <cell r="CF34">
            <v>0</v>
          </cell>
          <cell r="CG34">
            <v>0</v>
          </cell>
          <cell r="CH34">
            <v>0</v>
          </cell>
          <cell r="CI34">
            <v>0</v>
          </cell>
          <cell r="CJ34">
            <v>100</v>
          </cell>
          <cell r="CK34">
            <v>94.899999999999991</v>
          </cell>
          <cell r="CL34">
            <v>74.099999999999994</v>
          </cell>
          <cell r="CM34">
            <v>77.5</v>
          </cell>
          <cell r="CN34">
            <v>47.199999999999996</v>
          </cell>
          <cell r="CO34">
            <v>14.000000000000002</v>
          </cell>
          <cell r="CP34">
            <v>39</v>
          </cell>
          <cell r="CQ34">
            <v>96</v>
          </cell>
          <cell r="CR34">
            <v>25.6</v>
          </cell>
          <cell r="CS34">
            <v>17</v>
          </cell>
          <cell r="CT34">
            <v>25.6</v>
          </cell>
          <cell r="CU34">
            <v>36.299999999999997</v>
          </cell>
          <cell r="CV34">
            <v>21.099999999999998</v>
          </cell>
          <cell r="CW34">
            <v>13.900000000000002</v>
          </cell>
          <cell r="CX34" t="str">
            <v>nd</v>
          </cell>
          <cell r="CY34">
            <v>1.7000000000000002</v>
          </cell>
          <cell r="CZ34">
            <v>10.8</v>
          </cell>
          <cell r="DA34">
            <v>16</v>
          </cell>
          <cell r="DB34">
            <v>50.4</v>
          </cell>
          <cell r="DC34">
            <v>13.900000000000002</v>
          </cell>
          <cell r="DD34">
            <v>53.400000000000006</v>
          </cell>
          <cell r="DE34" t="str">
            <v>nd</v>
          </cell>
          <cell r="DF34">
            <v>27.700000000000003</v>
          </cell>
          <cell r="DG34">
            <v>5</v>
          </cell>
          <cell r="DH34">
            <v>16.900000000000002</v>
          </cell>
          <cell r="DI34">
            <v>34.9</v>
          </cell>
          <cell r="DJ34">
            <v>27.500000000000004</v>
          </cell>
          <cell r="DK34">
            <v>7.6</v>
          </cell>
          <cell r="DL34">
            <v>0</v>
          </cell>
          <cell r="DM34">
            <v>0</v>
          </cell>
          <cell r="DN34">
            <v>0</v>
          </cell>
          <cell r="DO34">
            <v>0</v>
          </cell>
          <cell r="DP34">
            <v>0</v>
          </cell>
          <cell r="DQ34">
            <v>0</v>
          </cell>
          <cell r="DR34" t="str">
            <v>nd</v>
          </cell>
          <cell r="DS34">
            <v>1.7999999999999998</v>
          </cell>
          <cell r="DT34" t="str">
            <v>nd</v>
          </cell>
          <cell r="DU34">
            <v>0</v>
          </cell>
          <cell r="DV34">
            <v>0</v>
          </cell>
          <cell r="DW34">
            <v>11.5</v>
          </cell>
          <cell r="DX34">
            <v>13.200000000000001</v>
          </cell>
          <cell r="DY34">
            <v>17.8</v>
          </cell>
          <cell r="DZ34" t="str">
            <v>nd</v>
          </cell>
          <cell r="EA34" t="str">
            <v>nd</v>
          </cell>
          <cell r="EB34">
            <v>0</v>
          </cell>
          <cell r="EC34" t="str">
            <v>nd</v>
          </cell>
          <cell r="ED34" t="str">
            <v>nd</v>
          </cell>
          <cell r="EE34" t="str">
            <v>nd</v>
          </cell>
          <cell r="EF34">
            <v>0</v>
          </cell>
          <cell r="EG34">
            <v>10.7</v>
          </cell>
          <cell r="EH34">
            <v>2.8000000000000003</v>
          </cell>
          <cell r="EI34">
            <v>0</v>
          </cell>
          <cell r="EJ34">
            <v>0</v>
          </cell>
          <cell r="EK34" t="str">
            <v>nd</v>
          </cell>
          <cell r="EL34">
            <v>0</v>
          </cell>
          <cell r="EM34">
            <v>0</v>
          </cell>
          <cell r="EN34">
            <v>0</v>
          </cell>
          <cell r="EO34">
            <v>0</v>
          </cell>
          <cell r="EP34">
            <v>0</v>
          </cell>
          <cell r="EQ34">
            <v>0</v>
          </cell>
          <cell r="ER34">
            <v>0</v>
          </cell>
          <cell r="ES34">
            <v>0</v>
          </cell>
          <cell r="ET34">
            <v>0</v>
          </cell>
          <cell r="EU34">
            <v>0</v>
          </cell>
          <cell r="EV34">
            <v>0</v>
          </cell>
          <cell r="EW34">
            <v>12.4</v>
          </cell>
          <cell r="EX34">
            <v>1.4000000000000001</v>
          </cell>
          <cell r="EY34">
            <v>0</v>
          </cell>
          <cell r="EZ34">
            <v>0</v>
          </cell>
          <cell r="FA34" t="str">
            <v>nd</v>
          </cell>
          <cell r="FB34" t="str">
            <v>nd</v>
          </cell>
          <cell r="FC34">
            <v>6.5</v>
          </cell>
          <cell r="FD34">
            <v>37.700000000000003</v>
          </cell>
          <cell r="FE34" t="str">
            <v>nd</v>
          </cell>
          <cell r="FF34" t="str">
            <v>nd</v>
          </cell>
          <cell r="FG34">
            <v>0</v>
          </cell>
          <cell r="FH34" t="str">
            <v>nd</v>
          </cell>
          <cell r="FI34" t="str">
            <v>nd</v>
          </cell>
          <cell r="FJ34">
            <v>10.7</v>
          </cell>
          <cell r="FK34" t="str">
            <v>nd</v>
          </cell>
          <cell r="FL34">
            <v>0</v>
          </cell>
          <cell r="FM34">
            <v>0</v>
          </cell>
          <cell r="FN34">
            <v>0</v>
          </cell>
          <cell r="FO34" t="str">
            <v>nd</v>
          </cell>
          <cell r="FP34">
            <v>0</v>
          </cell>
          <cell r="FQ34">
            <v>0</v>
          </cell>
          <cell r="FR34">
            <v>0</v>
          </cell>
          <cell r="FS34">
            <v>0</v>
          </cell>
          <cell r="FT34">
            <v>0</v>
          </cell>
          <cell r="FU34">
            <v>0</v>
          </cell>
          <cell r="FV34">
            <v>0</v>
          </cell>
          <cell r="FW34">
            <v>0</v>
          </cell>
          <cell r="FX34">
            <v>0</v>
          </cell>
          <cell r="FY34">
            <v>0</v>
          </cell>
          <cell r="FZ34">
            <v>2.1</v>
          </cell>
          <cell r="GA34">
            <v>11.4</v>
          </cell>
          <cell r="GB34" t="str">
            <v>nd</v>
          </cell>
          <cell r="GC34">
            <v>0</v>
          </cell>
          <cell r="GD34">
            <v>0</v>
          </cell>
          <cell r="GE34" t="str">
            <v>nd</v>
          </cell>
          <cell r="GF34">
            <v>5.5</v>
          </cell>
          <cell r="GG34">
            <v>33</v>
          </cell>
          <cell r="GH34">
            <v>18</v>
          </cell>
          <cell r="GI34">
            <v>0</v>
          </cell>
          <cell r="GJ34">
            <v>0</v>
          </cell>
          <cell r="GK34">
            <v>0</v>
          </cell>
          <cell r="GL34" t="str">
            <v>nd</v>
          </cell>
          <cell r="GM34">
            <v>13</v>
          </cell>
          <cell r="GN34" t="str">
            <v>nd</v>
          </cell>
          <cell r="GO34">
            <v>0</v>
          </cell>
          <cell r="GP34">
            <v>0</v>
          </cell>
          <cell r="GQ34">
            <v>0</v>
          </cell>
          <cell r="GR34">
            <v>0</v>
          </cell>
          <cell r="GS34">
            <v>0</v>
          </cell>
          <cell r="GT34" t="str">
            <v>nd</v>
          </cell>
          <cell r="GU34">
            <v>0</v>
          </cell>
          <cell r="GV34">
            <v>0</v>
          </cell>
          <cell r="GW34">
            <v>0</v>
          </cell>
          <cell r="GX34">
            <v>0</v>
          </cell>
          <cell r="GY34">
            <v>0</v>
          </cell>
          <cell r="GZ34">
            <v>0</v>
          </cell>
          <cell r="HA34">
            <v>0</v>
          </cell>
          <cell r="HB34">
            <v>0</v>
          </cell>
          <cell r="HC34" t="str">
            <v>nd</v>
          </cell>
          <cell r="HD34">
            <v>13.600000000000001</v>
          </cell>
          <cell r="HE34">
            <v>0</v>
          </cell>
          <cell r="HF34">
            <v>0</v>
          </cell>
          <cell r="HG34">
            <v>0</v>
          </cell>
          <cell r="HH34">
            <v>0</v>
          </cell>
          <cell r="HI34">
            <v>5</v>
          </cell>
          <cell r="HJ34">
            <v>51.9</v>
          </cell>
          <cell r="HK34" t="str">
            <v>nd</v>
          </cell>
          <cell r="HL34">
            <v>0</v>
          </cell>
          <cell r="HM34">
            <v>0</v>
          </cell>
          <cell r="HN34">
            <v>0</v>
          </cell>
          <cell r="HO34" t="str">
            <v>nd</v>
          </cell>
          <cell r="HP34">
            <v>20.100000000000001</v>
          </cell>
          <cell r="HQ34" t="str">
            <v>nd</v>
          </cell>
          <cell r="HR34">
            <v>0</v>
          </cell>
          <cell r="HS34">
            <v>0</v>
          </cell>
          <cell r="HT34">
            <v>0</v>
          </cell>
          <cell r="HU34">
            <v>0</v>
          </cell>
          <cell r="HV34" t="str">
            <v>nd</v>
          </cell>
          <cell r="HW34">
            <v>0</v>
          </cell>
          <cell r="HX34">
            <v>0</v>
          </cell>
          <cell r="HY34">
            <v>0</v>
          </cell>
          <cell r="HZ34">
            <v>0</v>
          </cell>
          <cell r="IA34">
            <v>0</v>
          </cell>
          <cell r="IB34">
            <v>0</v>
          </cell>
          <cell r="IC34">
            <v>0</v>
          </cell>
          <cell r="ID34">
            <v>0</v>
          </cell>
          <cell r="IE34">
            <v>1.5</v>
          </cell>
          <cell r="IF34">
            <v>1.7999999999999998</v>
          </cell>
          <cell r="IG34" t="str">
            <v>nd</v>
          </cell>
          <cell r="IH34">
            <v>0</v>
          </cell>
          <cell r="II34" t="str">
            <v>nd</v>
          </cell>
          <cell r="IJ34" t="str">
            <v>nd</v>
          </cell>
          <cell r="IK34">
            <v>6</v>
          </cell>
          <cell r="IL34">
            <v>26.400000000000002</v>
          </cell>
          <cell r="IM34">
            <v>11.4</v>
          </cell>
          <cell r="IN34">
            <v>0</v>
          </cell>
          <cell r="IO34">
            <v>10.299999999999999</v>
          </cell>
          <cell r="IP34">
            <v>0</v>
          </cell>
          <cell r="IQ34" t="str">
            <v>nd</v>
          </cell>
          <cell r="IR34">
            <v>4.5</v>
          </cell>
          <cell r="IS34" t="str">
            <v>nd</v>
          </cell>
          <cell r="IT34">
            <v>0</v>
          </cell>
          <cell r="IU34" t="str">
            <v>nd</v>
          </cell>
          <cell r="IV34">
            <v>0</v>
          </cell>
          <cell r="IW34" t="str">
            <v>nd</v>
          </cell>
          <cell r="IX34">
            <v>0</v>
          </cell>
          <cell r="IY34">
            <v>0</v>
          </cell>
          <cell r="IZ34">
            <v>0</v>
          </cell>
          <cell r="JA34">
            <v>0</v>
          </cell>
          <cell r="JB34">
            <v>0</v>
          </cell>
          <cell r="JC34">
            <v>0</v>
          </cell>
          <cell r="JD34">
            <v>0</v>
          </cell>
          <cell r="JE34">
            <v>0</v>
          </cell>
          <cell r="JF34">
            <v>0</v>
          </cell>
          <cell r="JG34">
            <v>0</v>
          </cell>
          <cell r="JH34">
            <v>0</v>
          </cell>
          <cell r="JI34">
            <v>0</v>
          </cell>
          <cell r="JJ34">
            <v>0</v>
          </cell>
          <cell r="JK34">
            <v>13.900000000000002</v>
          </cell>
          <cell r="JL34">
            <v>0</v>
          </cell>
          <cell r="JM34">
            <v>0</v>
          </cell>
          <cell r="JN34">
            <v>0</v>
          </cell>
          <cell r="JO34">
            <v>0</v>
          </cell>
          <cell r="JP34">
            <v>0</v>
          </cell>
          <cell r="JQ34">
            <v>57.199999999999996</v>
          </cell>
          <cell r="JR34">
            <v>0</v>
          </cell>
          <cell r="JS34">
            <v>0</v>
          </cell>
          <cell r="JT34">
            <v>0</v>
          </cell>
          <cell r="JU34">
            <v>0</v>
          </cell>
          <cell r="JV34">
            <v>0</v>
          </cell>
          <cell r="JW34">
            <v>22.1</v>
          </cell>
          <cell r="JX34">
            <v>0</v>
          </cell>
          <cell r="JY34">
            <v>0</v>
          </cell>
          <cell r="JZ34">
            <v>0</v>
          </cell>
          <cell r="KA34">
            <v>0</v>
          </cell>
          <cell r="KB34">
            <v>0</v>
          </cell>
          <cell r="KC34" t="str">
            <v>nd</v>
          </cell>
          <cell r="KD34">
            <v>40.6</v>
          </cell>
          <cell r="KE34">
            <v>13.700000000000001</v>
          </cell>
          <cell r="KF34">
            <v>4.3999999999999995</v>
          </cell>
          <cell r="KG34">
            <v>5.4</v>
          </cell>
          <cell r="KH34">
            <v>36</v>
          </cell>
          <cell r="KI34">
            <v>0</v>
          </cell>
          <cell r="KJ34">
            <v>37.5</v>
          </cell>
          <cell r="KK34">
            <v>14.799999999999999</v>
          </cell>
          <cell r="KL34">
            <v>4.7</v>
          </cell>
          <cell r="KM34">
            <v>5.7</v>
          </cell>
          <cell r="KN34">
            <v>37.299999999999997</v>
          </cell>
          <cell r="KO34">
            <v>0</v>
          </cell>
        </row>
        <row r="35">
          <cell r="A35" t="str">
            <v>EnsC5</v>
          </cell>
          <cell r="B35" t="str">
            <v>35</v>
          </cell>
          <cell r="C35" t="str">
            <v>NAF 17</v>
          </cell>
          <cell r="D35" t="str">
            <v>C5</v>
          </cell>
          <cell r="E35" t="str">
            <v/>
          </cell>
          <cell r="F35">
            <v>0.3</v>
          </cell>
          <cell r="G35">
            <v>6</v>
          </cell>
          <cell r="H35">
            <v>29.7</v>
          </cell>
          <cell r="I35">
            <v>50.8</v>
          </cell>
          <cell r="J35">
            <v>13.200000000000001</v>
          </cell>
          <cell r="K35">
            <v>86.7</v>
          </cell>
          <cell r="L35">
            <v>3.6999999999999997</v>
          </cell>
          <cell r="M35">
            <v>8.5</v>
          </cell>
          <cell r="N35">
            <v>1.0999999999999999</v>
          </cell>
          <cell r="O35">
            <v>25.2</v>
          </cell>
          <cell r="P35">
            <v>27.500000000000004</v>
          </cell>
          <cell r="Q35">
            <v>17.100000000000001</v>
          </cell>
          <cell r="R35">
            <v>6.3</v>
          </cell>
          <cell r="S35">
            <v>11.600000000000001</v>
          </cell>
          <cell r="T35">
            <v>43.1</v>
          </cell>
          <cell r="U35">
            <v>1.3</v>
          </cell>
          <cell r="V35">
            <v>17.100000000000001</v>
          </cell>
          <cell r="W35">
            <v>13.900000000000002</v>
          </cell>
          <cell r="X35">
            <v>81.3</v>
          </cell>
          <cell r="Y35">
            <v>4.8</v>
          </cell>
          <cell r="Z35">
            <v>10.299999999999999</v>
          </cell>
          <cell r="AA35">
            <v>58.099999999999994</v>
          </cell>
          <cell r="AB35">
            <v>18.399999999999999</v>
          </cell>
          <cell r="AC35">
            <v>54.400000000000006</v>
          </cell>
          <cell r="AD35">
            <v>19.900000000000002</v>
          </cell>
          <cell r="AE35">
            <v>31.5</v>
          </cell>
          <cell r="AF35">
            <v>23.400000000000002</v>
          </cell>
          <cell r="AG35">
            <v>5.4</v>
          </cell>
          <cell r="AH35">
            <v>0</v>
          </cell>
          <cell r="AI35">
            <v>39.6</v>
          </cell>
          <cell r="AJ35">
            <v>65.100000000000009</v>
          </cell>
          <cell r="AK35">
            <v>6.7</v>
          </cell>
          <cell r="AL35">
            <v>28.199999999999996</v>
          </cell>
          <cell r="AM35">
            <v>43.4</v>
          </cell>
          <cell r="AN35">
            <v>56.599999999999994</v>
          </cell>
          <cell r="AO35">
            <v>60</v>
          </cell>
          <cell r="AP35">
            <v>40</v>
          </cell>
          <cell r="AQ35">
            <v>64.099999999999994</v>
          </cell>
          <cell r="AR35">
            <v>1.2</v>
          </cell>
          <cell r="AS35">
            <v>1.4000000000000001</v>
          </cell>
          <cell r="AT35">
            <v>28.9</v>
          </cell>
          <cell r="AU35">
            <v>4.3999999999999995</v>
          </cell>
          <cell r="AV35">
            <v>9.7000000000000011</v>
          </cell>
          <cell r="AW35">
            <v>5.0999999999999996</v>
          </cell>
          <cell r="AX35">
            <v>5.5</v>
          </cell>
          <cell r="AY35">
            <v>62.4</v>
          </cell>
          <cell r="AZ35">
            <v>17.299999999999997</v>
          </cell>
          <cell r="BA35">
            <v>59.8</v>
          </cell>
          <cell r="BB35">
            <v>20.399999999999999</v>
          </cell>
          <cell r="BC35">
            <v>7.9</v>
          </cell>
          <cell r="BD35">
            <v>3.6999999999999997</v>
          </cell>
          <cell r="BE35">
            <v>3.8</v>
          </cell>
          <cell r="BF35">
            <v>4.5</v>
          </cell>
          <cell r="BG35">
            <v>1</v>
          </cell>
          <cell r="BH35">
            <v>1.7000000000000002</v>
          </cell>
          <cell r="BI35">
            <v>5</v>
          </cell>
          <cell r="BJ35">
            <v>9.1999999999999993</v>
          </cell>
          <cell r="BK35">
            <v>39.200000000000003</v>
          </cell>
          <cell r="BL35">
            <v>43.9</v>
          </cell>
          <cell r="BM35">
            <v>0.6</v>
          </cell>
          <cell r="BN35">
            <v>0.3</v>
          </cell>
          <cell r="BO35">
            <v>0.8</v>
          </cell>
          <cell r="BP35">
            <v>5.6000000000000005</v>
          </cell>
          <cell r="BQ35">
            <v>29.599999999999998</v>
          </cell>
          <cell r="BR35">
            <v>63.1</v>
          </cell>
          <cell r="BS35" t="str">
            <v>nd</v>
          </cell>
          <cell r="BT35">
            <v>0</v>
          </cell>
          <cell r="BU35" t="str">
            <v>nd</v>
          </cell>
          <cell r="BV35">
            <v>8.5</v>
          </cell>
          <cell r="BW35">
            <v>76.3</v>
          </cell>
          <cell r="BX35">
            <v>15.2</v>
          </cell>
          <cell r="BY35">
            <v>2.1999999999999997</v>
          </cell>
          <cell r="BZ35">
            <v>3.9</v>
          </cell>
          <cell r="CA35">
            <v>17.2</v>
          </cell>
          <cell r="CB35">
            <v>32.9</v>
          </cell>
          <cell r="CC35">
            <v>32.300000000000004</v>
          </cell>
          <cell r="CD35">
            <v>11.5</v>
          </cell>
          <cell r="CE35">
            <v>0</v>
          </cell>
          <cell r="CF35">
            <v>0</v>
          </cell>
          <cell r="CG35">
            <v>0.2</v>
          </cell>
          <cell r="CH35" t="str">
            <v>nd</v>
          </cell>
          <cell r="CI35">
            <v>1</v>
          </cell>
          <cell r="CJ35">
            <v>98.6</v>
          </cell>
          <cell r="CK35">
            <v>75.3</v>
          </cell>
          <cell r="CL35">
            <v>34</v>
          </cell>
          <cell r="CM35">
            <v>76.8</v>
          </cell>
          <cell r="CN35">
            <v>40.5</v>
          </cell>
          <cell r="CO35">
            <v>7.8</v>
          </cell>
          <cell r="CP35">
            <v>37.5</v>
          </cell>
          <cell r="CQ35">
            <v>75.099999999999994</v>
          </cell>
          <cell r="CR35">
            <v>9.5</v>
          </cell>
          <cell r="CS35">
            <v>29.2</v>
          </cell>
          <cell r="CT35">
            <v>32.1</v>
          </cell>
          <cell r="CU35">
            <v>9.6</v>
          </cell>
          <cell r="CV35">
            <v>29.2</v>
          </cell>
          <cell r="CW35">
            <v>25</v>
          </cell>
          <cell r="CX35">
            <v>3.5000000000000004</v>
          </cell>
          <cell r="CY35">
            <v>11.200000000000001</v>
          </cell>
          <cell r="CZ35">
            <v>10.8</v>
          </cell>
          <cell r="DA35">
            <v>22.8</v>
          </cell>
          <cell r="DB35">
            <v>26.700000000000003</v>
          </cell>
          <cell r="DC35">
            <v>20.8</v>
          </cell>
          <cell r="DD35">
            <v>49.8</v>
          </cell>
          <cell r="DE35">
            <v>6.7</v>
          </cell>
          <cell r="DF35">
            <v>17.299999999999997</v>
          </cell>
          <cell r="DG35">
            <v>5.2</v>
          </cell>
          <cell r="DH35">
            <v>1.7000000000000002</v>
          </cell>
          <cell r="DI35">
            <v>14.2</v>
          </cell>
          <cell r="DJ35">
            <v>14.6</v>
          </cell>
          <cell r="DK35">
            <v>13</v>
          </cell>
          <cell r="DL35" t="str">
            <v>nd</v>
          </cell>
          <cell r="DM35" t="str">
            <v>nd</v>
          </cell>
          <cell r="DN35">
            <v>0</v>
          </cell>
          <cell r="DO35">
            <v>0</v>
          </cell>
          <cell r="DP35">
            <v>0</v>
          </cell>
          <cell r="DQ35">
            <v>2.4</v>
          </cell>
          <cell r="DR35">
            <v>1.2</v>
          </cell>
          <cell r="DS35">
            <v>1.4000000000000001</v>
          </cell>
          <cell r="DT35">
            <v>0.4</v>
          </cell>
          <cell r="DU35">
            <v>0.3</v>
          </cell>
          <cell r="DV35">
            <v>0.4</v>
          </cell>
          <cell r="DW35">
            <v>13.700000000000001</v>
          </cell>
          <cell r="DX35">
            <v>8.4</v>
          </cell>
          <cell r="DY35">
            <v>3.5000000000000004</v>
          </cell>
          <cell r="DZ35">
            <v>2.1999999999999997</v>
          </cell>
          <cell r="EA35">
            <v>0.89999999999999991</v>
          </cell>
          <cell r="EB35">
            <v>1.4000000000000001</v>
          </cell>
          <cell r="EC35">
            <v>34</v>
          </cell>
          <cell r="ED35">
            <v>8.6</v>
          </cell>
          <cell r="EE35">
            <v>2.4</v>
          </cell>
          <cell r="EF35">
            <v>1</v>
          </cell>
          <cell r="EG35">
            <v>2.1</v>
          </cell>
          <cell r="EH35">
            <v>2.1</v>
          </cell>
          <cell r="EI35">
            <v>9.5</v>
          </cell>
          <cell r="EJ35">
            <v>2.5</v>
          </cell>
          <cell r="EK35">
            <v>0.6</v>
          </cell>
          <cell r="EL35" t="str">
            <v>nd</v>
          </cell>
          <cell r="EM35" t="str">
            <v>nd</v>
          </cell>
          <cell r="EN35">
            <v>0.6</v>
          </cell>
          <cell r="EO35">
            <v>0</v>
          </cell>
          <cell r="EP35">
            <v>0.1</v>
          </cell>
          <cell r="EQ35">
            <v>0</v>
          </cell>
          <cell r="ER35">
            <v>0</v>
          </cell>
          <cell r="ES35" t="str">
            <v>nd</v>
          </cell>
          <cell r="ET35" t="str">
            <v>nd</v>
          </cell>
          <cell r="EU35">
            <v>0</v>
          </cell>
          <cell r="EV35" t="str">
            <v>nd</v>
          </cell>
          <cell r="EW35">
            <v>0.70000000000000007</v>
          </cell>
          <cell r="EX35">
            <v>2.4</v>
          </cell>
          <cell r="EY35">
            <v>2.7</v>
          </cell>
          <cell r="EZ35">
            <v>0.4</v>
          </cell>
          <cell r="FA35">
            <v>0.6</v>
          </cell>
          <cell r="FB35">
            <v>1.5</v>
          </cell>
          <cell r="FC35">
            <v>2.7</v>
          </cell>
          <cell r="FD35">
            <v>12.7</v>
          </cell>
          <cell r="FE35">
            <v>11.899999999999999</v>
          </cell>
          <cell r="FF35">
            <v>0.4</v>
          </cell>
          <cell r="FG35">
            <v>1.0999999999999999</v>
          </cell>
          <cell r="FH35">
            <v>2.6</v>
          </cell>
          <cell r="FI35">
            <v>4.5999999999999996</v>
          </cell>
          <cell r="FJ35">
            <v>19.600000000000001</v>
          </cell>
          <cell r="FK35">
            <v>22.1</v>
          </cell>
          <cell r="FL35" t="str">
            <v>nd</v>
          </cell>
          <cell r="FM35">
            <v>0</v>
          </cell>
          <cell r="FN35">
            <v>0.8</v>
          </cell>
          <cell r="FO35">
            <v>1.0999999999999999</v>
          </cell>
          <cell r="FP35">
            <v>4.5</v>
          </cell>
          <cell r="FQ35">
            <v>7.0000000000000009</v>
          </cell>
          <cell r="FR35" t="str">
            <v>nd</v>
          </cell>
          <cell r="FS35" t="str">
            <v>nd</v>
          </cell>
          <cell r="FT35">
            <v>0</v>
          </cell>
          <cell r="FU35">
            <v>0</v>
          </cell>
          <cell r="FV35" t="str">
            <v>nd</v>
          </cell>
          <cell r="FW35">
            <v>0.3</v>
          </cell>
          <cell r="FX35" t="str">
            <v>nd</v>
          </cell>
          <cell r="FY35" t="str">
            <v>nd</v>
          </cell>
          <cell r="FZ35">
            <v>1.3</v>
          </cell>
          <cell r="GA35">
            <v>2.4</v>
          </cell>
          <cell r="GB35">
            <v>1.9</v>
          </cell>
          <cell r="GC35">
            <v>0.3</v>
          </cell>
          <cell r="GD35">
            <v>0.1</v>
          </cell>
          <cell r="GE35">
            <v>0.3</v>
          </cell>
          <cell r="GF35">
            <v>3.1</v>
          </cell>
          <cell r="GG35">
            <v>10.4</v>
          </cell>
          <cell r="GH35">
            <v>15.4</v>
          </cell>
          <cell r="GI35">
            <v>0</v>
          </cell>
          <cell r="GJ35" t="str">
            <v>nd</v>
          </cell>
          <cell r="GK35" t="str">
            <v>nd</v>
          </cell>
          <cell r="GL35">
            <v>0.5</v>
          </cell>
          <cell r="GM35">
            <v>13.200000000000001</v>
          </cell>
          <cell r="GN35">
            <v>36.700000000000003</v>
          </cell>
          <cell r="GO35">
            <v>0</v>
          </cell>
          <cell r="GP35">
            <v>0</v>
          </cell>
          <cell r="GQ35" t="str">
            <v>nd</v>
          </cell>
          <cell r="GR35">
            <v>0.4</v>
          </cell>
          <cell r="GS35">
            <v>3.5000000000000004</v>
          </cell>
          <cell r="GT35">
            <v>9.1999999999999993</v>
          </cell>
          <cell r="GU35">
            <v>0</v>
          </cell>
          <cell r="GV35">
            <v>0.3</v>
          </cell>
          <cell r="GW35">
            <v>0</v>
          </cell>
          <cell r="GX35">
            <v>0</v>
          </cell>
          <cell r="GY35" t="str">
            <v>nd</v>
          </cell>
          <cell r="GZ35">
            <v>0</v>
          </cell>
          <cell r="HA35">
            <v>0</v>
          </cell>
          <cell r="HB35" t="str">
            <v>nd</v>
          </cell>
          <cell r="HC35">
            <v>0.8</v>
          </cell>
          <cell r="HD35">
            <v>4</v>
          </cell>
          <cell r="HE35">
            <v>1.2</v>
          </cell>
          <cell r="HF35" t="str">
            <v>nd</v>
          </cell>
          <cell r="HG35">
            <v>0</v>
          </cell>
          <cell r="HH35">
            <v>0</v>
          </cell>
          <cell r="HI35">
            <v>3.3000000000000003</v>
          </cell>
          <cell r="HJ35">
            <v>23.5</v>
          </cell>
          <cell r="HK35">
            <v>3.4000000000000004</v>
          </cell>
          <cell r="HL35">
            <v>0</v>
          </cell>
          <cell r="HM35">
            <v>0</v>
          </cell>
          <cell r="HN35" t="str">
            <v>nd</v>
          </cell>
          <cell r="HO35">
            <v>3.9</v>
          </cell>
          <cell r="HP35">
            <v>38.299999999999997</v>
          </cell>
          <cell r="HQ35">
            <v>7.9</v>
          </cell>
          <cell r="HR35">
            <v>0</v>
          </cell>
          <cell r="HS35">
            <v>0</v>
          </cell>
          <cell r="HT35">
            <v>0</v>
          </cell>
          <cell r="HU35">
            <v>0.4</v>
          </cell>
          <cell r="HV35">
            <v>10.299999999999999</v>
          </cell>
          <cell r="HW35">
            <v>2.6</v>
          </cell>
          <cell r="HX35">
            <v>0</v>
          </cell>
          <cell r="HY35">
            <v>0</v>
          </cell>
          <cell r="HZ35" t="str">
            <v>nd</v>
          </cell>
          <cell r="IA35" t="str">
            <v>nd</v>
          </cell>
          <cell r="IB35" t="str">
            <v>nd</v>
          </cell>
          <cell r="IC35">
            <v>0.3</v>
          </cell>
          <cell r="ID35">
            <v>0.3</v>
          </cell>
          <cell r="IE35">
            <v>1.6</v>
          </cell>
          <cell r="IF35">
            <v>1.9</v>
          </cell>
          <cell r="IG35">
            <v>1</v>
          </cell>
          <cell r="IH35">
            <v>0.89999999999999991</v>
          </cell>
          <cell r="II35">
            <v>0.89999999999999991</v>
          </cell>
          <cell r="IJ35">
            <v>1.6</v>
          </cell>
          <cell r="IK35">
            <v>5</v>
          </cell>
          <cell r="IL35">
            <v>10.199999999999999</v>
          </cell>
          <cell r="IM35">
            <v>9.1999999999999993</v>
          </cell>
          <cell r="IN35">
            <v>2.7</v>
          </cell>
          <cell r="IO35">
            <v>1</v>
          </cell>
          <cell r="IP35">
            <v>1.7000000000000002</v>
          </cell>
          <cell r="IQ35">
            <v>7.3999999999999995</v>
          </cell>
          <cell r="IR35">
            <v>18.2</v>
          </cell>
          <cell r="IS35">
            <v>16.900000000000002</v>
          </cell>
          <cell r="IT35">
            <v>5.6000000000000005</v>
          </cell>
          <cell r="IU35">
            <v>0</v>
          </cell>
          <cell r="IV35">
            <v>0.3</v>
          </cell>
          <cell r="IW35">
            <v>2.9000000000000004</v>
          </cell>
          <cell r="IX35">
            <v>2.7</v>
          </cell>
          <cell r="IY35">
            <v>4.8</v>
          </cell>
          <cell r="IZ35">
            <v>2.2999999999999998</v>
          </cell>
          <cell r="JA35">
            <v>0</v>
          </cell>
          <cell r="JB35">
            <v>0</v>
          </cell>
          <cell r="JC35">
            <v>0</v>
          </cell>
          <cell r="JD35">
            <v>0</v>
          </cell>
          <cell r="JE35">
            <v>0.3</v>
          </cell>
          <cell r="JF35">
            <v>0</v>
          </cell>
          <cell r="JG35">
            <v>0</v>
          </cell>
          <cell r="JH35">
            <v>0</v>
          </cell>
          <cell r="JI35">
            <v>0</v>
          </cell>
          <cell r="JJ35">
            <v>0.2</v>
          </cell>
          <cell r="JK35">
            <v>6</v>
          </cell>
          <cell r="JL35">
            <v>0</v>
          </cell>
          <cell r="JM35">
            <v>0</v>
          </cell>
          <cell r="JN35">
            <v>0.1</v>
          </cell>
          <cell r="JO35" t="str">
            <v>nd</v>
          </cell>
          <cell r="JP35">
            <v>0.5</v>
          </cell>
          <cell r="JQ35">
            <v>28.9</v>
          </cell>
          <cell r="JR35">
            <v>0</v>
          </cell>
          <cell r="JS35">
            <v>0</v>
          </cell>
          <cell r="JT35">
            <v>0</v>
          </cell>
          <cell r="JU35" t="str">
            <v>nd</v>
          </cell>
          <cell r="JV35">
            <v>0.3</v>
          </cell>
          <cell r="JW35">
            <v>50.2</v>
          </cell>
          <cell r="JX35">
            <v>0</v>
          </cell>
          <cell r="JY35">
            <v>0</v>
          </cell>
          <cell r="JZ35" t="str">
            <v>nd</v>
          </cell>
          <cell r="KA35">
            <v>0</v>
          </cell>
          <cell r="KB35">
            <v>0</v>
          </cell>
          <cell r="KC35">
            <v>13.200000000000001</v>
          </cell>
          <cell r="KD35">
            <v>65.8</v>
          </cell>
          <cell r="KE35">
            <v>6.8000000000000007</v>
          </cell>
          <cell r="KF35">
            <v>3.5999999999999996</v>
          </cell>
          <cell r="KG35">
            <v>5.6000000000000005</v>
          </cell>
          <cell r="KH35">
            <v>18.099999999999998</v>
          </cell>
          <cell r="KI35">
            <v>0.2</v>
          </cell>
          <cell r="KJ35">
            <v>64.099999999999994</v>
          </cell>
          <cell r="KK35">
            <v>6.9</v>
          </cell>
          <cell r="KL35">
            <v>3.9</v>
          </cell>
          <cell r="KM35">
            <v>5.8999999999999995</v>
          </cell>
          <cell r="KN35">
            <v>19.100000000000001</v>
          </cell>
          <cell r="KO35">
            <v>0.1</v>
          </cell>
        </row>
        <row r="36">
          <cell r="A36" t="str">
            <v>1C5</v>
          </cell>
          <cell r="B36" t="str">
            <v>36</v>
          </cell>
          <cell r="C36" t="str">
            <v>NAF 17</v>
          </cell>
          <cell r="D36" t="str">
            <v>C5</v>
          </cell>
          <cell r="E36" t="str">
            <v>1</v>
          </cell>
          <cell r="F36" t="str">
            <v>nd</v>
          </cell>
          <cell r="G36">
            <v>11.3</v>
          </cell>
          <cell r="H36">
            <v>30.099999999999998</v>
          </cell>
          <cell r="I36">
            <v>44.800000000000004</v>
          </cell>
          <cell r="J36">
            <v>13.8</v>
          </cell>
          <cell r="K36">
            <v>83.3</v>
          </cell>
          <cell r="L36">
            <v>4.9000000000000004</v>
          </cell>
          <cell r="M36">
            <v>10.8</v>
          </cell>
          <cell r="N36" t="str">
            <v>nd</v>
          </cell>
          <cell r="O36">
            <v>19.900000000000002</v>
          </cell>
          <cell r="P36">
            <v>18</v>
          </cell>
          <cell r="Q36">
            <v>21.099999999999998</v>
          </cell>
          <cell r="R36">
            <v>8.5</v>
          </cell>
          <cell r="S36">
            <v>11.5</v>
          </cell>
          <cell r="T36">
            <v>42.5</v>
          </cell>
          <cell r="U36">
            <v>1.6</v>
          </cell>
          <cell r="V36">
            <v>23</v>
          </cell>
          <cell r="W36">
            <v>9</v>
          </cell>
          <cell r="X36">
            <v>86.9</v>
          </cell>
          <cell r="Y36">
            <v>4.1000000000000005</v>
          </cell>
          <cell r="Z36">
            <v>31</v>
          </cell>
          <cell r="AA36">
            <v>23.799999999999997</v>
          </cell>
          <cell r="AB36">
            <v>38.1</v>
          </cell>
          <cell r="AC36" t="str">
            <v>nd</v>
          </cell>
          <cell r="AD36">
            <v>28.599999999999998</v>
          </cell>
          <cell r="AE36">
            <v>30.2</v>
          </cell>
          <cell r="AF36">
            <v>38.4</v>
          </cell>
          <cell r="AG36">
            <v>0</v>
          </cell>
          <cell r="AH36">
            <v>0</v>
          </cell>
          <cell r="AI36">
            <v>31.4</v>
          </cell>
          <cell r="AJ36">
            <v>55.800000000000004</v>
          </cell>
          <cell r="AK36">
            <v>7.7</v>
          </cell>
          <cell r="AL36">
            <v>36.5</v>
          </cell>
          <cell r="AM36">
            <v>21.7</v>
          </cell>
          <cell r="AN36">
            <v>78.3</v>
          </cell>
          <cell r="AO36">
            <v>19.2</v>
          </cell>
          <cell r="AP36">
            <v>80.800000000000011</v>
          </cell>
          <cell r="AQ36">
            <v>81.599999999999994</v>
          </cell>
          <cell r="AR36" t="str">
            <v>nd</v>
          </cell>
          <cell r="AS36">
            <v>0</v>
          </cell>
          <cell r="AT36">
            <v>15.2</v>
          </cell>
          <cell r="AU36" t="str">
            <v>nd</v>
          </cell>
          <cell r="AV36">
            <v>0</v>
          </cell>
          <cell r="AW36" t="str">
            <v>nd</v>
          </cell>
          <cell r="AX36">
            <v>0</v>
          </cell>
          <cell r="AY36">
            <v>96.8</v>
          </cell>
          <cell r="AZ36">
            <v>0</v>
          </cell>
          <cell r="BA36">
            <v>70.3</v>
          </cell>
          <cell r="BB36">
            <v>6.7</v>
          </cell>
          <cell r="BC36">
            <v>4.3</v>
          </cell>
          <cell r="BD36">
            <v>1.9</v>
          </cell>
          <cell r="BE36">
            <v>1.6</v>
          </cell>
          <cell r="BF36">
            <v>15.2</v>
          </cell>
          <cell r="BG36">
            <v>0</v>
          </cell>
          <cell r="BH36">
            <v>0</v>
          </cell>
          <cell r="BI36">
            <v>0</v>
          </cell>
          <cell r="BJ36" t="str">
            <v>nd</v>
          </cell>
          <cell r="BK36">
            <v>9.6</v>
          </cell>
          <cell r="BL36">
            <v>90</v>
          </cell>
          <cell r="BM36" t="str">
            <v>nd</v>
          </cell>
          <cell r="BN36">
            <v>0</v>
          </cell>
          <cell r="BO36" t="str">
            <v>nd</v>
          </cell>
          <cell r="BP36">
            <v>7.3999999999999995</v>
          </cell>
          <cell r="BQ36">
            <v>9.4</v>
          </cell>
          <cell r="BR36">
            <v>82</v>
          </cell>
          <cell r="BS36">
            <v>0</v>
          </cell>
          <cell r="BT36">
            <v>0</v>
          </cell>
          <cell r="BU36">
            <v>0</v>
          </cell>
          <cell r="BV36">
            <v>7.1</v>
          </cell>
          <cell r="BW36">
            <v>33</v>
          </cell>
          <cell r="BX36">
            <v>59.9</v>
          </cell>
          <cell r="BY36">
            <v>2.6</v>
          </cell>
          <cell r="BZ36">
            <v>3</v>
          </cell>
          <cell r="CA36">
            <v>8.6999999999999993</v>
          </cell>
          <cell r="CB36">
            <v>22.7</v>
          </cell>
          <cell r="CC36">
            <v>34.1</v>
          </cell>
          <cell r="CD36">
            <v>28.9</v>
          </cell>
          <cell r="CE36">
            <v>0</v>
          </cell>
          <cell r="CF36">
            <v>0</v>
          </cell>
          <cell r="CG36">
            <v>0</v>
          </cell>
          <cell r="CH36">
            <v>0</v>
          </cell>
          <cell r="CI36">
            <v>0</v>
          </cell>
          <cell r="CJ36">
            <v>100</v>
          </cell>
          <cell r="CK36">
            <v>46.400000000000006</v>
          </cell>
          <cell r="CL36">
            <v>19.8</v>
          </cell>
          <cell r="CM36">
            <v>56.399999999999991</v>
          </cell>
          <cell r="CN36">
            <v>29.099999999999998</v>
          </cell>
          <cell r="CO36">
            <v>6.6000000000000005</v>
          </cell>
          <cell r="CP36">
            <v>23.599999999999998</v>
          </cell>
          <cell r="CQ36">
            <v>46.300000000000004</v>
          </cell>
          <cell r="CR36">
            <v>2.5</v>
          </cell>
          <cell r="CS36">
            <v>35.299999999999997</v>
          </cell>
          <cell r="CT36">
            <v>28.499999999999996</v>
          </cell>
          <cell r="CU36">
            <v>9.8000000000000007</v>
          </cell>
          <cell r="CV36">
            <v>26.3</v>
          </cell>
          <cell r="CW36">
            <v>20.5</v>
          </cell>
          <cell r="CX36">
            <v>6.2</v>
          </cell>
          <cell r="CY36">
            <v>14.899999999999999</v>
          </cell>
          <cell r="CZ36">
            <v>6.8000000000000007</v>
          </cell>
          <cell r="DA36">
            <v>19.100000000000001</v>
          </cell>
          <cell r="DB36">
            <v>32.6</v>
          </cell>
          <cell r="DC36">
            <v>26.3</v>
          </cell>
          <cell r="DD36">
            <v>47.599999999999994</v>
          </cell>
          <cell r="DE36">
            <v>6.1</v>
          </cell>
          <cell r="DF36">
            <v>10.8</v>
          </cell>
          <cell r="DG36">
            <v>2</v>
          </cell>
          <cell r="DH36" t="str">
            <v>nd</v>
          </cell>
          <cell r="DI36">
            <v>16.400000000000002</v>
          </cell>
          <cell r="DJ36">
            <v>8.6999999999999993</v>
          </cell>
          <cell r="DK36">
            <v>12.8</v>
          </cell>
          <cell r="DL36" t="str">
            <v>nd</v>
          </cell>
          <cell r="DM36">
            <v>0</v>
          </cell>
          <cell r="DN36">
            <v>0</v>
          </cell>
          <cell r="DO36">
            <v>0</v>
          </cell>
          <cell r="DP36">
            <v>0</v>
          </cell>
          <cell r="DQ36">
            <v>5.4</v>
          </cell>
          <cell r="DR36">
            <v>2</v>
          </cell>
          <cell r="DS36" t="str">
            <v>nd</v>
          </cell>
          <cell r="DT36" t="str">
            <v>nd</v>
          </cell>
          <cell r="DU36">
            <v>0</v>
          </cell>
          <cell r="DV36">
            <v>3</v>
          </cell>
          <cell r="DW36">
            <v>20</v>
          </cell>
          <cell r="DX36">
            <v>2.1</v>
          </cell>
          <cell r="DY36" t="str">
            <v>nd</v>
          </cell>
          <cell r="DZ36" t="str">
            <v>nd</v>
          </cell>
          <cell r="EA36" t="str">
            <v>nd</v>
          </cell>
          <cell r="EB36">
            <v>6.1</v>
          </cell>
          <cell r="EC36">
            <v>33.800000000000004</v>
          </cell>
          <cell r="ED36">
            <v>2</v>
          </cell>
          <cell r="EE36">
            <v>3</v>
          </cell>
          <cell r="EF36" t="str">
            <v>nd</v>
          </cell>
          <cell r="EG36">
            <v>1.2</v>
          </cell>
          <cell r="EH36">
            <v>4.3999999999999995</v>
          </cell>
          <cell r="EI36">
            <v>11</v>
          </cell>
          <cell r="EJ36" t="str">
            <v>nd</v>
          </cell>
          <cell r="EK36">
            <v>0</v>
          </cell>
          <cell r="EL36" t="str">
            <v>nd</v>
          </cell>
          <cell r="EM36">
            <v>0</v>
          </cell>
          <cell r="EN36" t="str">
            <v>nd</v>
          </cell>
          <cell r="EO36">
            <v>0</v>
          </cell>
          <cell r="EP36" t="str">
            <v>nd</v>
          </cell>
          <cell r="EQ36">
            <v>0</v>
          </cell>
          <cell r="ER36">
            <v>0</v>
          </cell>
          <cell r="ES36">
            <v>0</v>
          </cell>
          <cell r="ET36">
            <v>0</v>
          </cell>
          <cell r="EU36">
            <v>0</v>
          </cell>
          <cell r="EV36">
            <v>0</v>
          </cell>
          <cell r="EW36" t="str">
            <v>nd</v>
          </cell>
          <cell r="EX36">
            <v>1.5</v>
          </cell>
          <cell r="EY36">
            <v>9.8000000000000007</v>
          </cell>
          <cell r="EZ36">
            <v>0</v>
          </cell>
          <cell r="FA36">
            <v>0</v>
          </cell>
          <cell r="FB36">
            <v>0</v>
          </cell>
          <cell r="FC36">
            <v>0</v>
          </cell>
          <cell r="FD36">
            <v>4</v>
          </cell>
          <cell r="FE36">
            <v>25.2</v>
          </cell>
          <cell r="FF36">
            <v>0</v>
          </cell>
          <cell r="FG36">
            <v>0</v>
          </cell>
          <cell r="FH36">
            <v>0</v>
          </cell>
          <cell r="FI36">
            <v>0</v>
          </cell>
          <cell r="FJ36" t="str">
            <v>nd</v>
          </cell>
          <cell r="FK36">
            <v>44.2</v>
          </cell>
          <cell r="FL36">
            <v>0</v>
          </cell>
          <cell r="FM36">
            <v>0</v>
          </cell>
          <cell r="FN36">
            <v>0</v>
          </cell>
          <cell r="FO36">
            <v>0</v>
          </cell>
          <cell r="FP36">
            <v>3</v>
          </cell>
          <cell r="FQ36">
            <v>10.8</v>
          </cell>
          <cell r="FR36">
            <v>0</v>
          </cell>
          <cell r="FS36">
            <v>0</v>
          </cell>
          <cell r="FT36">
            <v>0</v>
          </cell>
          <cell r="FU36">
            <v>0</v>
          </cell>
          <cell r="FV36" t="str">
            <v>nd</v>
          </cell>
          <cell r="FW36">
            <v>0</v>
          </cell>
          <cell r="FX36">
            <v>0</v>
          </cell>
          <cell r="FY36" t="str">
            <v>nd</v>
          </cell>
          <cell r="FZ36">
            <v>3.6999999999999997</v>
          </cell>
          <cell r="GA36">
            <v>4.2</v>
          </cell>
          <cell r="GB36">
            <v>2.5</v>
          </cell>
          <cell r="GC36" t="str">
            <v>nd</v>
          </cell>
          <cell r="GD36">
            <v>0</v>
          </cell>
          <cell r="GE36" t="str">
            <v>nd</v>
          </cell>
          <cell r="GF36">
            <v>2.2999999999999998</v>
          </cell>
          <cell r="GG36">
            <v>3</v>
          </cell>
          <cell r="GH36">
            <v>24</v>
          </cell>
          <cell r="GI36">
            <v>0</v>
          </cell>
          <cell r="GJ36">
            <v>0</v>
          </cell>
          <cell r="GK36">
            <v>0</v>
          </cell>
          <cell r="GL36" t="str">
            <v>nd</v>
          </cell>
          <cell r="GM36">
            <v>1.4000000000000001</v>
          </cell>
          <cell r="GN36">
            <v>42</v>
          </cell>
          <cell r="GO36">
            <v>0</v>
          </cell>
          <cell r="GP36">
            <v>0</v>
          </cell>
          <cell r="GQ36">
            <v>0</v>
          </cell>
          <cell r="GR36">
            <v>0</v>
          </cell>
          <cell r="GS36" t="str">
            <v>nd</v>
          </cell>
          <cell r="GT36">
            <v>13.4</v>
          </cell>
          <cell r="GU36">
            <v>0</v>
          </cell>
          <cell r="GV36">
            <v>0</v>
          </cell>
          <cell r="GW36">
            <v>0</v>
          </cell>
          <cell r="GX36">
            <v>0</v>
          </cell>
          <cell r="GY36" t="str">
            <v>nd</v>
          </cell>
          <cell r="GZ36">
            <v>0</v>
          </cell>
          <cell r="HA36">
            <v>0</v>
          </cell>
          <cell r="HB36">
            <v>0</v>
          </cell>
          <cell r="HC36" t="str">
            <v>nd</v>
          </cell>
          <cell r="HD36">
            <v>1.7000000000000002</v>
          </cell>
          <cell r="HE36">
            <v>9.1</v>
          </cell>
          <cell r="HF36">
            <v>0</v>
          </cell>
          <cell r="HG36">
            <v>0</v>
          </cell>
          <cell r="HH36">
            <v>0</v>
          </cell>
          <cell r="HI36">
            <v>3</v>
          </cell>
          <cell r="HJ36">
            <v>9.4</v>
          </cell>
          <cell r="HK36">
            <v>17.399999999999999</v>
          </cell>
          <cell r="HL36">
            <v>0</v>
          </cell>
          <cell r="HM36">
            <v>0</v>
          </cell>
          <cell r="HN36">
            <v>0</v>
          </cell>
          <cell r="HO36" t="str">
            <v>nd</v>
          </cell>
          <cell r="HP36">
            <v>14.799999999999999</v>
          </cell>
          <cell r="HQ36">
            <v>28.4</v>
          </cell>
          <cell r="HR36">
            <v>0</v>
          </cell>
          <cell r="HS36">
            <v>0</v>
          </cell>
          <cell r="HT36">
            <v>0</v>
          </cell>
          <cell r="HU36" t="str">
            <v>nd</v>
          </cell>
          <cell r="HV36">
            <v>7.1</v>
          </cell>
          <cell r="HW36">
            <v>4.9000000000000004</v>
          </cell>
          <cell r="HX36">
            <v>0</v>
          </cell>
          <cell r="HY36">
            <v>0</v>
          </cell>
          <cell r="HZ36">
            <v>0</v>
          </cell>
          <cell r="IA36">
            <v>0</v>
          </cell>
          <cell r="IB36" t="str">
            <v>nd</v>
          </cell>
          <cell r="IC36">
            <v>2.2999999999999998</v>
          </cell>
          <cell r="ID36" t="str">
            <v>nd</v>
          </cell>
          <cell r="IE36" t="str">
            <v>nd</v>
          </cell>
          <cell r="IF36">
            <v>2</v>
          </cell>
          <cell r="IG36">
            <v>2.2999999999999998</v>
          </cell>
          <cell r="IH36">
            <v>3.4000000000000004</v>
          </cell>
          <cell r="II36">
            <v>0</v>
          </cell>
          <cell r="IJ36">
            <v>0</v>
          </cell>
          <cell r="IK36">
            <v>2.2999999999999998</v>
          </cell>
          <cell r="IL36">
            <v>2.6</v>
          </cell>
          <cell r="IM36">
            <v>16.3</v>
          </cell>
          <cell r="IN36">
            <v>9.8000000000000007</v>
          </cell>
          <cell r="IO36" t="str">
            <v>nd</v>
          </cell>
          <cell r="IP36">
            <v>2.2999999999999998</v>
          </cell>
          <cell r="IQ36">
            <v>3.5000000000000004</v>
          </cell>
          <cell r="IR36">
            <v>14.299999999999999</v>
          </cell>
          <cell r="IS36">
            <v>10.5</v>
          </cell>
          <cell r="IT36">
            <v>12.3</v>
          </cell>
          <cell r="IU36">
            <v>0</v>
          </cell>
          <cell r="IV36">
            <v>0</v>
          </cell>
          <cell r="IW36" t="str">
            <v>nd</v>
          </cell>
          <cell r="IX36">
            <v>3.8</v>
          </cell>
          <cell r="IY36">
            <v>4.9000000000000004</v>
          </cell>
          <cell r="IZ36">
            <v>3.3000000000000003</v>
          </cell>
          <cell r="JA36">
            <v>0</v>
          </cell>
          <cell r="JB36">
            <v>0</v>
          </cell>
          <cell r="JC36">
            <v>0</v>
          </cell>
          <cell r="JD36">
            <v>0</v>
          </cell>
          <cell r="JE36" t="str">
            <v>nd</v>
          </cell>
          <cell r="JF36">
            <v>0</v>
          </cell>
          <cell r="JG36">
            <v>0</v>
          </cell>
          <cell r="JH36">
            <v>0</v>
          </cell>
          <cell r="JI36">
            <v>0</v>
          </cell>
          <cell r="JJ36">
            <v>0</v>
          </cell>
          <cell r="JK36">
            <v>11.700000000000001</v>
          </cell>
          <cell r="JL36">
            <v>0</v>
          </cell>
          <cell r="JM36">
            <v>0</v>
          </cell>
          <cell r="JN36">
            <v>0</v>
          </cell>
          <cell r="JO36">
            <v>0</v>
          </cell>
          <cell r="JP36">
            <v>0</v>
          </cell>
          <cell r="JQ36">
            <v>30.9</v>
          </cell>
          <cell r="JR36">
            <v>0</v>
          </cell>
          <cell r="JS36">
            <v>0</v>
          </cell>
          <cell r="JT36">
            <v>0</v>
          </cell>
          <cell r="JU36">
            <v>0</v>
          </cell>
          <cell r="JV36">
            <v>0</v>
          </cell>
          <cell r="JW36">
            <v>44.1</v>
          </cell>
          <cell r="JX36">
            <v>0</v>
          </cell>
          <cell r="JY36">
            <v>0</v>
          </cell>
          <cell r="JZ36">
            <v>0</v>
          </cell>
          <cell r="KA36">
            <v>0</v>
          </cell>
          <cell r="KB36">
            <v>0</v>
          </cell>
          <cell r="KC36">
            <v>13.200000000000001</v>
          </cell>
          <cell r="KD36">
            <v>72.7</v>
          </cell>
          <cell r="KE36">
            <v>0.89999999999999991</v>
          </cell>
          <cell r="KF36">
            <v>4</v>
          </cell>
          <cell r="KG36">
            <v>5.7</v>
          </cell>
          <cell r="KH36">
            <v>16.7</v>
          </cell>
          <cell r="KI36">
            <v>0</v>
          </cell>
          <cell r="KJ36">
            <v>71.099999999999994</v>
          </cell>
          <cell r="KK36">
            <v>0.89999999999999991</v>
          </cell>
          <cell r="KL36">
            <v>4.3999999999999995</v>
          </cell>
          <cell r="KM36">
            <v>6</v>
          </cell>
          <cell r="KN36">
            <v>17.599999999999998</v>
          </cell>
          <cell r="KO36">
            <v>0</v>
          </cell>
        </row>
        <row r="37">
          <cell r="A37" t="str">
            <v>2C5</v>
          </cell>
          <cell r="B37" t="str">
            <v>37</v>
          </cell>
          <cell r="C37" t="str">
            <v>NAF 17</v>
          </cell>
          <cell r="D37" t="str">
            <v>C5</v>
          </cell>
          <cell r="E37" t="str">
            <v>2</v>
          </cell>
          <cell r="F37">
            <v>0</v>
          </cell>
          <cell r="G37">
            <v>4.3999999999999995</v>
          </cell>
          <cell r="H37">
            <v>29.799999999999997</v>
          </cell>
          <cell r="I37">
            <v>51.2</v>
          </cell>
          <cell r="J37">
            <v>14.6</v>
          </cell>
          <cell r="K37">
            <v>91.100000000000009</v>
          </cell>
          <cell r="L37" t="str">
            <v>nd</v>
          </cell>
          <cell r="M37">
            <v>8.3000000000000007</v>
          </cell>
          <cell r="N37">
            <v>0</v>
          </cell>
          <cell r="O37">
            <v>20.399999999999999</v>
          </cell>
          <cell r="P37">
            <v>22.900000000000002</v>
          </cell>
          <cell r="Q37">
            <v>21.2</v>
          </cell>
          <cell r="R37">
            <v>6.8000000000000007</v>
          </cell>
          <cell r="S37">
            <v>10.6</v>
          </cell>
          <cell r="T37">
            <v>40.200000000000003</v>
          </cell>
          <cell r="U37">
            <v>1.6</v>
          </cell>
          <cell r="V37">
            <v>16.2</v>
          </cell>
          <cell r="W37">
            <v>12.8</v>
          </cell>
          <cell r="X37">
            <v>83.8</v>
          </cell>
          <cell r="Y37">
            <v>3.4000000000000004</v>
          </cell>
          <cell r="Z37">
            <v>10.199999999999999</v>
          </cell>
          <cell r="AA37">
            <v>35.9</v>
          </cell>
          <cell r="AB37">
            <v>17.2</v>
          </cell>
          <cell r="AC37">
            <v>19.5</v>
          </cell>
          <cell r="AD37">
            <v>57.8</v>
          </cell>
          <cell r="AE37">
            <v>25.7</v>
          </cell>
          <cell r="AF37">
            <v>26.5</v>
          </cell>
          <cell r="AG37" t="str">
            <v>nd</v>
          </cell>
          <cell r="AH37">
            <v>0</v>
          </cell>
          <cell r="AI37">
            <v>31</v>
          </cell>
          <cell r="AJ37">
            <v>59.199999999999996</v>
          </cell>
          <cell r="AK37">
            <v>3.9</v>
          </cell>
          <cell r="AL37">
            <v>36.9</v>
          </cell>
          <cell r="AM37">
            <v>33</v>
          </cell>
          <cell r="AN37">
            <v>67</v>
          </cell>
          <cell r="AO37">
            <v>20.200000000000003</v>
          </cell>
          <cell r="AP37">
            <v>79.800000000000011</v>
          </cell>
          <cell r="AQ37">
            <v>83.899999999999991</v>
          </cell>
          <cell r="AR37">
            <v>0</v>
          </cell>
          <cell r="AS37">
            <v>0</v>
          </cell>
          <cell r="AT37">
            <v>11.799999999999999</v>
          </cell>
          <cell r="AU37">
            <v>4.2</v>
          </cell>
          <cell r="AV37">
            <v>17</v>
          </cell>
          <cell r="AW37" t="str">
            <v>nd</v>
          </cell>
          <cell r="AX37" t="str">
            <v>nd</v>
          </cell>
          <cell r="AY37">
            <v>74.5</v>
          </cell>
          <cell r="AZ37">
            <v>3.9</v>
          </cell>
          <cell r="BA37">
            <v>71</v>
          </cell>
          <cell r="BB37">
            <v>10.9</v>
          </cell>
          <cell r="BC37">
            <v>3.1</v>
          </cell>
          <cell r="BD37">
            <v>4.5</v>
          </cell>
          <cell r="BE37">
            <v>4.8</v>
          </cell>
          <cell r="BF37">
            <v>5.7</v>
          </cell>
          <cell r="BG37">
            <v>1.0999999999999999</v>
          </cell>
          <cell r="BH37">
            <v>0</v>
          </cell>
          <cell r="BI37">
            <v>0</v>
          </cell>
          <cell r="BJ37" t="str">
            <v>nd</v>
          </cell>
          <cell r="BK37">
            <v>23.7</v>
          </cell>
          <cell r="BL37">
            <v>74.8</v>
          </cell>
          <cell r="BM37">
            <v>0</v>
          </cell>
          <cell r="BN37">
            <v>0</v>
          </cell>
          <cell r="BO37">
            <v>0</v>
          </cell>
          <cell r="BP37">
            <v>5.7</v>
          </cell>
          <cell r="BQ37">
            <v>13.200000000000001</v>
          </cell>
          <cell r="BR37">
            <v>81.100000000000009</v>
          </cell>
          <cell r="BS37">
            <v>0</v>
          </cell>
          <cell r="BT37">
            <v>0</v>
          </cell>
          <cell r="BU37">
            <v>0</v>
          </cell>
          <cell r="BV37">
            <v>9.1999999999999993</v>
          </cell>
          <cell r="BW37">
            <v>60.9</v>
          </cell>
          <cell r="BX37">
            <v>29.9</v>
          </cell>
          <cell r="BY37">
            <v>3.9</v>
          </cell>
          <cell r="BZ37">
            <v>3.1</v>
          </cell>
          <cell r="CA37">
            <v>9.4</v>
          </cell>
          <cell r="CB37">
            <v>24.8</v>
          </cell>
          <cell r="CC37">
            <v>29.7</v>
          </cell>
          <cell r="CD37">
            <v>29.099999999999998</v>
          </cell>
          <cell r="CE37">
            <v>0</v>
          </cell>
          <cell r="CF37">
            <v>0</v>
          </cell>
          <cell r="CG37">
            <v>0</v>
          </cell>
          <cell r="CH37">
            <v>0</v>
          </cell>
          <cell r="CI37" t="str">
            <v>nd</v>
          </cell>
          <cell r="CJ37">
            <v>98.9</v>
          </cell>
          <cell r="CK37">
            <v>65.7</v>
          </cell>
          <cell r="CL37">
            <v>21.3</v>
          </cell>
          <cell r="CM37">
            <v>64.099999999999994</v>
          </cell>
          <cell r="CN37">
            <v>27.6</v>
          </cell>
          <cell r="CO37">
            <v>8.1</v>
          </cell>
          <cell r="CP37">
            <v>28.1</v>
          </cell>
          <cell r="CQ37">
            <v>58.199999999999996</v>
          </cell>
          <cell r="CR37">
            <v>6.5</v>
          </cell>
          <cell r="CS37">
            <v>31.3</v>
          </cell>
          <cell r="CT37">
            <v>33.200000000000003</v>
          </cell>
          <cell r="CU37">
            <v>12.4</v>
          </cell>
          <cell r="CV37">
            <v>23.1</v>
          </cell>
          <cell r="CW37">
            <v>20.200000000000003</v>
          </cell>
          <cell r="CX37">
            <v>5.3</v>
          </cell>
          <cell r="CY37">
            <v>9.6</v>
          </cell>
          <cell r="CZ37">
            <v>12.4</v>
          </cell>
          <cell r="DA37">
            <v>23.5</v>
          </cell>
          <cell r="DB37">
            <v>28.999999999999996</v>
          </cell>
          <cell r="DC37">
            <v>29.4</v>
          </cell>
          <cell r="DD37">
            <v>46.9</v>
          </cell>
          <cell r="DE37">
            <v>5.8000000000000007</v>
          </cell>
          <cell r="DF37">
            <v>12</v>
          </cell>
          <cell r="DG37">
            <v>1.7000000000000002</v>
          </cell>
          <cell r="DH37" t="str">
            <v>nd</v>
          </cell>
          <cell r="DI37">
            <v>14.2</v>
          </cell>
          <cell r="DJ37">
            <v>7.7</v>
          </cell>
          <cell r="DK37">
            <v>10.5</v>
          </cell>
          <cell r="DL37">
            <v>0</v>
          </cell>
          <cell r="DM37">
            <v>0</v>
          </cell>
          <cell r="DN37">
            <v>0</v>
          </cell>
          <cell r="DO37">
            <v>0</v>
          </cell>
          <cell r="DP37">
            <v>0</v>
          </cell>
          <cell r="DQ37">
            <v>2.1999999999999997</v>
          </cell>
          <cell r="DR37" t="str">
            <v>nd</v>
          </cell>
          <cell r="DS37">
            <v>0</v>
          </cell>
          <cell r="DT37" t="str">
            <v>nd</v>
          </cell>
          <cell r="DU37" t="str">
            <v>nd</v>
          </cell>
          <cell r="DV37">
            <v>0</v>
          </cell>
          <cell r="DW37">
            <v>15.1</v>
          </cell>
          <cell r="DX37">
            <v>6.3</v>
          </cell>
          <cell r="DY37">
            <v>3.1</v>
          </cell>
          <cell r="DZ37" t="str">
            <v>nd</v>
          </cell>
          <cell r="EA37">
            <v>0.8</v>
          </cell>
          <cell r="EB37">
            <v>1.7000000000000002</v>
          </cell>
          <cell r="EC37">
            <v>42</v>
          </cell>
          <cell r="ED37">
            <v>1.7999999999999998</v>
          </cell>
          <cell r="EE37">
            <v>0</v>
          </cell>
          <cell r="EF37" t="str">
            <v>nd</v>
          </cell>
          <cell r="EG37">
            <v>3.2</v>
          </cell>
          <cell r="EH37">
            <v>2.7</v>
          </cell>
          <cell r="EI37">
            <v>11.700000000000001</v>
          </cell>
          <cell r="EJ37">
            <v>1.9</v>
          </cell>
          <cell r="EK37">
            <v>0</v>
          </cell>
          <cell r="EL37">
            <v>0</v>
          </cell>
          <cell r="EM37">
            <v>0</v>
          </cell>
          <cell r="EN37" t="str">
            <v>nd</v>
          </cell>
          <cell r="EO37">
            <v>0</v>
          </cell>
          <cell r="EP37">
            <v>0</v>
          </cell>
          <cell r="EQ37">
            <v>0</v>
          </cell>
          <cell r="ER37">
            <v>0</v>
          </cell>
          <cell r="ES37">
            <v>0</v>
          </cell>
          <cell r="ET37">
            <v>0</v>
          </cell>
          <cell r="EU37">
            <v>0</v>
          </cell>
          <cell r="EV37">
            <v>0</v>
          </cell>
          <cell r="EW37">
            <v>0</v>
          </cell>
          <cell r="EX37">
            <v>1</v>
          </cell>
          <cell r="EY37">
            <v>3.1</v>
          </cell>
          <cell r="EZ37" t="str">
            <v>nd</v>
          </cell>
          <cell r="FA37">
            <v>0</v>
          </cell>
          <cell r="FB37">
            <v>0</v>
          </cell>
          <cell r="FC37">
            <v>0</v>
          </cell>
          <cell r="FD37">
            <v>9</v>
          </cell>
          <cell r="FE37">
            <v>20.399999999999999</v>
          </cell>
          <cell r="FF37" t="str">
            <v>nd</v>
          </cell>
          <cell r="FG37">
            <v>0</v>
          </cell>
          <cell r="FH37">
            <v>0</v>
          </cell>
          <cell r="FI37" t="str">
            <v>nd</v>
          </cell>
          <cell r="FJ37">
            <v>11.799999999999999</v>
          </cell>
          <cell r="FK37">
            <v>37.9</v>
          </cell>
          <cell r="FL37">
            <v>0</v>
          </cell>
          <cell r="FM37">
            <v>0</v>
          </cell>
          <cell r="FN37">
            <v>0</v>
          </cell>
          <cell r="FO37">
            <v>0</v>
          </cell>
          <cell r="FP37">
            <v>1.7999999999999998</v>
          </cell>
          <cell r="FQ37">
            <v>13.3</v>
          </cell>
          <cell r="FR37">
            <v>0</v>
          </cell>
          <cell r="FS37">
            <v>0</v>
          </cell>
          <cell r="FT37">
            <v>0</v>
          </cell>
          <cell r="FU37">
            <v>0</v>
          </cell>
          <cell r="FV37">
            <v>0</v>
          </cell>
          <cell r="FW37">
            <v>0</v>
          </cell>
          <cell r="FX37">
            <v>0</v>
          </cell>
          <cell r="FY37">
            <v>0</v>
          </cell>
          <cell r="FZ37" t="str">
            <v>nd</v>
          </cell>
          <cell r="GA37" t="str">
            <v>nd</v>
          </cell>
          <cell r="GB37">
            <v>1.9</v>
          </cell>
          <cell r="GC37">
            <v>0</v>
          </cell>
          <cell r="GD37">
            <v>0</v>
          </cell>
          <cell r="GE37">
            <v>0</v>
          </cell>
          <cell r="GF37">
            <v>4.3</v>
          </cell>
          <cell r="GG37">
            <v>7.3999999999999995</v>
          </cell>
          <cell r="GH37">
            <v>16.8</v>
          </cell>
          <cell r="GI37">
            <v>0</v>
          </cell>
          <cell r="GJ37">
            <v>0</v>
          </cell>
          <cell r="GK37">
            <v>0</v>
          </cell>
          <cell r="GL37">
            <v>0</v>
          </cell>
          <cell r="GM37">
            <v>4.5</v>
          </cell>
          <cell r="GN37">
            <v>49.8</v>
          </cell>
          <cell r="GO37">
            <v>0</v>
          </cell>
          <cell r="GP37">
            <v>0</v>
          </cell>
          <cell r="GQ37">
            <v>0</v>
          </cell>
          <cell r="GR37">
            <v>0</v>
          </cell>
          <cell r="GS37" t="str">
            <v>nd</v>
          </cell>
          <cell r="GT37">
            <v>12.7</v>
          </cell>
          <cell r="GU37">
            <v>0</v>
          </cell>
          <cell r="GV37">
            <v>0</v>
          </cell>
          <cell r="GW37">
            <v>0</v>
          </cell>
          <cell r="GX37">
            <v>0</v>
          </cell>
          <cell r="GY37">
            <v>0</v>
          </cell>
          <cell r="GZ37">
            <v>0</v>
          </cell>
          <cell r="HA37">
            <v>0</v>
          </cell>
          <cell r="HB37">
            <v>0</v>
          </cell>
          <cell r="HC37">
            <v>2</v>
          </cell>
          <cell r="HD37">
            <v>1.9</v>
          </cell>
          <cell r="HE37" t="str">
            <v>nd</v>
          </cell>
          <cell r="HF37">
            <v>0</v>
          </cell>
          <cell r="HG37">
            <v>0</v>
          </cell>
          <cell r="HH37">
            <v>0</v>
          </cell>
          <cell r="HI37">
            <v>4.5999999999999996</v>
          </cell>
          <cell r="HJ37">
            <v>20.8</v>
          </cell>
          <cell r="HK37">
            <v>5.6000000000000005</v>
          </cell>
          <cell r="HL37">
            <v>0</v>
          </cell>
          <cell r="HM37">
            <v>0</v>
          </cell>
          <cell r="HN37">
            <v>0</v>
          </cell>
          <cell r="HO37">
            <v>2.6</v>
          </cell>
          <cell r="HP37">
            <v>33.6</v>
          </cell>
          <cell r="HQ37">
            <v>14.799999999999999</v>
          </cell>
          <cell r="HR37">
            <v>0</v>
          </cell>
          <cell r="HS37">
            <v>0</v>
          </cell>
          <cell r="HT37">
            <v>0</v>
          </cell>
          <cell r="HU37">
            <v>0</v>
          </cell>
          <cell r="HV37">
            <v>4.5999999999999996</v>
          </cell>
          <cell r="HW37">
            <v>8.6999999999999993</v>
          </cell>
          <cell r="HX37">
            <v>0</v>
          </cell>
          <cell r="HY37">
            <v>0</v>
          </cell>
          <cell r="HZ37">
            <v>0</v>
          </cell>
          <cell r="IA37">
            <v>0</v>
          </cell>
          <cell r="IB37">
            <v>0</v>
          </cell>
          <cell r="IC37">
            <v>0</v>
          </cell>
          <cell r="ID37" t="str">
            <v>nd</v>
          </cell>
          <cell r="IE37" t="str">
            <v>nd</v>
          </cell>
          <cell r="IF37">
            <v>1.6</v>
          </cell>
          <cell r="IG37" t="str">
            <v>nd</v>
          </cell>
          <cell r="IH37" t="str">
            <v>nd</v>
          </cell>
          <cell r="II37">
            <v>1.7999999999999998</v>
          </cell>
          <cell r="IJ37">
            <v>1.2</v>
          </cell>
          <cell r="IK37">
            <v>2.1</v>
          </cell>
          <cell r="IL37">
            <v>7.1</v>
          </cell>
          <cell r="IM37">
            <v>10.299999999999999</v>
          </cell>
          <cell r="IN37">
            <v>5.5</v>
          </cell>
          <cell r="IO37">
            <v>2.1</v>
          </cell>
          <cell r="IP37" t="str">
            <v>nd</v>
          </cell>
          <cell r="IQ37">
            <v>4.7</v>
          </cell>
          <cell r="IR37">
            <v>14.2</v>
          </cell>
          <cell r="IS37">
            <v>16.8</v>
          </cell>
          <cell r="IT37">
            <v>16.100000000000001</v>
          </cell>
          <cell r="IU37">
            <v>0</v>
          </cell>
          <cell r="IV37">
            <v>1</v>
          </cell>
          <cell r="IW37">
            <v>1.9</v>
          </cell>
          <cell r="IX37">
            <v>1.9</v>
          </cell>
          <cell r="IY37">
            <v>1.6</v>
          </cell>
          <cell r="IZ37">
            <v>7.1</v>
          </cell>
          <cell r="JA37">
            <v>0</v>
          </cell>
          <cell r="JB37">
            <v>0</v>
          </cell>
          <cell r="JC37">
            <v>0</v>
          </cell>
          <cell r="JD37">
            <v>0</v>
          </cell>
          <cell r="JE37">
            <v>0</v>
          </cell>
          <cell r="JF37">
            <v>0</v>
          </cell>
          <cell r="JG37">
            <v>0</v>
          </cell>
          <cell r="JH37">
            <v>0</v>
          </cell>
          <cell r="JI37">
            <v>0</v>
          </cell>
          <cell r="JJ37">
            <v>0</v>
          </cell>
          <cell r="JK37">
            <v>4.2</v>
          </cell>
          <cell r="JL37">
            <v>0</v>
          </cell>
          <cell r="JM37">
            <v>0</v>
          </cell>
          <cell r="JN37">
            <v>0</v>
          </cell>
          <cell r="JO37">
            <v>0</v>
          </cell>
          <cell r="JP37" t="str">
            <v>nd</v>
          </cell>
          <cell r="JQ37">
            <v>28.000000000000004</v>
          </cell>
          <cell r="JR37">
            <v>0</v>
          </cell>
          <cell r="JS37">
            <v>0</v>
          </cell>
          <cell r="JT37">
            <v>0</v>
          </cell>
          <cell r="JU37">
            <v>0</v>
          </cell>
          <cell r="JV37" t="str">
            <v>nd</v>
          </cell>
          <cell r="JW37">
            <v>52.5</v>
          </cell>
          <cell r="JX37">
            <v>0</v>
          </cell>
          <cell r="JY37">
            <v>0</v>
          </cell>
          <cell r="JZ37">
            <v>0</v>
          </cell>
          <cell r="KA37">
            <v>0</v>
          </cell>
          <cell r="KB37">
            <v>0</v>
          </cell>
          <cell r="KC37">
            <v>14.2</v>
          </cell>
          <cell r="KD37">
            <v>74.2</v>
          </cell>
          <cell r="KE37">
            <v>2.2999999999999998</v>
          </cell>
          <cell r="KF37">
            <v>1.7000000000000002</v>
          </cell>
          <cell r="KG37">
            <v>5.8999999999999995</v>
          </cell>
          <cell r="KH37">
            <v>15.7</v>
          </cell>
          <cell r="KI37">
            <v>0.1</v>
          </cell>
          <cell r="KJ37">
            <v>72.8</v>
          </cell>
          <cell r="KK37">
            <v>2.1</v>
          </cell>
          <cell r="KL37">
            <v>2</v>
          </cell>
          <cell r="KM37">
            <v>6.5</v>
          </cell>
          <cell r="KN37">
            <v>16.5</v>
          </cell>
          <cell r="KO37">
            <v>0.1</v>
          </cell>
        </row>
        <row r="38">
          <cell r="A38" t="str">
            <v>3C5</v>
          </cell>
          <cell r="B38" t="str">
            <v>38</v>
          </cell>
          <cell r="C38" t="str">
            <v>NAF 17</v>
          </cell>
          <cell r="D38" t="str">
            <v>C5</v>
          </cell>
          <cell r="E38" t="str">
            <v>3</v>
          </cell>
          <cell r="F38">
            <v>0</v>
          </cell>
          <cell r="G38">
            <v>12.4</v>
          </cell>
          <cell r="H38">
            <v>32.4</v>
          </cell>
          <cell r="I38">
            <v>34.9</v>
          </cell>
          <cell r="J38">
            <v>20.3</v>
          </cell>
          <cell r="K38">
            <v>75.7</v>
          </cell>
          <cell r="L38">
            <v>10.6</v>
          </cell>
          <cell r="M38">
            <v>12.8</v>
          </cell>
          <cell r="N38" t="str">
            <v>nd</v>
          </cell>
          <cell r="O38">
            <v>29.599999999999998</v>
          </cell>
          <cell r="P38">
            <v>24.2</v>
          </cell>
          <cell r="Q38">
            <v>21.4</v>
          </cell>
          <cell r="R38">
            <v>5.4</v>
          </cell>
          <cell r="S38">
            <v>12.5</v>
          </cell>
          <cell r="T38">
            <v>40</v>
          </cell>
          <cell r="U38">
            <v>4.8</v>
          </cell>
          <cell r="V38">
            <v>16.100000000000001</v>
          </cell>
          <cell r="W38">
            <v>11.700000000000001</v>
          </cell>
          <cell r="X38">
            <v>81.899999999999991</v>
          </cell>
          <cell r="Y38">
            <v>6.4</v>
          </cell>
          <cell r="Z38">
            <v>27.200000000000003</v>
          </cell>
          <cell r="AA38">
            <v>21.9</v>
          </cell>
          <cell r="AB38">
            <v>21.9</v>
          </cell>
          <cell r="AC38">
            <v>45.6</v>
          </cell>
          <cell r="AD38">
            <v>16.7</v>
          </cell>
          <cell r="AE38">
            <v>20</v>
          </cell>
          <cell r="AF38">
            <v>38.200000000000003</v>
          </cell>
          <cell r="AG38">
            <v>0</v>
          </cell>
          <cell r="AH38">
            <v>0</v>
          </cell>
          <cell r="AI38">
            <v>41.8</v>
          </cell>
          <cell r="AJ38">
            <v>63.6</v>
          </cell>
          <cell r="AK38">
            <v>10</v>
          </cell>
          <cell r="AL38">
            <v>26.400000000000002</v>
          </cell>
          <cell r="AM38">
            <v>39.6</v>
          </cell>
          <cell r="AN38">
            <v>60.4</v>
          </cell>
          <cell r="AO38">
            <v>38.6</v>
          </cell>
          <cell r="AP38">
            <v>61.4</v>
          </cell>
          <cell r="AQ38">
            <v>67.2</v>
          </cell>
          <cell r="AR38" t="str">
            <v>nd</v>
          </cell>
          <cell r="AS38" t="str">
            <v>nd</v>
          </cell>
          <cell r="AT38">
            <v>20.5</v>
          </cell>
          <cell r="AU38">
            <v>5.0999999999999996</v>
          </cell>
          <cell r="AV38">
            <v>5.3</v>
          </cell>
          <cell r="AW38">
            <v>5.6000000000000005</v>
          </cell>
          <cell r="AX38" t="str">
            <v>nd</v>
          </cell>
          <cell r="AY38">
            <v>85</v>
          </cell>
          <cell r="AZ38">
            <v>3</v>
          </cell>
          <cell r="BA38">
            <v>73.5</v>
          </cell>
          <cell r="BB38">
            <v>13.3</v>
          </cell>
          <cell r="BC38">
            <v>6.7</v>
          </cell>
          <cell r="BD38">
            <v>3</v>
          </cell>
          <cell r="BE38" t="str">
            <v>nd</v>
          </cell>
          <cell r="BF38">
            <v>3</v>
          </cell>
          <cell r="BG38">
            <v>2.7</v>
          </cell>
          <cell r="BH38" t="str">
            <v>nd</v>
          </cell>
          <cell r="BI38">
            <v>2.7</v>
          </cell>
          <cell r="BJ38">
            <v>2.5</v>
          </cell>
          <cell r="BK38">
            <v>34.4</v>
          </cell>
          <cell r="BL38">
            <v>57.3</v>
          </cell>
          <cell r="BM38">
            <v>0.89999999999999991</v>
          </cell>
          <cell r="BN38">
            <v>1.4000000000000001</v>
          </cell>
          <cell r="BO38" t="str">
            <v>nd</v>
          </cell>
          <cell r="BP38">
            <v>5.2</v>
          </cell>
          <cell r="BQ38">
            <v>20.7</v>
          </cell>
          <cell r="BR38">
            <v>70.5</v>
          </cell>
          <cell r="BS38">
            <v>0</v>
          </cell>
          <cell r="BT38">
            <v>0</v>
          </cell>
          <cell r="BU38">
            <v>0</v>
          </cell>
          <cell r="BV38">
            <v>5.3</v>
          </cell>
          <cell r="BW38">
            <v>79.100000000000009</v>
          </cell>
          <cell r="BX38">
            <v>15.6</v>
          </cell>
          <cell r="BY38">
            <v>0</v>
          </cell>
          <cell r="BZ38">
            <v>1.2</v>
          </cell>
          <cell r="CA38">
            <v>13.600000000000001</v>
          </cell>
          <cell r="CB38">
            <v>24.4</v>
          </cell>
          <cell r="CC38">
            <v>44.800000000000004</v>
          </cell>
          <cell r="CD38">
            <v>16</v>
          </cell>
          <cell r="CE38">
            <v>0</v>
          </cell>
          <cell r="CF38">
            <v>0</v>
          </cell>
          <cell r="CG38" t="str">
            <v>nd</v>
          </cell>
          <cell r="CH38">
            <v>0</v>
          </cell>
          <cell r="CI38">
            <v>1.9</v>
          </cell>
          <cell r="CJ38">
            <v>97.3</v>
          </cell>
          <cell r="CK38">
            <v>72.3</v>
          </cell>
          <cell r="CL38">
            <v>24.9</v>
          </cell>
          <cell r="CM38">
            <v>69.099999999999994</v>
          </cell>
          <cell r="CN38">
            <v>41.099999999999994</v>
          </cell>
          <cell r="CO38">
            <v>9.9</v>
          </cell>
          <cell r="CP38">
            <v>37.700000000000003</v>
          </cell>
          <cell r="CQ38">
            <v>75.7</v>
          </cell>
          <cell r="CR38">
            <v>6.3</v>
          </cell>
          <cell r="CS38">
            <v>30</v>
          </cell>
          <cell r="CT38">
            <v>33.900000000000006</v>
          </cell>
          <cell r="CU38">
            <v>9.3000000000000007</v>
          </cell>
          <cell r="CV38">
            <v>26.8</v>
          </cell>
          <cell r="CW38">
            <v>21.7</v>
          </cell>
          <cell r="CX38" t="str">
            <v>nd</v>
          </cell>
          <cell r="CY38">
            <v>9.8000000000000007</v>
          </cell>
          <cell r="CZ38">
            <v>15.9</v>
          </cell>
          <cell r="DA38">
            <v>23.9</v>
          </cell>
          <cell r="DB38">
            <v>27.400000000000002</v>
          </cell>
          <cell r="DC38">
            <v>17.100000000000001</v>
          </cell>
          <cell r="DD38">
            <v>55.600000000000009</v>
          </cell>
          <cell r="DE38">
            <v>5.0999999999999996</v>
          </cell>
          <cell r="DF38">
            <v>15.299999999999999</v>
          </cell>
          <cell r="DG38">
            <v>3.2</v>
          </cell>
          <cell r="DH38">
            <v>0</v>
          </cell>
          <cell r="DI38">
            <v>15.4</v>
          </cell>
          <cell r="DJ38">
            <v>14.2</v>
          </cell>
          <cell r="DK38">
            <v>13.8</v>
          </cell>
          <cell r="DL38">
            <v>0</v>
          </cell>
          <cell r="DM38">
            <v>0</v>
          </cell>
          <cell r="DN38">
            <v>0</v>
          </cell>
          <cell r="DO38">
            <v>0</v>
          </cell>
          <cell r="DP38">
            <v>0</v>
          </cell>
          <cell r="DQ38">
            <v>5.8999999999999995</v>
          </cell>
          <cell r="DR38">
            <v>2.7</v>
          </cell>
          <cell r="DS38">
            <v>1.6</v>
          </cell>
          <cell r="DT38" t="str">
            <v>nd</v>
          </cell>
          <cell r="DU38">
            <v>0</v>
          </cell>
          <cell r="DV38" t="str">
            <v>nd</v>
          </cell>
          <cell r="DW38">
            <v>25.3</v>
          </cell>
          <cell r="DX38">
            <v>4.7</v>
          </cell>
          <cell r="DY38" t="str">
            <v>nd</v>
          </cell>
          <cell r="DZ38">
            <v>1.2</v>
          </cell>
          <cell r="EA38" t="str">
            <v>nd</v>
          </cell>
          <cell r="EB38" t="str">
            <v>nd</v>
          </cell>
          <cell r="EC38">
            <v>25.900000000000002</v>
          </cell>
          <cell r="ED38">
            <v>5.7</v>
          </cell>
          <cell r="EE38">
            <v>1.6</v>
          </cell>
          <cell r="EF38" t="str">
            <v>nd</v>
          </cell>
          <cell r="EG38" t="str">
            <v>nd</v>
          </cell>
          <cell r="EH38" t="str">
            <v>nd</v>
          </cell>
          <cell r="EI38">
            <v>16.400000000000002</v>
          </cell>
          <cell r="EJ38" t="str">
            <v>nd</v>
          </cell>
          <cell r="EK38">
            <v>2.1999999999999997</v>
          </cell>
          <cell r="EL38">
            <v>0</v>
          </cell>
          <cell r="EM38">
            <v>0</v>
          </cell>
          <cell r="EN38">
            <v>1.6</v>
          </cell>
          <cell r="EO38">
            <v>0</v>
          </cell>
          <cell r="EP38">
            <v>0</v>
          </cell>
          <cell r="EQ38">
            <v>0</v>
          </cell>
          <cell r="ER38">
            <v>0</v>
          </cell>
          <cell r="ES38">
            <v>0</v>
          </cell>
          <cell r="ET38" t="str">
            <v>nd</v>
          </cell>
          <cell r="EU38">
            <v>0</v>
          </cell>
          <cell r="EV38" t="str">
            <v>nd</v>
          </cell>
          <cell r="EW38" t="str">
            <v>nd</v>
          </cell>
          <cell r="EX38">
            <v>5.5</v>
          </cell>
          <cell r="EY38">
            <v>5.3</v>
          </cell>
          <cell r="EZ38" t="str">
            <v>nd</v>
          </cell>
          <cell r="FA38">
            <v>0</v>
          </cell>
          <cell r="FB38" t="str">
            <v>nd</v>
          </cell>
          <cell r="FC38">
            <v>1.4000000000000001</v>
          </cell>
          <cell r="FD38">
            <v>11.1</v>
          </cell>
          <cell r="FE38">
            <v>18.7</v>
          </cell>
          <cell r="FF38" t="str">
            <v>nd</v>
          </cell>
          <cell r="FG38" t="str">
            <v>nd</v>
          </cell>
          <cell r="FH38">
            <v>1.6</v>
          </cell>
          <cell r="FI38" t="str">
            <v>nd</v>
          </cell>
          <cell r="FJ38">
            <v>11</v>
          </cell>
          <cell r="FK38">
            <v>20.8</v>
          </cell>
          <cell r="FL38" t="str">
            <v>nd</v>
          </cell>
          <cell r="FM38">
            <v>0</v>
          </cell>
          <cell r="FN38">
            <v>0</v>
          </cell>
          <cell r="FO38">
            <v>0</v>
          </cell>
          <cell r="FP38">
            <v>6.8000000000000007</v>
          </cell>
          <cell r="FQ38">
            <v>12.5</v>
          </cell>
          <cell r="FR38">
            <v>0</v>
          </cell>
          <cell r="FS38">
            <v>0</v>
          </cell>
          <cell r="FT38">
            <v>0</v>
          </cell>
          <cell r="FU38">
            <v>0</v>
          </cell>
          <cell r="FV38">
            <v>0</v>
          </cell>
          <cell r="FW38" t="str">
            <v>nd</v>
          </cell>
          <cell r="FX38" t="str">
            <v>nd</v>
          </cell>
          <cell r="FY38">
            <v>0</v>
          </cell>
          <cell r="FZ38">
            <v>3.5999999999999996</v>
          </cell>
          <cell r="GA38">
            <v>3.9</v>
          </cell>
          <cell r="GB38">
            <v>3.5999999999999996</v>
          </cell>
          <cell r="GC38" t="str">
            <v>nd</v>
          </cell>
          <cell r="GD38" t="str">
            <v>nd</v>
          </cell>
          <cell r="GE38" t="str">
            <v>nd</v>
          </cell>
          <cell r="GF38" t="str">
            <v>nd</v>
          </cell>
          <cell r="GG38">
            <v>6</v>
          </cell>
          <cell r="GH38">
            <v>24.6</v>
          </cell>
          <cell r="GI38">
            <v>0</v>
          </cell>
          <cell r="GJ38">
            <v>0</v>
          </cell>
          <cell r="GK38">
            <v>0</v>
          </cell>
          <cell r="GL38" t="str">
            <v>nd</v>
          </cell>
          <cell r="GM38">
            <v>7.9</v>
          </cell>
          <cell r="GN38">
            <v>26.400000000000002</v>
          </cell>
          <cell r="GO38">
            <v>0</v>
          </cell>
          <cell r="GP38">
            <v>0</v>
          </cell>
          <cell r="GQ38">
            <v>0</v>
          </cell>
          <cell r="GR38" t="str">
            <v>nd</v>
          </cell>
          <cell r="GS38">
            <v>2.9000000000000004</v>
          </cell>
          <cell r="GT38">
            <v>15.8</v>
          </cell>
          <cell r="GU38">
            <v>0</v>
          </cell>
          <cell r="GV38">
            <v>0</v>
          </cell>
          <cell r="GW38">
            <v>0</v>
          </cell>
          <cell r="GX38">
            <v>0</v>
          </cell>
          <cell r="GY38">
            <v>0</v>
          </cell>
          <cell r="GZ38">
            <v>0</v>
          </cell>
          <cell r="HA38">
            <v>0</v>
          </cell>
          <cell r="HB38">
            <v>0</v>
          </cell>
          <cell r="HC38" t="str">
            <v>nd</v>
          </cell>
          <cell r="HD38">
            <v>10.100000000000001</v>
          </cell>
          <cell r="HE38">
            <v>1.2</v>
          </cell>
          <cell r="HF38">
            <v>0</v>
          </cell>
          <cell r="HG38">
            <v>0</v>
          </cell>
          <cell r="HH38">
            <v>0</v>
          </cell>
          <cell r="HI38">
            <v>1.7000000000000002</v>
          </cell>
          <cell r="HJ38">
            <v>26.8</v>
          </cell>
          <cell r="HK38">
            <v>4.5</v>
          </cell>
          <cell r="HL38">
            <v>0</v>
          </cell>
          <cell r="HM38">
            <v>0</v>
          </cell>
          <cell r="HN38">
            <v>0</v>
          </cell>
          <cell r="HO38">
            <v>2.1999999999999997</v>
          </cell>
          <cell r="HP38">
            <v>25.3</v>
          </cell>
          <cell r="HQ38">
            <v>5.8999999999999995</v>
          </cell>
          <cell r="HR38">
            <v>0</v>
          </cell>
          <cell r="HS38">
            <v>0</v>
          </cell>
          <cell r="HT38">
            <v>0</v>
          </cell>
          <cell r="HU38" t="str">
            <v>nd</v>
          </cell>
          <cell r="HV38">
            <v>16.8</v>
          </cell>
          <cell r="HW38">
            <v>4</v>
          </cell>
          <cell r="HX38">
            <v>0</v>
          </cell>
          <cell r="HY38">
            <v>0</v>
          </cell>
          <cell r="HZ38">
            <v>0</v>
          </cell>
          <cell r="IA38">
            <v>0</v>
          </cell>
          <cell r="IB38">
            <v>0</v>
          </cell>
          <cell r="IC38">
            <v>0</v>
          </cell>
          <cell r="ID38">
            <v>0</v>
          </cell>
          <cell r="IE38">
            <v>2.7</v>
          </cell>
          <cell r="IF38">
            <v>3.2</v>
          </cell>
          <cell r="IG38">
            <v>2.9000000000000004</v>
          </cell>
          <cell r="IH38">
            <v>3.6999999999999997</v>
          </cell>
          <cell r="II38">
            <v>0</v>
          </cell>
          <cell r="IJ38">
            <v>0</v>
          </cell>
          <cell r="IK38">
            <v>3.6999999999999997</v>
          </cell>
          <cell r="IL38">
            <v>6.5</v>
          </cell>
          <cell r="IM38">
            <v>18</v>
          </cell>
          <cell r="IN38">
            <v>5.0999999999999996</v>
          </cell>
          <cell r="IO38">
            <v>0</v>
          </cell>
          <cell r="IP38" t="str">
            <v>nd</v>
          </cell>
          <cell r="IQ38">
            <v>5.3</v>
          </cell>
          <cell r="IR38">
            <v>11.700000000000001</v>
          </cell>
          <cell r="IS38">
            <v>15.2</v>
          </cell>
          <cell r="IT38">
            <v>2.6</v>
          </cell>
          <cell r="IU38">
            <v>0</v>
          </cell>
          <cell r="IV38" t="str">
            <v>nd</v>
          </cell>
          <cell r="IW38">
            <v>1.9</v>
          </cell>
          <cell r="IX38">
            <v>3</v>
          </cell>
          <cell r="IY38">
            <v>8.6999999999999993</v>
          </cell>
          <cell r="IZ38">
            <v>4.5999999999999996</v>
          </cell>
          <cell r="JA38">
            <v>0</v>
          </cell>
          <cell r="JB38">
            <v>0</v>
          </cell>
          <cell r="JC38">
            <v>0</v>
          </cell>
          <cell r="JD38">
            <v>0</v>
          </cell>
          <cell r="JE38">
            <v>0</v>
          </cell>
          <cell r="JF38">
            <v>0</v>
          </cell>
          <cell r="JG38">
            <v>0</v>
          </cell>
          <cell r="JH38">
            <v>0</v>
          </cell>
          <cell r="JI38">
            <v>0</v>
          </cell>
          <cell r="JJ38" t="str">
            <v>nd</v>
          </cell>
          <cell r="JK38">
            <v>12.2</v>
          </cell>
          <cell r="JL38">
            <v>0</v>
          </cell>
          <cell r="JM38">
            <v>0</v>
          </cell>
          <cell r="JN38">
            <v>0</v>
          </cell>
          <cell r="JO38">
            <v>0</v>
          </cell>
          <cell r="JP38">
            <v>1.5</v>
          </cell>
          <cell r="JQ38">
            <v>31.900000000000002</v>
          </cell>
          <cell r="JR38">
            <v>0</v>
          </cell>
          <cell r="JS38">
            <v>0</v>
          </cell>
          <cell r="JT38">
            <v>0</v>
          </cell>
          <cell r="JU38">
            <v>0</v>
          </cell>
          <cell r="JV38">
            <v>0</v>
          </cell>
          <cell r="JW38">
            <v>34.300000000000004</v>
          </cell>
          <cell r="JX38">
            <v>0</v>
          </cell>
          <cell r="JY38">
            <v>0</v>
          </cell>
          <cell r="JZ38" t="str">
            <v>nd</v>
          </cell>
          <cell r="KA38">
            <v>0</v>
          </cell>
          <cell r="KB38">
            <v>0</v>
          </cell>
          <cell r="KC38">
            <v>19</v>
          </cell>
          <cell r="KD38">
            <v>72.899999999999991</v>
          </cell>
          <cell r="KE38">
            <v>4.5999999999999996</v>
          </cell>
          <cell r="KF38">
            <v>4.9000000000000004</v>
          </cell>
          <cell r="KG38">
            <v>5.2</v>
          </cell>
          <cell r="KH38">
            <v>12.2</v>
          </cell>
          <cell r="KI38">
            <v>0.3</v>
          </cell>
          <cell r="KJ38">
            <v>71.5</v>
          </cell>
          <cell r="KK38">
            <v>4.5999999999999996</v>
          </cell>
          <cell r="KL38">
            <v>5.2</v>
          </cell>
          <cell r="KM38">
            <v>5.4</v>
          </cell>
          <cell r="KN38">
            <v>13</v>
          </cell>
          <cell r="KO38">
            <v>0.3</v>
          </cell>
        </row>
        <row r="39">
          <cell r="A39" t="str">
            <v>4C5</v>
          </cell>
          <cell r="B39" t="str">
            <v>39</v>
          </cell>
          <cell r="C39" t="str">
            <v>NAF 17</v>
          </cell>
          <cell r="D39" t="str">
            <v>C5</v>
          </cell>
          <cell r="E39" t="str">
            <v>4</v>
          </cell>
          <cell r="F39" t="str">
            <v>nd</v>
          </cell>
          <cell r="G39">
            <v>4.5</v>
          </cell>
          <cell r="H39">
            <v>30.599999999999998</v>
          </cell>
          <cell r="I39">
            <v>52.800000000000004</v>
          </cell>
          <cell r="J39">
            <v>12.1</v>
          </cell>
          <cell r="K39">
            <v>81.2</v>
          </cell>
          <cell r="L39">
            <v>5.2</v>
          </cell>
          <cell r="M39">
            <v>11.3</v>
          </cell>
          <cell r="N39">
            <v>2.2999999999999998</v>
          </cell>
          <cell r="O39">
            <v>27.6</v>
          </cell>
          <cell r="P39">
            <v>24.5</v>
          </cell>
          <cell r="Q39">
            <v>17.399999999999999</v>
          </cell>
          <cell r="R39">
            <v>8</v>
          </cell>
          <cell r="S39">
            <v>13.200000000000001</v>
          </cell>
          <cell r="T39">
            <v>35.299999999999997</v>
          </cell>
          <cell r="U39">
            <v>0.89999999999999991</v>
          </cell>
          <cell r="V39">
            <v>21.4</v>
          </cell>
          <cell r="W39">
            <v>16.5</v>
          </cell>
          <cell r="X39">
            <v>78.5</v>
          </cell>
          <cell r="Y39">
            <v>5</v>
          </cell>
          <cell r="Z39">
            <v>9.1</v>
          </cell>
          <cell r="AA39">
            <v>64</v>
          </cell>
          <cell r="AB39">
            <v>25</v>
          </cell>
          <cell r="AC39">
            <v>43.9</v>
          </cell>
          <cell r="AD39">
            <v>18.3</v>
          </cell>
          <cell r="AE39">
            <v>35.699999999999996</v>
          </cell>
          <cell r="AF39">
            <v>24.2</v>
          </cell>
          <cell r="AG39" t="str">
            <v>nd</v>
          </cell>
          <cell r="AH39">
            <v>0</v>
          </cell>
          <cell r="AI39">
            <v>39.5</v>
          </cell>
          <cell r="AJ39">
            <v>62.9</v>
          </cell>
          <cell r="AK39">
            <v>7.1999999999999993</v>
          </cell>
          <cell r="AL39">
            <v>29.799999999999997</v>
          </cell>
          <cell r="AM39">
            <v>48.9</v>
          </cell>
          <cell r="AN39">
            <v>51.1</v>
          </cell>
          <cell r="AO39">
            <v>58.199999999999996</v>
          </cell>
          <cell r="AP39">
            <v>41.8</v>
          </cell>
          <cell r="AQ39">
            <v>55.600000000000009</v>
          </cell>
          <cell r="AR39" t="str">
            <v>nd</v>
          </cell>
          <cell r="AS39" t="str">
            <v>nd</v>
          </cell>
          <cell r="AT39">
            <v>35</v>
          </cell>
          <cell r="AU39">
            <v>7.1999999999999993</v>
          </cell>
          <cell r="AV39">
            <v>10.5</v>
          </cell>
          <cell r="AW39">
            <v>4.9000000000000004</v>
          </cell>
          <cell r="AX39">
            <v>5.0999999999999996</v>
          </cell>
          <cell r="AY39">
            <v>70.8</v>
          </cell>
          <cell r="AZ39">
            <v>8.6</v>
          </cell>
          <cell r="BA39">
            <v>60</v>
          </cell>
          <cell r="BB39">
            <v>21.7</v>
          </cell>
          <cell r="BC39">
            <v>7.1999999999999993</v>
          </cell>
          <cell r="BD39">
            <v>2.4</v>
          </cell>
          <cell r="BE39">
            <v>4.1000000000000005</v>
          </cell>
          <cell r="BF39">
            <v>4.5</v>
          </cell>
          <cell r="BG39" t="str">
            <v>nd</v>
          </cell>
          <cell r="BH39">
            <v>2.1</v>
          </cell>
          <cell r="BI39">
            <v>4.7</v>
          </cell>
          <cell r="BJ39">
            <v>11.200000000000001</v>
          </cell>
          <cell r="BK39">
            <v>42.5</v>
          </cell>
          <cell r="BL39">
            <v>39.4</v>
          </cell>
          <cell r="BM39">
            <v>1.4000000000000001</v>
          </cell>
          <cell r="BN39" t="str">
            <v>nd</v>
          </cell>
          <cell r="BO39" t="str">
            <v>nd</v>
          </cell>
          <cell r="BP39">
            <v>6.3</v>
          </cell>
          <cell r="BQ39">
            <v>33.6</v>
          </cell>
          <cell r="BR39">
            <v>58.099999999999994</v>
          </cell>
          <cell r="BS39" t="str">
            <v>nd</v>
          </cell>
          <cell r="BT39">
            <v>0</v>
          </cell>
          <cell r="BU39" t="str">
            <v>nd</v>
          </cell>
          <cell r="BV39">
            <v>11.3</v>
          </cell>
          <cell r="BW39">
            <v>80.800000000000011</v>
          </cell>
          <cell r="BX39">
            <v>7.7</v>
          </cell>
          <cell r="BY39">
            <v>1.6</v>
          </cell>
          <cell r="BZ39">
            <v>4.9000000000000004</v>
          </cell>
          <cell r="CA39">
            <v>14.799999999999999</v>
          </cell>
          <cell r="CB39">
            <v>36.6</v>
          </cell>
          <cell r="CC39">
            <v>36.1</v>
          </cell>
          <cell r="CD39">
            <v>6.1</v>
          </cell>
          <cell r="CE39">
            <v>0</v>
          </cell>
          <cell r="CF39">
            <v>0</v>
          </cell>
          <cell r="CG39">
            <v>0</v>
          </cell>
          <cell r="CH39" t="str">
            <v>nd</v>
          </cell>
          <cell r="CI39">
            <v>1.2</v>
          </cell>
          <cell r="CJ39">
            <v>98.2</v>
          </cell>
          <cell r="CK39">
            <v>75.900000000000006</v>
          </cell>
          <cell r="CL39">
            <v>31.3</v>
          </cell>
          <cell r="CM39">
            <v>75</v>
          </cell>
          <cell r="CN39">
            <v>40.300000000000004</v>
          </cell>
          <cell r="CO39">
            <v>5.6000000000000005</v>
          </cell>
          <cell r="CP39">
            <v>41.6</v>
          </cell>
          <cell r="CQ39">
            <v>77.5</v>
          </cell>
          <cell r="CR39">
            <v>8.4</v>
          </cell>
          <cell r="CS39">
            <v>26.8</v>
          </cell>
          <cell r="CT39">
            <v>32</v>
          </cell>
          <cell r="CU39">
            <v>10.299999999999999</v>
          </cell>
          <cell r="CV39">
            <v>30.9</v>
          </cell>
          <cell r="CW39">
            <v>24.3</v>
          </cell>
          <cell r="CX39">
            <v>4.3999999999999995</v>
          </cell>
          <cell r="CY39">
            <v>6.8000000000000007</v>
          </cell>
          <cell r="CZ39">
            <v>12.2</v>
          </cell>
          <cell r="DA39">
            <v>19.100000000000001</v>
          </cell>
          <cell r="DB39">
            <v>33.200000000000003</v>
          </cell>
          <cell r="DC39">
            <v>19.8</v>
          </cell>
          <cell r="DD39">
            <v>44.6</v>
          </cell>
          <cell r="DE39">
            <v>8.3000000000000007</v>
          </cell>
          <cell r="DF39">
            <v>14.899999999999999</v>
          </cell>
          <cell r="DG39">
            <v>7.7</v>
          </cell>
          <cell r="DH39">
            <v>2</v>
          </cell>
          <cell r="DI39">
            <v>17.599999999999998</v>
          </cell>
          <cell r="DJ39">
            <v>10.9</v>
          </cell>
          <cell r="DK39">
            <v>17.899999999999999</v>
          </cell>
          <cell r="DL39">
            <v>0</v>
          </cell>
          <cell r="DM39" t="str">
            <v>nd</v>
          </cell>
          <cell r="DN39">
            <v>0</v>
          </cell>
          <cell r="DO39">
            <v>0</v>
          </cell>
          <cell r="DP39">
            <v>0</v>
          </cell>
          <cell r="DQ39">
            <v>1.2</v>
          </cell>
          <cell r="DR39">
            <v>1.2</v>
          </cell>
          <cell r="DS39">
            <v>1.3</v>
          </cell>
          <cell r="DT39" t="str">
            <v>nd</v>
          </cell>
          <cell r="DU39">
            <v>0.70000000000000007</v>
          </cell>
          <cell r="DV39">
            <v>0</v>
          </cell>
          <cell r="DW39">
            <v>12.4</v>
          </cell>
          <cell r="DX39">
            <v>11.799999999999999</v>
          </cell>
          <cell r="DY39">
            <v>4.3</v>
          </cell>
          <cell r="DZ39">
            <v>1.0999999999999999</v>
          </cell>
          <cell r="EA39">
            <v>0.8</v>
          </cell>
          <cell r="EB39">
            <v>0.5</v>
          </cell>
          <cell r="EC39">
            <v>37.700000000000003</v>
          </cell>
          <cell r="ED39">
            <v>6.3</v>
          </cell>
          <cell r="EE39">
            <v>1.4000000000000001</v>
          </cell>
          <cell r="EF39">
            <v>0.89999999999999991</v>
          </cell>
          <cell r="EG39">
            <v>2.1</v>
          </cell>
          <cell r="EH39">
            <v>3.5999999999999996</v>
          </cell>
          <cell r="EI39">
            <v>8.7999999999999989</v>
          </cell>
          <cell r="EJ39">
            <v>2.4</v>
          </cell>
          <cell r="EK39" t="str">
            <v>nd</v>
          </cell>
          <cell r="EL39">
            <v>0</v>
          </cell>
          <cell r="EM39" t="str">
            <v>nd</v>
          </cell>
          <cell r="EN39" t="str">
            <v>nd</v>
          </cell>
          <cell r="EO39">
            <v>0</v>
          </cell>
          <cell r="EP39" t="str">
            <v>nd</v>
          </cell>
          <cell r="EQ39">
            <v>0</v>
          </cell>
          <cell r="ER39">
            <v>0</v>
          </cell>
          <cell r="ES39">
            <v>0</v>
          </cell>
          <cell r="ET39">
            <v>0</v>
          </cell>
          <cell r="EU39">
            <v>0</v>
          </cell>
          <cell r="EV39">
            <v>0</v>
          </cell>
          <cell r="EW39">
            <v>1.5</v>
          </cell>
          <cell r="EX39">
            <v>2</v>
          </cell>
          <cell r="EY39">
            <v>1.4000000000000001</v>
          </cell>
          <cell r="EZ39" t="str">
            <v>nd</v>
          </cell>
          <cell r="FA39">
            <v>1.4000000000000001</v>
          </cell>
          <cell r="FB39">
            <v>2.1</v>
          </cell>
          <cell r="FC39">
            <v>4.5999999999999996</v>
          </cell>
          <cell r="FD39">
            <v>13.100000000000001</v>
          </cell>
          <cell r="FE39">
            <v>9.8000000000000007</v>
          </cell>
          <cell r="FF39">
            <v>0</v>
          </cell>
          <cell r="FG39">
            <v>0.8</v>
          </cell>
          <cell r="FH39">
            <v>2.5</v>
          </cell>
          <cell r="FI39">
            <v>4</v>
          </cell>
          <cell r="FJ39">
            <v>21.7</v>
          </cell>
          <cell r="FK39">
            <v>23.3</v>
          </cell>
          <cell r="FL39">
            <v>0</v>
          </cell>
          <cell r="FM39">
            <v>0</v>
          </cell>
          <cell r="FN39" t="str">
            <v>nd</v>
          </cell>
          <cell r="FO39">
            <v>1.0999999999999999</v>
          </cell>
          <cell r="FP39">
            <v>5.6000000000000005</v>
          </cell>
          <cell r="FQ39">
            <v>5</v>
          </cell>
          <cell r="FR39" t="str">
            <v>nd</v>
          </cell>
          <cell r="FS39">
            <v>0</v>
          </cell>
          <cell r="FT39">
            <v>0</v>
          </cell>
          <cell r="FU39">
            <v>0</v>
          </cell>
          <cell r="FV39">
            <v>0</v>
          </cell>
          <cell r="FW39">
            <v>1</v>
          </cell>
          <cell r="FX39" t="str">
            <v>nd</v>
          </cell>
          <cell r="FY39">
            <v>0</v>
          </cell>
          <cell r="FZ39">
            <v>1.3</v>
          </cell>
          <cell r="GA39" t="str">
            <v>nd</v>
          </cell>
          <cell r="GB39">
            <v>1.9</v>
          </cell>
          <cell r="GC39" t="str">
            <v>nd</v>
          </cell>
          <cell r="GD39">
            <v>0</v>
          </cell>
          <cell r="GE39" t="str">
            <v>nd</v>
          </cell>
          <cell r="GF39">
            <v>3.2</v>
          </cell>
          <cell r="GG39">
            <v>14.099999999999998</v>
          </cell>
          <cell r="GH39">
            <v>13.3</v>
          </cell>
          <cell r="GI39">
            <v>0</v>
          </cell>
          <cell r="GJ39">
            <v>0</v>
          </cell>
          <cell r="GK39">
            <v>0</v>
          </cell>
          <cell r="GL39" t="str">
            <v>nd</v>
          </cell>
          <cell r="GM39">
            <v>16.600000000000001</v>
          </cell>
          <cell r="GN39">
            <v>34.799999999999997</v>
          </cell>
          <cell r="GO39">
            <v>0</v>
          </cell>
          <cell r="GP39">
            <v>0</v>
          </cell>
          <cell r="GQ39">
            <v>0</v>
          </cell>
          <cell r="GR39">
            <v>1.5</v>
          </cell>
          <cell r="GS39">
            <v>2.4</v>
          </cell>
          <cell r="GT39">
            <v>8.1</v>
          </cell>
          <cell r="GU39">
            <v>0</v>
          </cell>
          <cell r="GV39" t="str">
            <v>nd</v>
          </cell>
          <cell r="GW39">
            <v>0</v>
          </cell>
          <cell r="GX39">
            <v>0</v>
          </cell>
          <cell r="GY39">
            <v>0</v>
          </cell>
          <cell r="GZ39">
            <v>0</v>
          </cell>
          <cell r="HA39">
            <v>0</v>
          </cell>
          <cell r="HB39">
            <v>0</v>
          </cell>
          <cell r="HC39">
            <v>1.4000000000000001</v>
          </cell>
          <cell r="HD39">
            <v>3</v>
          </cell>
          <cell r="HE39">
            <v>0.6</v>
          </cell>
          <cell r="HF39" t="str">
            <v>nd</v>
          </cell>
          <cell r="HG39">
            <v>0</v>
          </cell>
          <cell r="HH39">
            <v>0</v>
          </cell>
          <cell r="HI39">
            <v>3.1</v>
          </cell>
          <cell r="HJ39">
            <v>26.5</v>
          </cell>
          <cell r="HK39">
            <v>0.8</v>
          </cell>
          <cell r="HL39">
            <v>0</v>
          </cell>
          <cell r="HM39">
            <v>0</v>
          </cell>
          <cell r="HN39" t="str">
            <v>nd</v>
          </cell>
          <cell r="HO39">
            <v>6.2</v>
          </cell>
          <cell r="HP39">
            <v>40.1</v>
          </cell>
          <cell r="HQ39">
            <v>5.8999999999999995</v>
          </cell>
          <cell r="HR39">
            <v>0</v>
          </cell>
          <cell r="HS39">
            <v>0</v>
          </cell>
          <cell r="HT39">
            <v>0</v>
          </cell>
          <cell r="HU39">
            <v>0.6</v>
          </cell>
          <cell r="HV39">
            <v>11.1</v>
          </cell>
          <cell r="HW39">
            <v>0.4</v>
          </cell>
          <cell r="HX39">
            <v>0</v>
          </cell>
          <cell r="HY39">
            <v>0</v>
          </cell>
          <cell r="HZ39" t="str">
            <v>nd</v>
          </cell>
          <cell r="IA39">
            <v>0</v>
          </cell>
          <cell r="IB39">
            <v>0</v>
          </cell>
          <cell r="IC39" t="str">
            <v>nd</v>
          </cell>
          <cell r="ID39" t="str">
            <v>nd</v>
          </cell>
          <cell r="IE39">
            <v>0.8</v>
          </cell>
          <cell r="IF39">
            <v>1.6</v>
          </cell>
          <cell r="IG39">
            <v>1.2</v>
          </cell>
          <cell r="IH39" t="str">
            <v>nd</v>
          </cell>
          <cell r="II39" t="str">
            <v>nd</v>
          </cell>
          <cell r="IJ39">
            <v>2.1</v>
          </cell>
          <cell r="IK39">
            <v>3.5999999999999996</v>
          </cell>
          <cell r="IL39">
            <v>12.2</v>
          </cell>
          <cell r="IM39">
            <v>11.4</v>
          </cell>
          <cell r="IN39">
            <v>0.8</v>
          </cell>
          <cell r="IO39">
            <v>0.89999999999999991</v>
          </cell>
          <cell r="IP39">
            <v>2.1999999999999997</v>
          </cell>
          <cell r="IQ39">
            <v>8.2000000000000011</v>
          </cell>
          <cell r="IR39">
            <v>20.100000000000001</v>
          </cell>
          <cell r="IS39">
            <v>16.900000000000002</v>
          </cell>
          <cell r="IT39">
            <v>4.5999999999999996</v>
          </cell>
          <cell r="IU39">
            <v>0</v>
          </cell>
          <cell r="IV39" t="str">
            <v>nd</v>
          </cell>
          <cell r="IW39">
            <v>2.1</v>
          </cell>
          <cell r="IX39">
            <v>2.7</v>
          </cell>
          <cell r="IY39">
            <v>6.6000000000000005</v>
          </cell>
          <cell r="IZ39" t="str">
            <v>nd</v>
          </cell>
          <cell r="JA39">
            <v>0</v>
          </cell>
          <cell r="JB39">
            <v>0</v>
          </cell>
          <cell r="JC39">
            <v>0</v>
          </cell>
          <cell r="JD39">
            <v>0</v>
          </cell>
          <cell r="JE39" t="str">
            <v>nd</v>
          </cell>
          <cell r="JF39">
            <v>0</v>
          </cell>
          <cell r="JG39">
            <v>0</v>
          </cell>
          <cell r="JH39">
            <v>0</v>
          </cell>
          <cell r="JI39">
            <v>0</v>
          </cell>
          <cell r="JJ39">
            <v>0</v>
          </cell>
          <cell r="JK39">
            <v>5.0999999999999996</v>
          </cell>
          <cell r="JL39">
            <v>0</v>
          </cell>
          <cell r="JM39">
            <v>0</v>
          </cell>
          <cell r="JN39">
            <v>0</v>
          </cell>
          <cell r="JO39" t="str">
            <v>nd</v>
          </cell>
          <cell r="JP39" t="str">
            <v>nd</v>
          </cell>
          <cell r="JQ39">
            <v>29.799999999999997</v>
          </cell>
          <cell r="JR39">
            <v>0</v>
          </cell>
          <cell r="JS39">
            <v>0</v>
          </cell>
          <cell r="JT39">
            <v>0</v>
          </cell>
          <cell r="JU39">
            <v>0</v>
          </cell>
          <cell r="JV39" t="str">
            <v>nd</v>
          </cell>
          <cell r="JW39">
            <v>51.2</v>
          </cell>
          <cell r="JX39">
            <v>0</v>
          </cell>
          <cell r="JY39">
            <v>0</v>
          </cell>
          <cell r="JZ39">
            <v>0</v>
          </cell>
          <cell r="KA39">
            <v>0</v>
          </cell>
          <cell r="KB39">
            <v>0</v>
          </cell>
          <cell r="KC39">
            <v>12</v>
          </cell>
          <cell r="KD39">
            <v>64.5</v>
          </cell>
          <cell r="KE39">
            <v>7.0000000000000009</v>
          </cell>
          <cell r="KF39">
            <v>3.9</v>
          </cell>
          <cell r="KG39">
            <v>6.3</v>
          </cell>
          <cell r="KH39">
            <v>18.099999999999998</v>
          </cell>
          <cell r="KI39">
            <v>0.2</v>
          </cell>
          <cell r="KJ39">
            <v>62.2</v>
          </cell>
          <cell r="KK39">
            <v>7.1999999999999993</v>
          </cell>
          <cell r="KL39">
            <v>4.1000000000000005</v>
          </cell>
          <cell r="KM39">
            <v>6.8000000000000007</v>
          </cell>
          <cell r="KN39">
            <v>19.600000000000001</v>
          </cell>
          <cell r="KO39">
            <v>0.2</v>
          </cell>
        </row>
        <row r="40">
          <cell r="A40" t="str">
            <v>5C5</v>
          </cell>
          <cell r="B40" t="str">
            <v>40</v>
          </cell>
          <cell r="C40" t="str">
            <v>NAF 17</v>
          </cell>
          <cell r="D40" t="str">
            <v>C5</v>
          </cell>
          <cell r="E40" t="str">
            <v>5</v>
          </cell>
          <cell r="F40" t="str">
            <v>nd</v>
          </cell>
          <cell r="G40">
            <v>3.5000000000000004</v>
          </cell>
          <cell r="H40">
            <v>31</v>
          </cell>
          <cell r="I40">
            <v>49.4</v>
          </cell>
          <cell r="J40">
            <v>15.8</v>
          </cell>
          <cell r="K40">
            <v>87.1</v>
          </cell>
          <cell r="L40" t="str">
            <v>nd</v>
          </cell>
          <cell r="M40">
            <v>9.5</v>
          </cell>
          <cell r="N40">
            <v>0</v>
          </cell>
          <cell r="O40">
            <v>26.8</v>
          </cell>
          <cell r="P40">
            <v>25.5</v>
          </cell>
          <cell r="Q40">
            <v>18.399999999999999</v>
          </cell>
          <cell r="R40">
            <v>6.4</v>
          </cell>
          <cell r="S40">
            <v>13</v>
          </cell>
          <cell r="T40">
            <v>44.6</v>
          </cell>
          <cell r="U40" t="str">
            <v>nd</v>
          </cell>
          <cell r="V40">
            <v>17.8</v>
          </cell>
          <cell r="W40">
            <v>9.4</v>
          </cell>
          <cell r="X40">
            <v>82</v>
          </cell>
          <cell r="Y40">
            <v>8.6</v>
          </cell>
          <cell r="Z40">
            <v>16</v>
          </cell>
          <cell r="AA40">
            <v>69.099999999999994</v>
          </cell>
          <cell r="AB40">
            <v>12.3</v>
          </cell>
          <cell r="AC40">
            <v>44.4</v>
          </cell>
          <cell r="AD40">
            <v>16</v>
          </cell>
          <cell r="AE40">
            <v>40.799999999999997</v>
          </cell>
          <cell r="AF40">
            <v>19.7</v>
          </cell>
          <cell r="AG40">
            <v>0</v>
          </cell>
          <cell r="AH40">
            <v>0</v>
          </cell>
          <cell r="AI40">
            <v>39.5</v>
          </cell>
          <cell r="AJ40">
            <v>68.899999999999991</v>
          </cell>
          <cell r="AK40">
            <v>5.6000000000000005</v>
          </cell>
          <cell r="AL40">
            <v>25.4</v>
          </cell>
          <cell r="AM40">
            <v>48.3</v>
          </cell>
          <cell r="AN40">
            <v>51.7</v>
          </cell>
          <cell r="AO40">
            <v>78.400000000000006</v>
          </cell>
          <cell r="AP40">
            <v>21.6</v>
          </cell>
          <cell r="AQ40">
            <v>44.3</v>
          </cell>
          <cell r="AR40">
            <v>5.4</v>
          </cell>
          <cell r="AS40" t="str">
            <v>nd</v>
          </cell>
          <cell r="AT40">
            <v>39.800000000000004</v>
          </cell>
          <cell r="AU40">
            <v>9.5</v>
          </cell>
          <cell r="AV40">
            <v>14.899999999999999</v>
          </cell>
          <cell r="AW40">
            <v>6</v>
          </cell>
          <cell r="AX40">
            <v>4.1000000000000005</v>
          </cell>
          <cell r="AY40">
            <v>59.5</v>
          </cell>
          <cell r="AZ40">
            <v>15.4</v>
          </cell>
          <cell r="BA40">
            <v>60.8</v>
          </cell>
          <cell r="BB40">
            <v>23.799999999999997</v>
          </cell>
          <cell r="BC40">
            <v>4.5999999999999996</v>
          </cell>
          <cell r="BD40">
            <v>5.4</v>
          </cell>
          <cell r="BE40">
            <v>3.4000000000000004</v>
          </cell>
          <cell r="BF40">
            <v>2</v>
          </cell>
          <cell r="BG40" t="str">
            <v>nd</v>
          </cell>
          <cell r="BH40">
            <v>1.7999999999999998</v>
          </cell>
          <cell r="BI40">
            <v>3.2</v>
          </cell>
          <cell r="BJ40">
            <v>12.3</v>
          </cell>
          <cell r="BK40">
            <v>47.199999999999996</v>
          </cell>
          <cell r="BL40">
            <v>34.200000000000003</v>
          </cell>
          <cell r="BM40">
            <v>1.4000000000000001</v>
          </cell>
          <cell r="BN40" t="str">
            <v>nd</v>
          </cell>
          <cell r="BO40" t="str">
            <v>nd</v>
          </cell>
          <cell r="BP40">
            <v>2.4</v>
          </cell>
          <cell r="BQ40">
            <v>39.5</v>
          </cell>
          <cell r="BR40">
            <v>55.400000000000006</v>
          </cell>
          <cell r="BS40">
            <v>0</v>
          </cell>
          <cell r="BT40">
            <v>0</v>
          </cell>
          <cell r="BU40" t="str">
            <v>nd</v>
          </cell>
          <cell r="BV40">
            <v>5.5</v>
          </cell>
          <cell r="BW40">
            <v>88.3</v>
          </cell>
          <cell r="BX40">
            <v>6.1</v>
          </cell>
          <cell r="BY40">
            <v>3</v>
          </cell>
          <cell r="BZ40">
            <v>3.1</v>
          </cell>
          <cell r="CA40">
            <v>21.8</v>
          </cell>
          <cell r="CB40">
            <v>42.5</v>
          </cell>
          <cell r="CC40">
            <v>26.6</v>
          </cell>
          <cell r="CD40">
            <v>3.1</v>
          </cell>
          <cell r="CE40">
            <v>0</v>
          </cell>
          <cell r="CF40">
            <v>0</v>
          </cell>
          <cell r="CG40" t="str">
            <v>nd</v>
          </cell>
          <cell r="CH40" t="str">
            <v>nd</v>
          </cell>
          <cell r="CI40" t="str">
            <v>nd</v>
          </cell>
          <cell r="CJ40">
            <v>99.4</v>
          </cell>
          <cell r="CK40">
            <v>79.800000000000011</v>
          </cell>
          <cell r="CL40">
            <v>34.699999999999996</v>
          </cell>
          <cell r="CM40">
            <v>84</v>
          </cell>
          <cell r="CN40">
            <v>41.6</v>
          </cell>
          <cell r="CO40">
            <v>2.7</v>
          </cell>
          <cell r="CP40">
            <v>33.900000000000006</v>
          </cell>
          <cell r="CQ40">
            <v>82.8</v>
          </cell>
          <cell r="CR40">
            <v>12.3</v>
          </cell>
          <cell r="CS40">
            <v>23.599999999999998</v>
          </cell>
          <cell r="CT40">
            <v>28.000000000000004</v>
          </cell>
          <cell r="CU40">
            <v>9.4</v>
          </cell>
          <cell r="CV40">
            <v>38.9</v>
          </cell>
          <cell r="CW40">
            <v>30</v>
          </cell>
          <cell r="CX40">
            <v>3.9</v>
          </cell>
          <cell r="CY40">
            <v>11.600000000000001</v>
          </cell>
          <cell r="CZ40">
            <v>9</v>
          </cell>
          <cell r="DA40">
            <v>23.9</v>
          </cell>
          <cell r="DB40">
            <v>21.7</v>
          </cell>
          <cell r="DC40">
            <v>16.400000000000002</v>
          </cell>
          <cell r="DD40">
            <v>50.4</v>
          </cell>
          <cell r="DE40">
            <v>8.9</v>
          </cell>
          <cell r="DF40">
            <v>21.2</v>
          </cell>
          <cell r="DG40">
            <v>8.9</v>
          </cell>
          <cell r="DH40">
            <v>2.9000000000000004</v>
          </cell>
          <cell r="DI40">
            <v>16.600000000000001</v>
          </cell>
          <cell r="DJ40">
            <v>17.7</v>
          </cell>
          <cell r="DK40">
            <v>15.6</v>
          </cell>
          <cell r="DL40">
            <v>0</v>
          </cell>
          <cell r="DM40" t="str">
            <v>nd</v>
          </cell>
          <cell r="DN40">
            <v>0</v>
          </cell>
          <cell r="DO40">
            <v>0</v>
          </cell>
          <cell r="DP40">
            <v>0</v>
          </cell>
          <cell r="DQ40">
            <v>2.4</v>
          </cell>
          <cell r="DR40" t="str">
            <v>nd</v>
          </cell>
          <cell r="DS40" t="str">
            <v>nd</v>
          </cell>
          <cell r="DT40">
            <v>0</v>
          </cell>
          <cell r="DU40">
            <v>0</v>
          </cell>
          <cell r="DV40">
            <v>0</v>
          </cell>
          <cell r="DW40">
            <v>15</v>
          </cell>
          <cell r="DX40">
            <v>10.100000000000001</v>
          </cell>
          <cell r="DY40">
            <v>2.2999999999999998</v>
          </cell>
          <cell r="DZ40">
            <v>2.9000000000000004</v>
          </cell>
          <cell r="EA40">
            <v>0.70000000000000007</v>
          </cell>
          <cell r="EB40" t="str">
            <v>nd</v>
          </cell>
          <cell r="EC40">
            <v>28.7</v>
          </cell>
          <cell r="ED40">
            <v>12.4</v>
          </cell>
          <cell r="EE40">
            <v>1.7999999999999998</v>
          </cell>
          <cell r="EF40">
            <v>2.6</v>
          </cell>
          <cell r="EG40">
            <v>1.7000000000000002</v>
          </cell>
          <cell r="EH40">
            <v>1.4000000000000001</v>
          </cell>
          <cell r="EI40">
            <v>15.1</v>
          </cell>
          <cell r="EJ40" t="str">
            <v>nd</v>
          </cell>
          <cell r="EK40" t="str">
            <v>nd</v>
          </cell>
          <cell r="EL40">
            <v>0</v>
          </cell>
          <cell r="EM40">
            <v>0</v>
          </cell>
          <cell r="EN40">
            <v>0</v>
          </cell>
          <cell r="EO40">
            <v>0</v>
          </cell>
          <cell r="EP40" t="str">
            <v>nd</v>
          </cell>
          <cell r="EQ40">
            <v>0</v>
          </cell>
          <cell r="ER40">
            <v>0</v>
          </cell>
          <cell r="ES40">
            <v>0</v>
          </cell>
          <cell r="ET40">
            <v>0</v>
          </cell>
          <cell r="EU40">
            <v>0</v>
          </cell>
          <cell r="EV40">
            <v>0</v>
          </cell>
          <cell r="EW40" t="str">
            <v>nd</v>
          </cell>
          <cell r="EX40">
            <v>2.1</v>
          </cell>
          <cell r="EY40" t="str">
            <v>nd</v>
          </cell>
          <cell r="EZ40" t="str">
            <v>nd</v>
          </cell>
          <cell r="FA40" t="str">
            <v>nd</v>
          </cell>
          <cell r="FB40">
            <v>1.3</v>
          </cell>
          <cell r="FC40">
            <v>3.9</v>
          </cell>
          <cell r="FD40">
            <v>18.399999999999999</v>
          </cell>
          <cell r="FE40">
            <v>7.1</v>
          </cell>
          <cell r="FF40">
            <v>0</v>
          </cell>
          <cell r="FG40">
            <v>1.4000000000000001</v>
          </cell>
          <cell r="FH40" t="str">
            <v>nd</v>
          </cell>
          <cell r="FI40">
            <v>7.3999999999999995</v>
          </cell>
          <cell r="FJ40">
            <v>19.100000000000001</v>
          </cell>
          <cell r="FK40">
            <v>19</v>
          </cell>
          <cell r="FL40">
            <v>0</v>
          </cell>
          <cell r="FM40">
            <v>0</v>
          </cell>
          <cell r="FN40" t="str">
            <v>nd</v>
          </cell>
          <cell r="FO40" t="str">
            <v>nd</v>
          </cell>
          <cell r="FP40">
            <v>7.3999999999999995</v>
          </cell>
          <cell r="FQ40">
            <v>6.9</v>
          </cell>
          <cell r="FR40">
            <v>0</v>
          </cell>
          <cell r="FS40">
            <v>0</v>
          </cell>
          <cell r="FT40">
            <v>0</v>
          </cell>
          <cell r="FU40">
            <v>0</v>
          </cell>
          <cell r="FV40" t="str">
            <v>nd</v>
          </cell>
          <cell r="FW40">
            <v>0</v>
          </cell>
          <cell r="FX40">
            <v>0</v>
          </cell>
          <cell r="FY40">
            <v>0</v>
          </cell>
          <cell r="FZ40">
            <v>0</v>
          </cell>
          <cell r="GA40">
            <v>3</v>
          </cell>
          <cell r="GB40" t="str">
            <v>nd</v>
          </cell>
          <cell r="GC40">
            <v>1.4000000000000001</v>
          </cell>
          <cell r="GD40" t="str">
            <v>nd</v>
          </cell>
          <cell r="GE40" t="str">
            <v>nd</v>
          </cell>
          <cell r="GF40" t="str">
            <v>nd</v>
          </cell>
          <cell r="GG40">
            <v>15.2</v>
          </cell>
          <cell r="GH40">
            <v>12.1</v>
          </cell>
          <cell r="GI40">
            <v>0</v>
          </cell>
          <cell r="GJ40" t="str">
            <v>nd</v>
          </cell>
          <cell r="GK40">
            <v>0</v>
          </cell>
          <cell r="GL40">
            <v>1.7999999999999998</v>
          </cell>
          <cell r="GM40">
            <v>12.9</v>
          </cell>
          <cell r="GN40">
            <v>33.700000000000003</v>
          </cell>
          <cell r="GO40">
            <v>0</v>
          </cell>
          <cell r="GP40">
            <v>0</v>
          </cell>
          <cell r="GQ40">
            <v>0</v>
          </cell>
          <cell r="GR40">
            <v>0</v>
          </cell>
          <cell r="GS40">
            <v>8.6</v>
          </cell>
          <cell r="GT40">
            <v>8.3000000000000007</v>
          </cell>
          <cell r="GU40">
            <v>0</v>
          </cell>
          <cell r="GV40" t="str">
            <v>nd</v>
          </cell>
          <cell r="GW40">
            <v>0</v>
          </cell>
          <cell r="GX40">
            <v>0</v>
          </cell>
          <cell r="GY40">
            <v>0</v>
          </cell>
          <cell r="GZ40">
            <v>0</v>
          </cell>
          <cell r="HA40">
            <v>0</v>
          </cell>
          <cell r="HB40" t="str">
            <v>nd</v>
          </cell>
          <cell r="HC40" t="str">
            <v>nd</v>
          </cell>
          <cell r="HD40">
            <v>3.3000000000000003</v>
          </cell>
          <cell r="HE40">
            <v>0</v>
          </cell>
          <cell r="HF40">
            <v>0</v>
          </cell>
          <cell r="HG40">
            <v>0</v>
          </cell>
          <cell r="HH40">
            <v>0</v>
          </cell>
          <cell r="HI40">
            <v>1</v>
          </cell>
          <cell r="HJ40">
            <v>30.099999999999998</v>
          </cell>
          <cell r="HK40" t="str">
            <v>nd</v>
          </cell>
          <cell r="HL40">
            <v>0</v>
          </cell>
          <cell r="HM40">
            <v>0</v>
          </cell>
          <cell r="HN40">
            <v>0</v>
          </cell>
          <cell r="HO40">
            <v>3.9</v>
          </cell>
          <cell r="HP40">
            <v>39.4</v>
          </cell>
          <cell r="HQ40">
            <v>5.2</v>
          </cell>
          <cell r="HR40">
            <v>0</v>
          </cell>
          <cell r="HS40">
            <v>0</v>
          </cell>
          <cell r="HT40">
            <v>0</v>
          </cell>
          <cell r="HU40" t="str">
            <v>nd</v>
          </cell>
          <cell r="HV40">
            <v>15</v>
          </cell>
          <cell r="HW40" t="str">
            <v>nd</v>
          </cell>
          <cell r="HX40">
            <v>0</v>
          </cell>
          <cell r="HY40">
            <v>0</v>
          </cell>
          <cell r="HZ40">
            <v>0</v>
          </cell>
          <cell r="IA40" t="str">
            <v>nd</v>
          </cell>
          <cell r="IB40">
            <v>0</v>
          </cell>
          <cell r="IC40">
            <v>0</v>
          </cell>
          <cell r="ID40">
            <v>0</v>
          </cell>
          <cell r="IE40">
            <v>1.2</v>
          </cell>
          <cell r="IF40">
            <v>1.6</v>
          </cell>
          <cell r="IG40" t="str">
            <v>nd</v>
          </cell>
          <cell r="IH40">
            <v>0</v>
          </cell>
          <cell r="II40" t="str">
            <v>nd</v>
          </cell>
          <cell r="IJ40">
            <v>0</v>
          </cell>
          <cell r="IK40">
            <v>5.8999999999999995</v>
          </cell>
          <cell r="IL40">
            <v>16.100000000000001</v>
          </cell>
          <cell r="IM40">
            <v>7.9</v>
          </cell>
          <cell r="IN40" t="str">
            <v>nd</v>
          </cell>
          <cell r="IO40">
            <v>1.6</v>
          </cell>
          <cell r="IP40">
            <v>3.1</v>
          </cell>
          <cell r="IQ40">
            <v>9.1999999999999993</v>
          </cell>
          <cell r="IR40">
            <v>21.4</v>
          </cell>
          <cell r="IS40">
            <v>11.700000000000001</v>
          </cell>
          <cell r="IT40" t="str">
            <v>nd</v>
          </cell>
          <cell r="IU40">
            <v>0</v>
          </cell>
          <cell r="IV40">
            <v>0</v>
          </cell>
          <cell r="IW40">
            <v>5.7</v>
          </cell>
          <cell r="IX40">
            <v>2.6</v>
          </cell>
          <cell r="IY40">
            <v>6.4</v>
          </cell>
          <cell r="IZ40">
            <v>1.4000000000000001</v>
          </cell>
          <cell r="JA40">
            <v>0</v>
          </cell>
          <cell r="JB40">
            <v>0</v>
          </cell>
          <cell r="JC40">
            <v>0</v>
          </cell>
          <cell r="JD40">
            <v>0</v>
          </cell>
          <cell r="JE40" t="str">
            <v>nd</v>
          </cell>
          <cell r="JF40">
            <v>0</v>
          </cell>
          <cell r="JG40">
            <v>0</v>
          </cell>
          <cell r="JH40">
            <v>0</v>
          </cell>
          <cell r="JI40">
            <v>0</v>
          </cell>
          <cell r="JJ40" t="str">
            <v>nd</v>
          </cell>
          <cell r="JK40">
            <v>3.5000000000000004</v>
          </cell>
          <cell r="JL40">
            <v>0</v>
          </cell>
          <cell r="JM40">
            <v>0</v>
          </cell>
          <cell r="JN40" t="str">
            <v>nd</v>
          </cell>
          <cell r="JO40">
            <v>0</v>
          </cell>
          <cell r="JP40">
            <v>0</v>
          </cell>
          <cell r="JQ40">
            <v>30.7</v>
          </cell>
          <cell r="JR40">
            <v>0</v>
          </cell>
          <cell r="JS40">
            <v>0</v>
          </cell>
          <cell r="JT40">
            <v>0</v>
          </cell>
          <cell r="JU40" t="str">
            <v>nd</v>
          </cell>
          <cell r="JV40">
            <v>0</v>
          </cell>
          <cell r="JW40">
            <v>48</v>
          </cell>
          <cell r="JX40">
            <v>0</v>
          </cell>
          <cell r="JY40">
            <v>0</v>
          </cell>
          <cell r="JZ40">
            <v>0</v>
          </cell>
          <cell r="KA40">
            <v>0</v>
          </cell>
          <cell r="KB40">
            <v>0</v>
          </cell>
          <cell r="KC40">
            <v>16.8</v>
          </cell>
          <cell r="KD40">
            <v>63.9</v>
          </cell>
          <cell r="KE40">
            <v>7.1</v>
          </cell>
          <cell r="KF40">
            <v>3.3000000000000003</v>
          </cell>
          <cell r="KG40">
            <v>5.2</v>
          </cell>
          <cell r="KH40">
            <v>20.399999999999999</v>
          </cell>
          <cell r="KI40">
            <v>0.2</v>
          </cell>
          <cell r="KJ40">
            <v>62.3</v>
          </cell>
          <cell r="KK40">
            <v>7.3999999999999995</v>
          </cell>
          <cell r="KL40">
            <v>3.3000000000000003</v>
          </cell>
          <cell r="KM40">
            <v>5.3</v>
          </cell>
          <cell r="KN40">
            <v>21.5</v>
          </cell>
          <cell r="KO40">
            <v>0.2</v>
          </cell>
        </row>
        <row r="41">
          <cell r="A41" t="str">
            <v>6C5</v>
          </cell>
          <cell r="B41" t="str">
            <v>41</v>
          </cell>
          <cell r="C41" t="str">
            <v>NAF 17</v>
          </cell>
          <cell r="D41" t="str">
            <v>C5</v>
          </cell>
          <cell r="E41" t="str">
            <v>6</v>
          </cell>
          <cell r="F41" t="str">
            <v>nd</v>
          </cell>
          <cell r="G41">
            <v>4.9000000000000004</v>
          </cell>
          <cell r="H41">
            <v>27.200000000000003</v>
          </cell>
          <cell r="I41">
            <v>58.3</v>
          </cell>
          <cell r="J41">
            <v>9</v>
          </cell>
          <cell r="K41">
            <v>95</v>
          </cell>
          <cell r="L41" t="str">
            <v>nd</v>
          </cell>
          <cell r="M41">
            <v>2.8000000000000003</v>
          </cell>
          <cell r="N41">
            <v>1.9</v>
          </cell>
          <cell r="O41">
            <v>25.4</v>
          </cell>
          <cell r="P41">
            <v>37.1</v>
          </cell>
          <cell r="Q41">
            <v>11.1</v>
          </cell>
          <cell r="R41">
            <v>4.7</v>
          </cell>
          <cell r="S41">
            <v>10.299999999999999</v>
          </cell>
          <cell r="T41">
            <v>50.3</v>
          </cell>
          <cell r="U41" t="str">
            <v>nd</v>
          </cell>
          <cell r="V41">
            <v>13</v>
          </cell>
          <cell r="W41">
            <v>17.5</v>
          </cell>
          <cell r="X41">
            <v>79.400000000000006</v>
          </cell>
          <cell r="Y41">
            <v>3.1</v>
          </cell>
          <cell r="Z41" t="str">
            <v>nd</v>
          </cell>
          <cell r="AA41">
            <v>75.3</v>
          </cell>
          <cell r="AB41">
            <v>12.1</v>
          </cell>
          <cell r="AC41">
            <v>85.6</v>
          </cell>
          <cell r="AD41">
            <v>5.2</v>
          </cell>
          <cell r="AE41">
            <v>33</v>
          </cell>
          <cell r="AF41">
            <v>12.3</v>
          </cell>
          <cell r="AG41" t="str">
            <v>nd</v>
          </cell>
          <cell r="AH41">
            <v>0</v>
          </cell>
          <cell r="AI41">
            <v>45.300000000000004</v>
          </cell>
          <cell r="AJ41">
            <v>72.099999999999994</v>
          </cell>
          <cell r="AK41">
            <v>6.6000000000000005</v>
          </cell>
          <cell r="AL41">
            <v>21.2</v>
          </cell>
          <cell r="AM41">
            <v>52</v>
          </cell>
          <cell r="AN41">
            <v>48</v>
          </cell>
          <cell r="AO41">
            <v>79.800000000000011</v>
          </cell>
          <cell r="AP41">
            <v>20.200000000000003</v>
          </cell>
          <cell r="AQ41">
            <v>66.900000000000006</v>
          </cell>
          <cell r="AR41">
            <v>0</v>
          </cell>
          <cell r="AS41" t="str">
            <v>nd</v>
          </cell>
          <cell r="AT41">
            <v>31.4</v>
          </cell>
          <cell r="AU41">
            <v>1</v>
          </cell>
          <cell r="AV41">
            <v>6.9</v>
          </cell>
          <cell r="AW41">
            <v>6.7</v>
          </cell>
          <cell r="AX41">
            <v>8.6</v>
          </cell>
          <cell r="AY41">
            <v>43</v>
          </cell>
          <cell r="AZ41">
            <v>34.699999999999996</v>
          </cell>
          <cell r="BA41">
            <v>44</v>
          </cell>
          <cell r="BB41">
            <v>30.599999999999998</v>
          </cell>
          <cell r="BC41">
            <v>14.099999999999998</v>
          </cell>
          <cell r="BD41">
            <v>4</v>
          </cell>
          <cell r="BE41">
            <v>5</v>
          </cell>
          <cell r="BF41">
            <v>2.1999999999999997</v>
          </cell>
          <cell r="BG41">
            <v>1</v>
          </cell>
          <cell r="BH41">
            <v>3.5000000000000004</v>
          </cell>
          <cell r="BI41">
            <v>11.4</v>
          </cell>
          <cell r="BJ41">
            <v>16.900000000000002</v>
          </cell>
          <cell r="BK41">
            <v>53.5</v>
          </cell>
          <cell r="BL41">
            <v>13.700000000000001</v>
          </cell>
          <cell r="BM41">
            <v>0</v>
          </cell>
          <cell r="BN41">
            <v>0</v>
          </cell>
          <cell r="BO41">
            <v>1.6</v>
          </cell>
          <cell r="BP41">
            <v>6</v>
          </cell>
          <cell r="BQ41">
            <v>41.699999999999996</v>
          </cell>
          <cell r="BR41">
            <v>50.6</v>
          </cell>
          <cell r="BS41">
            <v>0</v>
          </cell>
          <cell r="BT41">
            <v>0</v>
          </cell>
          <cell r="BU41">
            <v>0</v>
          </cell>
          <cell r="BV41">
            <v>9.3000000000000007</v>
          </cell>
          <cell r="BW41">
            <v>88.9</v>
          </cell>
          <cell r="BX41">
            <v>1.7999999999999998</v>
          </cell>
          <cell r="BY41">
            <v>2.1</v>
          </cell>
          <cell r="BZ41">
            <v>5.5</v>
          </cell>
          <cell r="CA41">
            <v>25.2</v>
          </cell>
          <cell r="CB41">
            <v>37.299999999999997</v>
          </cell>
          <cell r="CC41">
            <v>28.499999999999996</v>
          </cell>
          <cell r="CD41">
            <v>1.5</v>
          </cell>
          <cell r="CE41">
            <v>0</v>
          </cell>
          <cell r="CF41">
            <v>0</v>
          </cell>
          <cell r="CG41" t="str">
            <v>nd</v>
          </cell>
          <cell r="CH41">
            <v>0</v>
          </cell>
          <cell r="CI41">
            <v>1.3</v>
          </cell>
          <cell r="CJ41">
            <v>98.4</v>
          </cell>
          <cell r="CK41">
            <v>88.5</v>
          </cell>
          <cell r="CL41">
            <v>50.7</v>
          </cell>
          <cell r="CM41">
            <v>91.4</v>
          </cell>
          <cell r="CN41">
            <v>50.9</v>
          </cell>
          <cell r="CO41">
            <v>10.9</v>
          </cell>
          <cell r="CP41">
            <v>46.1</v>
          </cell>
          <cell r="CQ41">
            <v>88.4</v>
          </cell>
          <cell r="CR41">
            <v>14.099999999999998</v>
          </cell>
          <cell r="CS41">
            <v>29.7</v>
          </cell>
          <cell r="CT41">
            <v>33.6</v>
          </cell>
          <cell r="CU41">
            <v>7.8</v>
          </cell>
          <cell r="CV41">
            <v>28.9</v>
          </cell>
          <cell r="CW41">
            <v>28.7</v>
          </cell>
          <cell r="CX41">
            <v>1.6</v>
          </cell>
          <cell r="CY41">
            <v>14.099999999999998</v>
          </cell>
          <cell r="CZ41">
            <v>9.1999999999999993</v>
          </cell>
          <cell r="DA41">
            <v>25.1</v>
          </cell>
          <cell r="DB41">
            <v>21.4</v>
          </cell>
          <cell r="DC41">
            <v>18.3</v>
          </cell>
          <cell r="DD41">
            <v>52.800000000000004</v>
          </cell>
          <cell r="DE41">
            <v>6.1</v>
          </cell>
          <cell r="DF41">
            <v>23</v>
          </cell>
          <cell r="DG41">
            <v>5.7</v>
          </cell>
          <cell r="DH41">
            <v>1.9</v>
          </cell>
          <cell r="DI41">
            <v>9.9</v>
          </cell>
          <cell r="DJ41">
            <v>21.4</v>
          </cell>
          <cell r="DK41">
            <v>9.9</v>
          </cell>
          <cell r="DL41" t="str">
            <v>nd</v>
          </cell>
          <cell r="DM41">
            <v>0</v>
          </cell>
          <cell r="DN41">
            <v>0</v>
          </cell>
          <cell r="DO41">
            <v>0</v>
          </cell>
          <cell r="DP41">
            <v>0</v>
          </cell>
          <cell r="DQ41">
            <v>1.2</v>
          </cell>
          <cell r="DR41">
            <v>0.70000000000000007</v>
          </cell>
          <cell r="DS41">
            <v>2.9000000000000004</v>
          </cell>
          <cell r="DT41">
            <v>0</v>
          </cell>
          <cell r="DU41" t="str">
            <v>nd</v>
          </cell>
          <cell r="DV41">
            <v>0</v>
          </cell>
          <cell r="DW41">
            <v>6.5</v>
          </cell>
          <cell r="DX41">
            <v>10.100000000000001</v>
          </cell>
          <cell r="DY41">
            <v>5.5</v>
          </cell>
          <cell r="DZ41">
            <v>3</v>
          </cell>
          <cell r="EA41">
            <v>1.5</v>
          </cell>
          <cell r="EB41">
            <v>1.0999999999999999</v>
          </cell>
          <cell r="EC41">
            <v>32.800000000000004</v>
          </cell>
          <cell r="ED41">
            <v>15.4</v>
          </cell>
          <cell r="EE41">
            <v>4.7</v>
          </cell>
          <cell r="EF41">
            <v>1.0999999999999999</v>
          </cell>
          <cell r="EG41">
            <v>2.4</v>
          </cell>
          <cell r="EH41">
            <v>1.0999999999999999</v>
          </cell>
          <cell r="EI41">
            <v>2.8000000000000003</v>
          </cell>
          <cell r="EJ41">
            <v>5.2</v>
          </cell>
          <cell r="EK41">
            <v>1</v>
          </cell>
          <cell r="EL41">
            <v>0</v>
          </cell>
          <cell r="EM41">
            <v>0</v>
          </cell>
          <cell r="EN41">
            <v>0</v>
          </cell>
          <cell r="EO41">
            <v>0</v>
          </cell>
          <cell r="EP41">
            <v>0</v>
          </cell>
          <cell r="EQ41">
            <v>0</v>
          </cell>
          <cell r="ER41">
            <v>0</v>
          </cell>
          <cell r="ES41" t="str">
            <v>nd</v>
          </cell>
          <cell r="ET41">
            <v>0</v>
          </cell>
          <cell r="EU41">
            <v>0</v>
          </cell>
          <cell r="EV41" t="str">
            <v>nd</v>
          </cell>
          <cell r="EW41">
            <v>1</v>
          </cell>
          <cell r="EX41">
            <v>2.7</v>
          </cell>
          <cell r="EY41" t="str">
            <v>nd</v>
          </cell>
          <cell r="EZ41" t="str">
            <v>nd</v>
          </cell>
          <cell r="FA41" t="str">
            <v>nd</v>
          </cell>
          <cell r="FB41">
            <v>2.9000000000000004</v>
          </cell>
          <cell r="FC41">
            <v>3.9</v>
          </cell>
          <cell r="FD41">
            <v>15.4</v>
          </cell>
          <cell r="FE41">
            <v>3.9</v>
          </cell>
          <cell r="FF41">
            <v>0.6</v>
          </cell>
          <cell r="FG41">
            <v>2.6</v>
          </cell>
          <cell r="FH41">
            <v>5.8000000000000007</v>
          </cell>
          <cell r="FI41">
            <v>9.3000000000000007</v>
          </cell>
          <cell r="FJ41">
            <v>32.1</v>
          </cell>
          <cell r="FK41">
            <v>7.3</v>
          </cell>
          <cell r="FL41">
            <v>0</v>
          </cell>
          <cell r="FM41">
            <v>0</v>
          </cell>
          <cell r="FN41">
            <v>2.1999999999999997</v>
          </cell>
          <cell r="FO41">
            <v>2.6</v>
          </cell>
          <cell r="FP41">
            <v>3.4000000000000004</v>
          </cell>
          <cell r="FQ41">
            <v>1.2</v>
          </cell>
          <cell r="FR41">
            <v>0</v>
          </cell>
          <cell r="FS41" t="str">
            <v>nd</v>
          </cell>
          <cell r="FT41">
            <v>0</v>
          </cell>
          <cell r="FU41">
            <v>0</v>
          </cell>
          <cell r="FV41">
            <v>0</v>
          </cell>
          <cell r="FW41">
            <v>0</v>
          </cell>
          <cell r="FX41">
            <v>0</v>
          </cell>
          <cell r="FY41">
            <v>0</v>
          </cell>
          <cell r="FZ41" t="str">
            <v>nd</v>
          </cell>
          <cell r="GA41">
            <v>3.1</v>
          </cell>
          <cell r="GB41">
            <v>1.6</v>
          </cell>
          <cell r="GC41">
            <v>0</v>
          </cell>
          <cell r="GD41">
            <v>0</v>
          </cell>
          <cell r="GE41" t="str">
            <v>nd</v>
          </cell>
          <cell r="GF41">
            <v>4.7</v>
          </cell>
          <cell r="GG41">
            <v>11.5</v>
          </cell>
          <cell r="GH41">
            <v>11.3</v>
          </cell>
          <cell r="GI41">
            <v>0</v>
          </cell>
          <cell r="GJ41">
            <v>0</v>
          </cell>
          <cell r="GK41" t="str">
            <v>nd</v>
          </cell>
          <cell r="GL41">
            <v>0</v>
          </cell>
          <cell r="GM41">
            <v>22</v>
          </cell>
          <cell r="GN41">
            <v>34.1</v>
          </cell>
          <cell r="GO41">
            <v>0</v>
          </cell>
          <cell r="GP41">
            <v>0</v>
          </cell>
          <cell r="GQ41" t="str">
            <v>nd</v>
          </cell>
          <cell r="GR41">
            <v>0</v>
          </cell>
          <cell r="GS41">
            <v>4.9000000000000004</v>
          </cell>
          <cell r="GT41">
            <v>4.2</v>
          </cell>
          <cell r="GU41">
            <v>0</v>
          </cell>
          <cell r="GV41" t="str">
            <v>nd</v>
          </cell>
          <cell r="GW41">
            <v>0</v>
          </cell>
          <cell r="GX41">
            <v>0</v>
          </cell>
          <cell r="GY41">
            <v>0</v>
          </cell>
          <cell r="GZ41">
            <v>0</v>
          </cell>
          <cell r="HA41">
            <v>0</v>
          </cell>
          <cell r="HB41">
            <v>0</v>
          </cell>
          <cell r="HC41">
            <v>0</v>
          </cell>
          <cell r="HD41">
            <v>4.3</v>
          </cell>
          <cell r="HE41" t="str">
            <v>nd</v>
          </cell>
          <cell r="HF41">
            <v>0</v>
          </cell>
          <cell r="HG41">
            <v>0</v>
          </cell>
          <cell r="HH41">
            <v>0</v>
          </cell>
          <cell r="HI41">
            <v>4.5</v>
          </cell>
          <cell r="HJ41">
            <v>23.200000000000003</v>
          </cell>
          <cell r="HK41">
            <v>0.4</v>
          </cell>
          <cell r="HL41">
            <v>0</v>
          </cell>
          <cell r="HM41">
            <v>0</v>
          </cell>
          <cell r="HN41">
            <v>0</v>
          </cell>
          <cell r="HO41">
            <v>4.7</v>
          </cell>
          <cell r="HP41">
            <v>51.5</v>
          </cell>
          <cell r="HQ41">
            <v>1.0999999999999999</v>
          </cell>
          <cell r="HR41">
            <v>0</v>
          </cell>
          <cell r="HS41">
            <v>0</v>
          </cell>
          <cell r="HT41">
            <v>0</v>
          </cell>
          <cell r="HU41">
            <v>0</v>
          </cell>
          <cell r="HV41">
            <v>9.1</v>
          </cell>
          <cell r="HW41" t="str">
            <v>nd</v>
          </cell>
          <cell r="HX41">
            <v>0</v>
          </cell>
          <cell r="HY41">
            <v>0</v>
          </cell>
          <cell r="HZ41" t="str">
            <v>nd</v>
          </cell>
          <cell r="IA41">
            <v>0</v>
          </cell>
          <cell r="IB41">
            <v>0</v>
          </cell>
          <cell r="IC41">
            <v>0</v>
          </cell>
          <cell r="ID41" t="str">
            <v>nd</v>
          </cell>
          <cell r="IE41">
            <v>2.7</v>
          </cell>
          <cell r="IF41">
            <v>2</v>
          </cell>
          <cell r="IG41">
            <v>0</v>
          </cell>
          <cell r="IH41">
            <v>0</v>
          </cell>
          <cell r="II41">
            <v>1.2</v>
          </cell>
          <cell r="IJ41">
            <v>3.2</v>
          </cell>
          <cell r="IK41">
            <v>8.6999999999999993</v>
          </cell>
          <cell r="IL41">
            <v>11.799999999999999</v>
          </cell>
          <cell r="IM41">
            <v>2.1999999999999997</v>
          </cell>
          <cell r="IN41" t="str">
            <v>nd</v>
          </cell>
          <cell r="IO41" t="str">
            <v>nd</v>
          </cell>
          <cell r="IP41">
            <v>2.1</v>
          </cell>
          <cell r="IQ41">
            <v>9.7000000000000011</v>
          </cell>
          <cell r="IR41">
            <v>21.7</v>
          </cell>
          <cell r="IS41">
            <v>22.2</v>
          </cell>
          <cell r="IT41">
            <v>1.4000000000000001</v>
          </cell>
          <cell r="IU41">
            <v>0</v>
          </cell>
          <cell r="IV41">
            <v>0</v>
          </cell>
          <cell r="IW41">
            <v>3.4000000000000004</v>
          </cell>
          <cell r="IX41">
            <v>2.7</v>
          </cell>
          <cell r="IY41">
            <v>3.2</v>
          </cell>
          <cell r="IZ41">
            <v>0</v>
          </cell>
          <cell r="JA41">
            <v>0</v>
          </cell>
          <cell r="JB41">
            <v>0</v>
          </cell>
          <cell r="JC41">
            <v>0</v>
          </cell>
          <cell r="JD41">
            <v>0</v>
          </cell>
          <cell r="JE41" t="str">
            <v>nd</v>
          </cell>
          <cell r="JF41">
            <v>0</v>
          </cell>
          <cell r="JG41">
            <v>0</v>
          </cell>
          <cell r="JH41">
            <v>0</v>
          </cell>
          <cell r="JI41">
            <v>0</v>
          </cell>
          <cell r="JJ41" t="str">
            <v>nd</v>
          </cell>
          <cell r="JK41">
            <v>4.5</v>
          </cell>
          <cell r="JL41">
            <v>0</v>
          </cell>
          <cell r="JM41">
            <v>0</v>
          </cell>
          <cell r="JN41" t="str">
            <v>nd</v>
          </cell>
          <cell r="JO41">
            <v>0</v>
          </cell>
          <cell r="JP41" t="str">
            <v>nd</v>
          </cell>
          <cell r="JQ41">
            <v>26.3</v>
          </cell>
          <cell r="JR41">
            <v>0</v>
          </cell>
          <cell r="JS41">
            <v>0</v>
          </cell>
          <cell r="JT41">
            <v>0</v>
          </cell>
          <cell r="JU41">
            <v>0</v>
          </cell>
          <cell r="JV41" t="str">
            <v>nd</v>
          </cell>
          <cell r="JW41">
            <v>57.599999999999994</v>
          </cell>
          <cell r="JX41">
            <v>0</v>
          </cell>
          <cell r="JY41">
            <v>0</v>
          </cell>
          <cell r="JZ41">
            <v>0</v>
          </cell>
          <cell r="KA41">
            <v>0</v>
          </cell>
          <cell r="KB41">
            <v>0</v>
          </cell>
          <cell r="KC41">
            <v>9.4</v>
          </cell>
          <cell r="KD41">
            <v>57.699999999999996</v>
          </cell>
          <cell r="KE41">
            <v>11.899999999999999</v>
          </cell>
          <cell r="KF41">
            <v>4</v>
          </cell>
          <cell r="KG41">
            <v>5.0999999999999996</v>
          </cell>
          <cell r="KH41">
            <v>21.099999999999998</v>
          </cell>
          <cell r="KI41">
            <v>0.1</v>
          </cell>
          <cell r="KJ41">
            <v>55.900000000000006</v>
          </cell>
          <cell r="KK41">
            <v>12.1</v>
          </cell>
          <cell r="KL41">
            <v>4.3</v>
          </cell>
          <cell r="KM41">
            <v>5.5</v>
          </cell>
          <cell r="KN41">
            <v>21.9</v>
          </cell>
          <cell r="KO41">
            <v>0.1</v>
          </cell>
        </row>
        <row r="42">
          <cell r="A42" t="str">
            <v>EnsDE</v>
          </cell>
          <cell r="B42" t="str">
            <v>42</v>
          </cell>
          <cell r="C42" t="str">
            <v>NAF 17</v>
          </cell>
          <cell r="D42" t="str">
            <v>DE</v>
          </cell>
          <cell r="E42" t="str">
            <v/>
          </cell>
          <cell r="F42">
            <v>1.9</v>
          </cell>
          <cell r="G42" t="str">
            <v>nd</v>
          </cell>
          <cell r="H42">
            <v>14.099999999999998</v>
          </cell>
          <cell r="I42">
            <v>77.7</v>
          </cell>
          <cell r="J42">
            <v>5.8000000000000007</v>
          </cell>
          <cell r="K42">
            <v>89.8</v>
          </cell>
          <cell r="L42" t="str">
            <v>nd</v>
          </cell>
          <cell r="M42" t="str">
            <v>nd</v>
          </cell>
          <cell r="N42">
            <v>4.1000000000000005</v>
          </cell>
          <cell r="O42">
            <v>28.1</v>
          </cell>
          <cell r="P42">
            <v>53.400000000000006</v>
          </cell>
          <cell r="Q42">
            <v>8.7999999999999989</v>
          </cell>
          <cell r="R42">
            <v>2.1</v>
          </cell>
          <cell r="S42">
            <v>6.4</v>
          </cell>
          <cell r="T42">
            <v>7.0000000000000009</v>
          </cell>
          <cell r="U42">
            <v>7.1</v>
          </cell>
          <cell r="V42">
            <v>14.000000000000002</v>
          </cell>
          <cell r="W42">
            <v>11.200000000000001</v>
          </cell>
          <cell r="X42">
            <v>87.2</v>
          </cell>
          <cell r="Y42">
            <v>1.6</v>
          </cell>
          <cell r="Z42" t="str">
            <v>nd</v>
          </cell>
          <cell r="AA42" t="str">
            <v>nd</v>
          </cell>
          <cell r="AB42" t="str">
            <v>nd</v>
          </cell>
          <cell r="AC42">
            <v>83.899999999999991</v>
          </cell>
          <cell r="AD42">
            <v>14.299999999999999</v>
          </cell>
          <cell r="AE42" t="str">
            <v>nd</v>
          </cell>
          <cell r="AF42" t="str">
            <v>nd</v>
          </cell>
          <cell r="AG42">
            <v>6.3</v>
          </cell>
          <cell r="AH42">
            <v>0</v>
          </cell>
          <cell r="AI42">
            <v>91.100000000000009</v>
          </cell>
          <cell r="AJ42">
            <v>64.7</v>
          </cell>
          <cell r="AK42">
            <v>1.0999999999999999</v>
          </cell>
          <cell r="AL42">
            <v>34.200000000000003</v>
          </cell>
          <cell r="AM42">
            <v>25.4</v>
          </cell>
          <cell r="AN42">
            <v>74.599999999999994</v>
          </cell>
          <cell r="AO42">
            <v>89.4</v>
          </cell>
          <cell r="AP42">
            <v>10.6</v>
          </cell>
          <cell r="AQ42">
            <v>9.1</v>
          </cell>
          <cell r="AR42">
            <v>16.100000000000001</v>
          </cell>
          <cell r="AS42" t="str">
            <v>nd</v>
          </cell>
          <cell r="AT42">
            <v>71.3</v>
          </cell>
          <cell r="AU42">
            <v>1.6</v>
          </cell>
          <cell r="AV42">
            <v>15</v>
          </cell>
          <cell r="AW42">
            <v>1.6</v>
          </cell>
          <cell r="AX42" t="str">
            <v>nd</v>
          </cell>
          <cell r="AY42">
            <v>26</v>
          </cell>
          <cell r="AZ42">
            <v>55.900000000000006</v>
          </cell>
          <cell r="BA42">
            <v>70.7</v>
          </cell>
          <cell r="BB42">
            <v>19</v>
          </cell>
          <cell r="BC42">
            <v>5.7</v>
          </cell>
          <cell r="BD42">
            <v>4.1000000000000005</v>
          </cell>
          <cell r="BE42" t="str">
            <v>nd</v>
          </cell>
          <cell r="BF42">
            <v>0.4</v>
          </cell>
          <cell r="BG42">
            <v>0.2</v>
          </cell>
          <cell r="BH42">
            <v>18.099999999999998</v>
          </cell>
          <cell r="BI42">
            <v>4.9000000000000004</v>
          </cell>
          <cell r="BJ42">
            <v>36.6</v>
          </cell>
          <cell r="BK42">
            <v>20.7</v>
          </cell>
          <cell r="BL42">
            <v>19.5</v>
          </cell>
          <cell r="BM42">
            <v>0</v>
          </cell>
          <cell r="BN42">
            <v>0</v>
          </cell>
          <cell r="BO42">
            <v>0</v>
          </cell>
          <cell r="BP42">
            <v>1</v>
          </cell>
          <cell r="BQ42">
            <v>22.8</v>
          </cell>
          <cell r="BR42">
            <v>76.3</v>
          </cell>
          <cell r="BS42">
            <v>0</v>
          </cell>
          <cell r="BT42">
            <v>0</v>
          </cell>
          <cell r="BU42" t="str">
            <v>nd</v>
          </cell>
          <cell r="BV42">
            <v>5.5</v>
          </cell>
          <cell r="BW42">
            <v>80.600000000000009</v>
          </cell>
          <cell r="BX42">
            <v>13.200000000000001</v>
          </cell>
          <cell r="BY42">
            <v>0</v>
          </cell>
          <cell r="BZ42">
            <v>3.5999999999999996</v>
          </cell>
          <cell r="CA42">
            <v>11.1</v>
          </cell>
          <cell r="CB42">
            <v>54.6</v>
          </cell>
          <cell r="CC42">
            <v>30</v>
          </cell>
          <cell r="CD42">
            <v>0.70000000000000007</v>
          </cell>
          <cell r="CE42">
            <v>0</v>
          </cell>
          <cell r="CF42">
            <v>0</v>
          </cell>
          <cell r="CG42">
            <v>0</v>
          </cell>
          <cell r="CH42" t="str">
            <v>nd</v>
          </cell>
          <cell r="CI42" t="str">
            <v>nd</v>
          </cell>
          <cell r="CJ42">
            <v>99</v>
          </cell>
          <cell r="CK42">
            <v>75.8</v>
          </cell>
          <cell r="CL42">
            <v>42.9</v>
          </cell>
          <cell r="CM42">
            <v>93.100000000000009</v>
          </cell>
          <cell r="CN42">
            <v>29.299999999999997</v>
          </cell>
          <cell r="CO42">
            <v>6.8000000000000007</v>
          </cell>
          <cell r="CP42">
            <v>42.699999999999996</v>
          </cell>
          <cell r="CQ42">
            <v>86.2</v>
          </cell>
          <cell r="CR42">
            <v>1</v>
          </cell>
          <cell r="CS42">
            <v>8.6999999999999993</v>
          </cell>
          <cell r="CT42">
            <v>44.800000000000004</v>
          </cell>
          <cell r="CU42">
            <v>1.3</v>
          </cell>
          <cell r="CV42">
            <v>45.2</v>
          </cell>
          <cell r="CW42">
            <v>19.8</v>
          </cell>
          <cell r="CX42">
            <v>19.2</v>
          </cell>
          <cell r="CY42">
            <v>27.3</v>
          </cell>
          <cell r="CZ42">
            <v>1.9</v>
          </cell>
          <cell r="DA42">
            <v>11.3</v>
          </cell>
          <cell r="DB42">
            <v>20.5</v>
          </cell>
          <cell r="DC42">
            <v>20.200000000000003</v>
          </cell>
          <cell r="DD42">
            <v>16.2</v>
          </cell>
          <cell r="DE42">
            <v>7.5</v>
          </cell>
          <cell r="DF42">
            <v>60</v>
          </cell>
          <cell r="DG42">
            <v>16.900000000000002</v>
          </cell>
          <cell r="DH42">
            <v>1.0999999999999999</v>
          </cell>
          <cell r="DI42">
            <v>8.4</v>
          </cell>
          <cell r="DJ42">
            <v>8.1</v>
          </cell>
          <cell r="DK42">
            <v>4.3999999999999995</v>
          </cell>
          <cell r="DL42">
            <v>1.9</v>
          </cell>
          <cell r="DM42">
            <v>0</v>
          </cell>
          <cell r="DN42">
            <v>0</v>
          </cell>
          <cell r="DO42">
            <v>0</v>
          </cell>
          <cell r="DP42">
            <v>0</v>
          </cell>
          <cell r="DQ42" t="str">
            <v>nd</v>
          </cell>
          <cell r="DR42" t="str">
            <v>nd</v>
          </cell>
          <cell r="DS42">
            <v>0</v>
          </cell>
          <cell r="DT42">
            <v>0</v>
          </cell>
          <cell r="DU42">
            <v>0</v>
          </cell>
          <cell r="DV42">
            <v>0</v>
          </cell>
          <cell r="DW42">
            <v>3.8</v>
          </cell>
          <cell r="DX42">
            <v>9.8000000000000007</v>
          </cell>
          <cell r="DY42" t="str">
            <v>nd</v>
          </cell>
          <cell r="DZ42">
            <v>0.5</v>
          </cell>
          <cell r="EA42">
            <v>0</v>
          </cell>
          <cell r="EB42" t="str">
            <v>nd</v>
          </cell>
          <cell r="EC42">
            <v>59.599999999999994</v>
          </cell>
          <cell r="ED42">
            <v>8.3000000000000007</v>
          </cell>
          <cell r="EE42">
            <v>5.5</v>
          </cell>
          <cell r="EF42">
            <v>3.5999999999999996</v>
          </cell>
          <cell r="EG42" t="str">
            <v>nd</v>
          </cell>
          <cell r="EH42">
            <v>0.3</v>
          </cell>
          <cell r="EI42">
            <v>5.3</v>
          </cell>
          <cell r="EJ42">
            <v>0.4</v>
          </cell>
          <cell r="EK42" t="str">
            <v>nd</v>
          </cell>
          <cell r="EL42">
            <v>0</v>
          </cell>
          <cell r="EM42">
            <v>0</v>
          </cell>
          <cell r="EN42">
            <v>0</v>
          </cell>
          <cell r="EO42">
            <v>0</v>
          </cell>
          <cell r="EP42" t="str">
            <v>nd</v>
          </cell>
          <cell r="EQ42">
            <v>0</v>
          </cell>
          <cell r="ER42">
            <v>0</v>
          </cell>
          <cell r="ES42" t="str">
            <v>nd</v>
          </cell>
          <cell r="ET42">
            <v>0</v>
          </cell>
          <cell r="EU42">
            <v>0</v>
          </cell>
          <cell r="EV42" t="str">
            <v>nd</v>
          </cell>
          <cell r="EW42">
            <v>0</v>
          </cell>
          <cell r="EX42">
            <v>0</v>
          </cell>
          <cell r="EY42" t="str">
            <v>nd</v>
          </cell>
          <cell r="EZ42">
            <v>0</v>
          </cell>
          <cell r="FA42" t="str">
            <v>nd</v>
          </cell>
          <cell r="FB42">
            <v>0</v>
          </cell>
          <cell r="FC42">
            <v>9.5</v>
          </cell>
          <cell r="FD42">
            <v>2.5</v>
          </cell>
          <cell r="FE42">
            <v>2.2999999999999998</v>
          </cell>
          <cell r="FF42">
            <v>0.2</v>
          </cell>
          <cell r="FG42">
            <v>18.099999999999998</v>
          </cell>
          <cell r="FH42">
            <v>4.3999999999999995</v>
          </cell>
          <cell r="FI42">
            <v>26.700000000000003</v>
          </cell>
          <cell r="FJ42">
            <v>15.6</v>
          </cell>
          <cell r="FK42">
            <v>12.3</v>
          </cell>
          <cell r="FL42">
            <v>0</v>
          </cell>
          <cell r="FM42">
            <v>0</v>
          </cell>
          <cell r="FN42">
            <v>0</v>
          </cell>
          <cell r="FO42" t="str">
            <v>nd</v>
          </cell>
          <cell r="FP42">
            <v>2</v>
          </cell>
          <cell r="FQ42">
            <v>3.4000000000000004</v>
          </cell>
          <cell r="FR42">
            <v>0</v>
          </cell>
          <cell r="FS42">
            <v>0</v>
          </cell>
          <cell r="FT42">
            <v>0</v>
          </cell>
          <cell r="FU42">
            <v>0</v>
          </cell>
          <cell r="FV42">
            <v>2</v>
          </cell>
          <cell r="FW42">
            <v>0</v>
          </cell>
          <cell r="FX42">
            <v>0</v>
          </cell>
          <cell r="FY42">
            <v>0</v>
          </cell>
          <cell r="FZ42">
            <v>0</v>
          </cell>
          <cell r="GA42" t="str">
            <v>nd</v>
          </cell>
          <cell r="GB42" t="str">
            <v>nd</v>
          </cell>
          <cell r="GC42">
            <v>0</v>
          </cell>
          <cell r="GD42">
            <v>0</v>
          </cell>
          <cell r="GE42">
            <v>0</v>
          </cell>
          <cell r="GF42">
            <v>0.70000000000000007</v>
          </cell>
          <cell r="GG42">
            <v>10.6</v>
          </cell>
          <cell r="GH42">
            <v>3</v>
          </cell>
          <cell r="GI42">
            <v>0</v>
          </cell>
          <cell r="GJ42">
            <v>0</v>
          </cell>
          <cell r="GK42">
            <v>0</v>
          </cell>
          <cell r="GL42" t="str">
            <v>nd</v>
          </cell>
          <cell r="GM42">
            <v>10.199999999999999</v>
          </cell>
          <cell r="GN42">
            <v>66.900000000000006</v>
          </cell>
          <cell r="GO42">
            <v>0</v>
          </cell>
          <cell r="GP42">
            <v>0</v>
          </cell>
          <cell r="GQ42">
            <v>0</v>
          </cell>
          <cell r="GR42">
            <v>0</v>
          </cell>
          <cell r="GS42" t="str">
            <v>nd</v>
          </cell>
          <cell r="GT42">
            <v>4.2</v>
          </cell>
          <cell r="GU42">
            <v>0</v>
          </cell>
          <cell r="GV42">
            <v>1.9</v>
          </cell>
          <cell r="GW42">
            <v>0</v>
          </cell>
          <cell r="GX42">
            <v>0</v>
          </cell>
          <cell r="GY42">
            <v>0</v>
          </cell>
          <cell r="GZ42">
            <v>0</v>
          </cell>
          <cell r="HA42">
            <v>0</v>
          </cell>
          <cell r="HB42" t="str">
            <v>nd</v>
          </cell>
          <cell r="HC42">
            <v>0</v>
          </cell>
          <cell r="HD42">
            <v>0</v>
          </cell>
          <cell r="HE42" t="str">
            <v>nd</v>
          </cell>
          <cell r="HF42">
            <v>0</v>
          </cell>
          <cell r="HG42">
            <v>0</v>
          </cell>
          <cell r="HH42">
            <v>0</v>
          </cell>
          <cell r="HI42">
            <v>1</v>
          </cell>
          <cell r="HJ42">
            <v>12.3</v>
          </cell>
          <cell r="HK42">
            <v>0.89999999999999991</v>
          </cell>
          <cell r="HL42">
            <v>0</v>
          </cell>
          <cell r="HM42">
            <v>0</v>
          </cell>
          <cell r="HN42">
            <v>0</v>
          </cell>
          <cell r="HO42">
            <v>3.9</v>
          </cell>
          <cell r="HP42">
            <v>61.7</v>
          </cell>
          <cell r="HQ42">
            <v>12</v>
          </cell>
          <cell r="HR42">
            <v>0</v>
          </cell>
          <cell r="HS42">
            <v>0</v>
          </cell>
          <cell r="HT42" t="str">
            <v>nd</v>
          </cell>
          <cell r="HU42" t="str">
            <v>nd</v>
          </cell>
          <cell r="HV42">
            <v>4.7</v>
          </cell>
          <cell r="HW42" t="str">
            <v>nd</v>
          </cell>
          <cell r="HX42">
            <v>0</v>
          </cell>
          <cell r="HY42" t="str">
            <v>nd</v>
          </cell>
          <cell r="HZ42">
            <v>0</v>
          </cell>
          <cell r="IA42" t="str">
            <v>nd</v>
          </cell>
          <cell r="IB42">
            <v>0</v>
          </cell>
          <cell r="IC42">
            <v>0</v>
          </cell>
          <cell r="ID42" t="str">
            <v>nd</v>
          </cell>
          <cell r="IE42" t="str">
            <v>nd</v>
          </cell>
          <cell r="IF42">
            <v>0</v>
          </cell>
          <cell r="IG42">
            <v>0</v>
          </cell>
          <cell r="IH42">
            <v>0</v>
          </cell>
          <cell r="II42">
            <v>0</v>
          </cell>
          <cell r="IJ42">
            <v>0</v>
          </cell>
          <cell r="IK42">
            <v>1.2</v>
          </cell>
          <cell r="IL42">
            <v>11.5</v>
          </cell>
          <cell r="IM42">
            <v>1.4000000000000001</v>
          </cell>
          <cell r="IN42">
            <v>0</v>
          </cell>
          <cell r="IO42">
            <v>0</v>
          </cell>
          <cell r="IP42">
            <v>3.3000000000000003</v>
          </cell>
          <cell r="IQ42">
            <v>9.5</v>
          </cell>
          <cell r="IR42">
            <v>38.800000000000004</v>
          </cell>
          <cell r="IS42">
            <v>25.3</v>
          </cell>
          <cell r="IT42">
            <v>0.70000000000000007</v>
          </cell>
          <cell r="IU42">
            <v>0</v>
          </cell>
          <cell r="IV42">
            <v>0.2</v>
          </cell>
          <cell r="IW42">
            <v>0</v>
          </cell>
          <cell r="IX42">
            <v>3.6999999999999997</v>
          </cell>
          <cell r="IY42">
            <v>2</v>
          </cell>
          <cell r="IZ42">
            <v>0</v>
          </cell>
          <cell r="JA42">
            <v>0</v>
          </cell>
          <cell r="JB42">
            <v>0</v>
          </cell>
          <cell r="JC42">
            <v>0</v>
          </cell>
          <cell r="JD42">
            <v>0</v>
          </cell>
          <cell r="JE42">
            <v>2</v>
          </cell>
          <cell r="JF42">
            <v>0</v>
          </cell>
          <cell r="JG42">
            <v>0</v>
          </cell>
          <cell r="JH42">
            <v>0</v>
          </cell>
          <cell r="JI42">
            <v>0</v>
          </cell>
          <cell r="JJ42" t="str">
            <v>nd</v>
          </cell>
          <cell r="JK42" t="str">
            <v>nd</v>
          </cell>
          <cell r="JL42">
            <v>0</v>
          </cell>
          <cell r="JM42">
            <v>0</v>
          </cell>
          <cell r="JN42">
            <v>0</v>
          </cell>
          <cell r="JO42" t="str">
            <v>nd</v>
          </cell>
          <cell r="JP42" t="str">
            <v>nd</v>
          </cell>
          <cell r="JQ42">
            <v>13.600000000000001</v>
          </cell>
          <cell r="JR42">
            <v>0</v>
          </cell>
          <cell r="JS42">
            <v>0</v>
          </cell>
          <cell r="JT42">
            <v>0</v>
          </cell>
          <cell r="JU42">
            <v>0</v>
          </cell>
          <cell r="JV42">
            <v>0</v>
          </cell>
          <cell r="JW42">
            <v>77.5</v>
          </cell>
          <cell r="JX42">
            <v>0</v>
          </cell>
          <cell r="JY42">
            <v>0</v>
          </cell>
          <cell r="JZ42">
            <v>0</v>
          </cell>
          <cell r="KA42">
            <v>0</v>
          </cell>
          <cell r="KB42">
            <v>0</v>
          </cell>
          <cell r="KC42">
            <v>5.8000000000000007</v>
          </cell>
          <cell r="KD42">
            <v>63.1</v>
          </cell>
          <cell r="KE42">
            <v>15.4</v>
          </cell>
          <cell r="KF42">
            <v>1.2</v>
          </cell>
          <cell r="KG42">
            <v>5.3</v>
          </cell>
          <cell r="KH42">
            <v>14.799999999999999</v>
          </cell>
          <cell r="KI42">
            <v>0.1</v>
          </cell>
          <cell r="KJ42">
            <v>59.099999999999994</v>
          </cell>
          <cell r="KK42">
            <v>17</v>
          </cell>
          <cell r="KL42">
            <v>1.2</v>
          </cell>
          <cell r="KM42">
            <v>5.4</v>
          </cell>
          <cell r="KN42">
            <v>17.299999999999997</v>
          </cell>
          <cell r="KO42">
            <v>0.1</v>
          </cell>
        </row>
        <row r="43">
          <cell r="A43" t="str">
            <v>1DE</v>
          </cell>
          <cell r="B43" t="str">
            <v>43</v>
          </cell>
          <cell r="C43" t="str">
            <v>NAF 17</v>
          </cell>
          <cell r="D43" t="str">
            <v>DE</v>
          </cell>
          <cell r="E43" t="str">
            <v>1</v>
          </cell>
          <cell r="F43">
            <v>0</v>
          </cell>
          <cell r="G43" t="str">
            <v>nd</v>
          </cell>
          <cell r="H43">
            <v>36.5</v>
          </cell>
          <cell r="I43">
            <v>59.5</v>
          </cell>
          <cell r="J43" t="str">
            <v>nd</v>
          </cell>
          <cell r="K43">
            <v>74.7</v>
          </cell>
          <cell r="L43" t="str">
            <v>nd</v>
          </cell>
          <cell r="M43">
            <v>0</v>
          </cell>
          <cell r="N43" t="str">
            <v>nd</v>
          </cell>
          <cell r="O43">
            <v>25.1</v>
          </cell>
          <cell r="P43">
            <v>39.200000000000003</v>
          </cell>
          <cell r="Q43">
            <v>9.3000000000000007</v>
          </cell>
          <cell r="R43" t="str">
            <v>nd</v>
          </cell>
          <cell r="S43" t="str">
            <v>nd</v>
          </cell>
          <cell r="T43">
            <v>27.400000000000002</v>
          </cell>
          <cell r="U43">
            <v>11.600000000000001</v>
          </cell>
          <cell r="V43">
            <v>6.6000000000000005</v>
          </cell>
          <cell r="W43">
            <v>14.899999999999999</v>
          </cell>
          <cell r="X43">
            <v>81</v>
          </cell>
          <cell r="Y43" t="str">
            <v>nd</v>
          </cell>
          <cell r="Z43">
            <v>0</v>
          </cell>
          <cell r="AA43">
            <v>0</v>
          </cell>
          <cell r="AB43" t="str">
            <v>nd</v>
          </cell>
          <cell r="AC43" t="str">
            <v>nd</v>
          </cell>
          <cell r="AD43">
            <v>63.1</v>
          </cell>
          <cell r="AE43">
            <v>0</v>
          </cell>
          <cell r="AF43" t="str">
            <v>nd</v>
          </cell>
          <cell r="AG43" t="str">
            <v>nd</v>
          </cell>
          <cell r="AH43">
            <v>0</v>
          </cell>
          <cell r="AI43" t="str">
            <v>nd</v>
          </cell>
          <cell r="AJ43">
            <v>69.5</v>
          </cell>
          <cell r="AK43" t="str">
            <v>nd</v>
          </cell>
          <cell r="AL43">
            <v>27</v>
          </cell>
          <cell r="AM43">
            <v>8</v>
          </cell>
          <cell r="AN43">
            <v>92</v>
          </cell>
          <cell r="AO43">
            <v>0</v>
          </cell>
          <cell r="AP43">
            <v>100</v>
          </cell>
          <cell r="AQ43" t="str">
            <v>nd</v>
          </cell>
          <cell r="AR43" t="str">
            <v>nd</v>
          </cell>
          <cell r="AS43">
            <v>0</v>
          </cell>
          <cell r="AT43">
            <v>0</v>
          </cell>
          <cell r="AU43">
            <v>0</v>
          </cell>
          <cell r="AV43" t="str">
            <v>nd</v>
          </cell>
          <cell r="AW43">
            <v>0</v>
          </cell>
          <cell r="AX43">
            <v>0</v>
          </cell>
          <cell r="AY43" t="str">
            <v>nd</v>
          </cell>
          <cell r="AZ43">
            <v>0</v>
          </cell>
          <cell r="BA43">
            <v>87.7</v>
          </cell>
          <cell r="BB43" t="str">
            <v>nd</v>
          </cell>
          <cell r="BC43">
            <v>0</v>
          </cell>
          <cell r="BD43" t="str">
            <v>nd</v>
          </cell>
          <cell r="BE43">
            <v>0</v>
          </cell>
          <cell r="BF43" t="str">
            <v>nd</v>
          </cell>
          <cell r="BG43">
            <v>0</v>
          </cell>
          <cell r="BH43">
            <v>0</v>
          </cell>
          <cell r="BI43">
            <v>0</v>
          </cell>
          <cell r="BJ43" t="str">
            <v>nd</v>
          </cell>
          <cell r="BK43">
            <v>14.799999999999999</v>
          </cell>
          <cell r="BL43">
            <v>83</v>
          </cell>
          <cell r="BM43">
            <v>0</v>
          </cell>
          <cell r="BN43">
            <v>0</v>
          </cell>
          <cell r="BO43">
            <v>0</v>
          </cell>
          <cell r="BP43" t="str">
            <v>nd</v>
          </cell>
          <cell r="BQ43">
            <v>0</v>
          </cell>
          <cell r="BR43">
            <v>97.8</v>
          </cell>
          <cell r="BS43">
            <v>0</v>
          </cell>
          <cell r="BT43">
            <v>0</v>
          </cell>
          <cell r="BU43">
            <v>0</v>
          </cell>
          <cell r="BV43" t="str">
            <v>nd</v>
          </cell>
          <cell r="BW43">
            <v>45.800000000000004</v>
          </cell>
          <cell r="BX43">
            <v>49.9</v>
          </cell>
          <cell r="BY43">
            <v>0</v>
          </cell>
          <cell r="BZ43" t="str">
            <v>nd</v>
          </cell>
          <cell r="CA43" t="str">
            <v>nd</v>
          </cell>
          <cell r="CB43">
            <v>49.5</v>
          </cell>
          <cell r="CC43">
            <v>31.3</v>
          </cell>
          <cell r="CD43">
            <v>7.1</v>
          </cell>
          <cell r="CE43">
            <v>0</v>
          </cell>
          <cell r="CF43">
            <v>0</v>
          </cell>
          <cell r="CG43">
            <v>0</v>
          </cell>
          <cell r="CH43">
            <v>0</v>
          </cell>
          <cell r="CI43">
            <v>0</v>
          </cell>
          <cell r="CJ43">
            <v>100</v>
          </cell>
          <cell r="CK43">
            <v>52</v>
          </cell>
          <cell r="CL43">
            <v>20.200000000000003</v>
          </cell>
          <cell r="CM43">
            <v>71.2</v>
          </cell>
          <cell r="CN43">
            <v>51</v>
          </cell>
          <cell r="CO43" t="str">
            <v>nd</v>
          </cell>
          <cell r="CP43">
            <v>5.8000000000000007</v>
          </cell>
          <cell r="CQ43">
            <v>62.3</v>
          </cell>
          <cell r="CR43" t="str">
            <v>nd</v>
          </cell>
          <cell r="CS43">
            <v>20.8</v>
          </cell>
          <cell r="CT43">
            <v>41.4</v>
          </cell>
          <cell r="CU43" t="str">
            <v>nd</v>
          </cell>
          <cell r="CV43">
            <v>30.099999999999998</v>
          </cell>
          <cell r="CW43">
            <v>21.9</v>
          </cell>
          <cell r="CX43">
            <v>11.1</v>
          </cell>
          <cell r="CY43">
            <v>16.100000000000001</v>
          </cell>
          <cell r="CZ43">
            <v>20.100000000000001</v>
          </cell>
          <cell r="DA43" t="str">
            <v>nd</v>
          </cell>
          <cell r="DB43">
            <v>29.099999999999998</v>
          </cell>
          <cell r="DC43">
            <v>22.900000000000002</v>
          </cell>
          <cell r="DD43">
            <v>49.1</v>
          </cell>
          <cell r="DE43" t="str">
            <v>nd</v>
          </cell>
          <cell r="DF43">
            <v>21.4</v>
          </cell>
          <cell r="DG43">
            <v>0</v>
          </cell>
          <cell r="DH43" t="str">
            <v>nd</v>
          </cell>
          <cell r="DI43">
            <v>15.299999999999999</v>
          </cell>
          <cell r="DJ43" t="str">
            <v>nd</v>
          </cell>
          <cell r="DK43">
            <v>9.8000000000000007</v>
          </cell>
          <cell r="DL43">
            <v>0</v>
          </cell>
          <cell r="DM43">
            <v>0</v>
          </cell>
          <cell r="DN43">
            <v>0</v>
          </cell>
          <cell r="DO43">
            <v>0</v>
          </cell>
          <cell r="DP43">
            <v>0</v>
          </cell>
          <cell r="DQ43" t="str">
            <v>nd</v>
          </cell>
          <cell r="DR43">
            <v>0</v>
          </cell>
          <cell r="DS43">
            <v>0</v>
          </cell>
          <cell r="DT43">
            <v>0</v>
          </cell>
          <cell r="DU43">
            <v>0</v>
          </cell>
          <cell r="DV43">
            <v>0</v>
          </cell>
          <cell r="DW43">
            <v>28.999999999999996</v>
          </cell>
          <cell r="DX43" t="str">
            <v>nd</v>
          </cell>
          <cell r="DY43">
            <v>0</v>
          </cell>
          <cell r="DZ43" t="str">
            <v>nd</v>
          </cell>
          <cell r="EA43">
            <v>0</v>
          </cell>
          <cell r="EB43">
            <v>0</v>
          </cell>
          <cell r="EC43">
            <v>56.499999999999993</v>
          </cell>
          <cell r="ED43">
            <v>0</v>
          </cell>
          <cell r="EE43">
            <v>0</v>
          </cell>
          <cell r="EF43">
            <v>0</v>
          </cell>
          <cell r="EG43">
            <v>0</v>
          </cell>
          <cell r="EH43" t="str">
            <v>nd</v>
          </cell>
          <cell r="EI43">
            <v>0</v>
          </cell>
          <cell r="EJ43" t="str">
            <v>nd</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t="str">
            <v>nd</v>
          </cell>
          <cell r="EZ43">
            <v>0</v>
          </cell>
          <cell r="FA43">
            <v>0</v>
          </cell>
          <cell r="FB43">
            <v>0</v>
          </cell>
          <cell r="FC43" t="str">
            <v>nd</v>
          </cell>
          <cell r="FD43">
            <v>11.3</v>
          </cell>
          <cell r="FE43">
            <v>24.9</v>
          </cell>
          <cell r="FF43">
            <v>0</v>
          </cell>
          <cell r="FG43">
            <v>0</v>
          </cell>
          <cell r="FH43">
            <v>0</v>
          </cell>
          <cell r="FI43">
            <v>0</v>
          </cell>
          <cell r="FJ43" t="str">
            <v>nd</v>
          </cell>
          <cell r="FK43">
            <v>54.1</v>
          </cell>
          <cell r="FL43">
            <v>0</v>
          </cell>
          <cell r="FM43">
            <v>0</v>
          </cell>
          <cell r="FN43">
            <v>0</v>
          </cell>
          <cell r="FO43">
            <v>0</v>
          </cell>
          <cell r="FP43">
            <v>0</v>
          </cell>
          <cell r="FQ43" t="str">
            <v>nd</v>
          </cell>
          <cell r="FR43">
            <v>0</v>
          </cell>
          <cell r="FS43">
            <v>0</v>
          </cell>
          <cell r="FT43">
            <v>0</v>
          </cell>
          <cell r="FU43">
            <v>0</v>
          </cell>
          <cell r="FV43">
            <v>0</v>
          </cell>
          <cell r="FW43">
            <v>0</v>
          </cell>
          <cell r="FX43">
            <v>0</v>
          </cell>
          <cell r="FY43">
            <v>0</v>
          </cell>
          <cell r="FZ43">
            <v>0</v>
          </cell>
          <cell r="GA43">
            <v>0</v>
          </cell>
          <cell r="GB43" t="str">
            <v>nd</v>
          </cell>
          <cell r="GC43">
            <v>0</v>
          </cell>
          <cell r="GD43">
            <v>0</v>
          </cell>
          <cell r="GE43">
            <v>0</v>
          </cell>
          <cell r="GF43" t="str">
            <v>nd</v>
          </cell>
          <cell r="GG43">
            <v>0</v>
          </cell>
          <cell r="GH43">
            <v>36.1</v>
          </cell>
          <cell r="GI43">
            <v>0</v>
          </cell>
          <cell r="GJ43">
            <v>0</v>
          </cell>
          <cell r="GK43">
            <v>0</v>
          </cell>
          <cell r="GL43">
            <v>0</v>
          </cell>
          <cell r="GM43">
            <v>0</v>
          </cell>
          <cell r="GN43">
            <v>57.699999999999996</v>
          </cell>
          <cell r="GO43">
            <v>0</v>
          </cell>
          <cell r="GP43">
            <v>0</v>
          </cell>
          <cell r="GQ43">
            <v>0</v>
          </cell>
          <cell r="GR43">
            <v>0</v>
          </cell>
          <cell r="GS43">
            <v>0</v>
          </cell>
          <cell r="GT43" t="str">
            <v>nd</v>
          </cell>
          <cell r="GU43">
            <v>0</v>
          </cell>
          <cell r="GV43">
            <v>0</v>
          </cell>
          <cell r="GW43">
            <v>0</v>
          </cell>
          <cell r="GX43">
            <v>0</v>
          </cell>
          <cell r="GY43">
            <v>0</v>
          </cell>
          <cell r="GZ43">
            <v>0</v>
          </cell>
          <cell r="HA43">
            <v>0</v>
          </cell>
          <cell r="HB43">
            <v>0</v>
          </cell>
          <cell r="HC43">
            <v>0</v>
          </cell>
          <cell r="HD43">
            <v>0</v>
          </cell>
          <cell r="HE43" t="str">
            <v>nd</v>
          </cell>
          <cell r="HF43">
            <v>0</v>
          </cell>
          <cell r="HG43">
            <v>0</v>
          </cell>
          <cell r="HH43">
            <v>0</v>
          </cell>
          <cell r="HI43" t="str">
            <v>nd</v>
          </cell>
          <cell r="HJ43">
            <v>27.900000000000002</v>
          </cell>
          <cell r="HK43" t="str">
            <v>nd</v>
          </cell>
          <cell r="HL43">
            <v>0</v>
          </cell>
          <cell r="HM43">
            <v>0</v>
          </cell>
          <cell r="HN43">
            <v>0</v>
          </cell>
          <cell r="HO43">
            <v>0</v>
          </cell>
          <cell r="HP43">
            <v>18</v>
          </cell>
          <cell r="HQ43">
            <v>39.700000000000003</v>
          </cell>
          <cell r="HR43">
            <v>0</v>
          </cell>
          <cell r="HS43">
            <v>0</v>
          </cell>
          <cell r="HT43">
            <v>0</v>
          </cell>
          <cell r="HU43">
            <v>0</v>
          </cell>
          <cell r="HV43">
            <v>0</v>
          </cell>
          <cell r="HW43" t="str">
            <v>nd</v>
          </cell>
          <cell r="HX43">
            <v>0</v>
          </cell>
          <cell r="HY43">
            <v>0</v>
          </cell>
          <cell r="HZ43">
            <v>0</v>
          </cell>
          <cell r="IA43">
            <v>0</v>
          </cell>
          <cell r="IB43">
            <v>0</v>
          </cell>
          <cell r="IC43">
            <v>0</v>
          </cell>
          <cell r="ID43" t="str">
            <v>nd</v>
          </cell>
          <cell r="IE43">
            <v>0</v>
          </cell>
          <cell r="IF43">
            <v>0</v>
          </cell>
          <cell r="IG43">
            <v>0</v>
          </cell>
          <cell r="IH43">
            <v>0</v>
          </cell>
          <cell r="II43">
            <v>0</v>
          </cell>
          <cell r="IJ43">
            <v>0</v>
          </cell>
          <cell r="IK43" t="str">
            <v>nd</v>
          </cell>
          <cell r="IL43">
            <v>17.8</v>
          </cell>
          <cell r="IM43">
            <v>10.9</v>
          </cell>
          <cell r="IN43">
            <v>0</v>
          </cell>
          <cell r="IO43">
            <v>0</v>
          </cell>
          <cell r="IP43">
            <v>0</v>
          </cell>
          <cell r="IQ43">
            <v>0</v>
          </cell>
          <cell r="IR43">
            <v>31.6</v>
          </cell>
          <cell r="IS43">
            <v>20.399999999999999</v>
          </cell>
          <cell r="IT43">
            <v>7.1</v>
          </cell>
          <cell r="IU43">
            <v>0</v>
          </cell>
          <cell r="IV43" t="str">
            <v>nd</v>
          </cell>
          <cell r="IW43">
            <v>0</v>
          </cell>
          <cell r="IX43">
            <v>0</v>
          </cell>
          <cell r="IY43">
            <v>0</v>
          </cell>
          <cell r="IZ43">
            <v>0</v>
          </cell>
          <cell r="JA43">
            <v>0</v>
          </cell>
          <cell r="JB43">
            <v>0</v>
          </cell>
          <cell r="JC43">
            <v>0</v>
          </cell>
          <cell r="JD43">
            <v>0</v>
          </cell>
          <cell r="JE43">
            <v>0</v>
          </cell>
          <cell r="JF43">
            <v>0</v>
          </cell>
          <cell r="JG43">
            <v>0</v>
          </cell>
          <cell r="JH43">
            <v>0</v>
          </cell>
          <cell r="JI43">
            <v>0</v>
          </cell>
          <cell r="JJ43">
            <v>0</v>
          </cell>
          <cell r="JK43" t="str">
            <v>nd</v>
          </cell>
          <cell r="JL43">
            <v>0</v>
          </cell>
          <cell r="JM43">
            <v>0</v>
          </cell>
          <cell r="JN43">
            <v>0</v>
          </cell>
          <cell r="JO43">
            <v>0</v>
          </cell>
          <cell r="JP43">
            <v>0</v>
          </cell>
          <cell r="JQ43">
            <v>38.299999999999997</v>
          </cell>
          <cell r="JR43">
            <v>0</v>
          </cell>
          <cell r="JS43">
            <v>0</v>
          </cell>
          <cell r="JT43">
            <v>0</v>
          </cell>
          <cell r="JU43">
            <v>0</v>
          </cell>
          <cell r="JV43">
            <v>0</v>
          </cell>
          <cell r="JW43">
            <v>57.699999999999996</v>
          </cell>
          <cell r="JX43">
            <v>0</v>
          </cell>
          <cell r="JY43">
            <v>0</v>
          </cell>
          <cell r="JZ43">
            <v>0</v>
          </cell>
          <cell r="KA43">
            <v>0</v>
          </cell>
          <cell r="KB43">
            <v>0</v>
          </cell>
          <cell r="KC43" t="str">
            <v>nd</v>
          </cell>
          <cell r="KD43">
            <v>79.7</v>
          </cell>
          <cell r="KE43">
            <v>1</v>
          </cell>
          <cell r="KF43">
            <v>0.3</v>
          </cell>
          <cell r="KG43">
            <v>3.8</v>
          </cell>
          <cell r="KH43">
            <v>15.2</v>
          </cell>
          <cell r="KI43">
            <v>0</v>
          </cell>
          <cell r="KJ43">
            <v>76.8</v>
          </cell>
          <cell r="KK43">
            <v>1</v>
          </cell>
          <cell r="KL43">
            <v>0.4</v>
          </cell>
          <cell r="KM43">
            <v>3.9</v>
          </cell>
          <cell r="KN43">
            <v>17.899999999999999</v>
          </cell>
          <cell r="KO43">
            <v>0</v>
          </cell>
        </row>
        <row r="44">
          <cell r="A44" t="str">
            <v>2DE</v>
          </cell>
          <cell r="B44" t="str">
            <v>44</v>
          </cell>
          <cell r="C44" t="str">
            <v>NAF 17</v>
          </cell>
          <cell r="D44" t="str">
            <v>DE</v>
          </cell>
          <cell r="E44" t="str">
            <v>2</v>
          </cell>
          <cell r="F44">
            <v>0</v>
          </cell>
          <cell r="G44">
            <v>0</v>
          </cell>
          <cell r="H44">
            <v>5.6000000000000005</v>
          </cell>
          <cell r="I44">
            <v>80.400000000000006</v>
          </cell>
          <cell r="J44">
            <v>14.000000000000002</v>
          </cell>
          <cell r="K44">
            <v>34.5</v>
          </cell>
          <cell r="L44" t="str">
            <v>nd</v>
          </cell>
          <cell r="M44">
            <v>0</v>
          </cell>
          <cell r="N44">
            <v>0</v>
          </cell>
          <cell r="O44">
            <v>15.5</v>
          </cell>
          <cell r="P44">
            <v>28.999999999999996</v>
          </cell>
          <cell r="Q44" t="str">
            <v>nd</v>
          </cell>
          <cell r="R44" t="str">
            <v>nd</v>
          </cell>
          <cell r="S44">
            <v>33.700000000000003</v>
          </cell>
          <cell r="T44" t="str">
            <v>nd</v>
          </cell>
          <cell r="U44" t="str">
            <v>nd</v>
          </cell>
          <cell r="V44">
            <v>11.799999999999999</v>
          </cell>
          <cell r="W44">
            <v>16.900000000000002</v>
          </cell>
          <cell r="X44">
            <v>75.3</v>
          </cell>
          <cell r="Y44">
            <v>7.7</v>
          </cell>
          <cell r="Z44" t="str">
            <v>nd</v>
          </cell>
          <cell r="AA44">
            <v>0</v>
          </cell>
          <cell r="AB44">
            <v>0</v>
          </cell>
          <cell r="AC44">
            <v>0</v>
          </cell>
          <cell r="AD44">
            <v>98.8</v>
          </cell>
          <cell r="AE44" t="str">
            <v>nd</v>
          </cell>
          <cell r="AF44">
            <v>0</v>
          </cell>
          <cell r="AG44" t="str">
            <v>nd</v>
          </cell>
          <cell r="AH44">
            <v>0</v>
          </cell>
          <cell r="AI44" t="str">
            <v>nd</v>
          </cell>
          <cell r="AJ44">
            <v>84.899999999999991</v>
          </cell>
          <cell r="AK44" t="str">
            <v>nd</v>
          </cell>
          <cell r="AL44">
            <v>14.000000000000002</v>
          </cell>
          <cell r="AM44">
            <v>4.5999999999999996</v>
          </cell>
          <cell r="AN44">
            <v>95.399999999999991</v>
          </cell>
          <cell r="AO44" t="str">
            <v>nd</v>
          </cell>
          <cell r="AP44" t="str">
            <v>nd</v>
          </cell>
          <cell r="AQ44" t="str">
            <v>nd</v>
          </cell>
          <cell r="AR44">
            <v>0</v>
          </cell>
          <cell r="AS44">
            <v>0</v>
          </cell>
          <cell r="AT44" t="str">
            <v>nd</v>
          </cell>
          <cell r="AU44">
            <v>0</v>
          </cell>
          <cell r="AV44">
            <v>0</v>
          </cell>
          <cell r="AW44" t="str">
            <v>nd</v>
          </cell>
          <cell r="AX44">
            <v>0</v>
          </cell>
          <cell r="AY44" t="str">
            <v>nd</v>
          </cell>
          <cell r="AZ44">
            <v>0</v>
          </cell>
          <cell r="BA44">
            <v>64.600000000000009</v>
          </cell>
          <cell r="BB44">
            <v>31.3</v>
          </cell>
          <cell r="BC44">
            <v>0</v>
          </cell>
          <cell r="BD44" t="str">
            <v>nd</v>
          </cell>
          <cell r="BE44" t="str">
            <v>nd</v>
          </cell>
          <cell r="BF44">
            <v>2</v>
          </cell>
          <cell r="BG44" t="str">
            <v>nd</v>
          </cell>
          <cell r="BH44" t="str">
            <v>nd</v>
          </cell>
          <cell r="BI44">
            <v>0</v>
          </cell>
          <cell r="BJ44">
            <v>4.8</v>
          </cell>
          <cell r="BK44">
            <v>33.5</v>
          </cell>
          <cell r="BL44">
            <v>59.3</v>
          </cell>
          <cell r="BM44">
            <v>0</v>
          </cell>
          <cell r="BN44">
            <v>0</v>
          </cell>
          <cell r="BO44">
            <v>0</v>
          </cell>
          <cell r="BP44" t="str">
            <v>nd</v>
          </cell>
          <cell r="BQ44" t="str">
            <v>nd</v>
          </cell>
          <cell r="BR44">
            <v>91.9</v>
          </cell>
          <cell r="BS44">
            <v>0</v>
          </cell>
          <cell r="BT44">
            <v>0</v>
          </cell>
          <cell r="BU44">
            <v>0</v>
          </cell>
          <cell r="BV44">
            <v>17.100000000000001</v>
          </cell>
          <cell r="BW44">
            <v>56.499999999999993</v>
          </cell>
          <cell r="BX44">
            <v>26.400000000000002</v>
          </cell>
          <cell r="BY44">
            <v>0</v>
          </cell>
          <cell r="BZ44">
            <v>0</v>
          </cell>
          <cell r="CA44">
            <v>5.4</v>
          </cell>
          <cell r="CB44">
            <v>49.3</v>
          </cell>
          <cell r="CC44">
            <v>42.699999999999996</v>
          </cell>
          <cell r="CD44" t="str">
            <v>nd</v>
          </cell>
          <cell r="CE44">
            <v>0</v>
          </cell>
          <cell r="CF44">
            <v>0</v>
          </cell>
          <cell r="CG44">
            <v>0</v>
          </cell>
          <cell r="CH44">
            <v>0</v>
          </cell>
          <cell r="CI44">
            <v>0</v>
          </cell>
          <cell r="CJ44">
            <v>100</v>
          </cell>
          <cell r="CK44">
            <v>69.3</v>
          </cell>
          <cell r="CL44">
            <v>25.900000000000002</v>
          </cell>
          <cell r="CM44">
            <v>61.7</v>
          </cell>
          <cell r="CN44">
            <v>24.8</v>
          </cell>
          <cell r="CO44">
            <v>22.3</v>
          </cell>
          <cell r="CP44">
            <v>32.200000000000003</v>
          </cell>
          <cell r="CQ44">
            <v>66.2</v>
          </cell>
          <cell r="CR44" t="str">
            <v>nd</v>
          </cell>
          <cell r="CS44">
            <v>38.1</v>
          </cell>
          <cell r="CT44">
            <v>37.6</v>
          </cell>
          <cell r="CU44" t="str">
            <v>nd</v>
          </cell>
          <cell r="CV44">
            <v>21.2</v>
          </cell>
          <cell r="CW44">
            <v>44.7</v>
          </cell>
          <cell r="CX44" t="str">
            <v>nd</v>
          </cell>
          <cell r="CY44">
            <v>11.700000000000001</v>
          </cell>
          <cell r="CZ44">
            <v>0</v>
          </cell>
          <cell r="DA44">
            <v>3.5000000000000004</v>
          </cell>
          <cell r="DB44">
            <v>39.5</v>
          </cell>
          <cell r="DC44">
            <v>45.9</v>
          </cell>
          <cell r="DD44">
            <v>11.899999999999999</v>
          </cell>
          <cell r="DE44" t="str">
            <v>nd</v>
          </cell>
          <cell r="DF44">
            <v>15.2</v>
          </cell>
          <cell r="DG44">
            <v>0</v>
          </cell>
          <cell r="DH44">
            <v>0</v>
          </cell>
          <cell r="DI44">
            <v>11.5</v>
          </cell>
          <cell r="DJ44">
            <v>8</v>
          </cell>
          <cell r="DK44">
            <v>20.5</v>
          </cell>
          <cell r="DL44">
            <v>0</v>
          </cell>
          <cell r="DM44">
            <v>0</v>
          </cell>
          <cell r="DN44">
            <v>0</v>
          </cell>
          <cell r="DO44">
            <v>0</v>
          </cell>
          <cell r="DP44">
            <v>0</v>
          </cell>
          <cell r="DQ44">
            <v>0</v>
          </cell>
          <cell r="DR44">
            <v>0</v>
          </cell>
          <cell r="DS44">
            <v>0</v>
          </cell>
          <cell r="DT44">
            <v>0</v>
          </cell>
          <cell r="DU44">
            <v>0</v>
          </cell>
          <cell r="DV44">
            <v>0</v>
          </cell>
          <cell r="DW44" t="str">
            <v>nd</v>
          </cell>
          <cell r="DX44" t="str">
            <v>nd</v>
          </cell>
          <cell r="DY44">
            <v>0</v>
          </cell>
          <cell r="DZ44" t="str">
            <v>nd</v>
          </cell>
          <cell r="EA44">
            <v>0</v>
          </cell>
          <cell r="EB44" t="str">
            <v>nd</v>
          </cell>
          <cell r="EC44">
            <v>47</v>
          </cell>
          <cell r="ED44">
            <v>29.799999999999997</v>
          </cell>
          <cell r="EE44">
            <v>0</v>
          </cell>
          <cell r="EF44" t="str">
            <v>nd</v>
          </cell>
          <cell r="EG44" t="str">
            <v>nd</v>
          </cell>
          <cell r="EH44" t="str">
            <v>nd</v>
          </cell>
          <cell r="EI44">
            <v>14.000000000000002</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t="str">
            <v>nd</v>
          </cell>
          <cell r="FB44">
            <v>0</v>
          </cell>
          <cell r="FC44" t="str">
            <v>nd</v>
          </cell>
          <cell r="FD44">
            <v>0</v>
          </cell>
          <cell r="FE44" t="str">
            <v>nd</v>
          </cell>
          <cell r="FF44" t="str">
            <v>nd</v>
          </cell>
          <cell r="FG44" t="str">
            <v>nd</v>
          </cell>
          <cell r="FH44">
            <v>0</v>
          </cell>
          <cell r="FI44" t="str">
            <v>nd</v>
          </cell>
          <cell r="FJ44">
            <v>29.299999999999997</v>
          </cell>
          <cell r="FK44">
            <v>50.5</v>
          </cell>
          <cell r="FL44">
            <v>0</v>
          </cell>
          <cell r="FM44">
            <v>0</v>
          </cell>
          <cell r="FN44">
            <v>0</v>
          </cell>
          <cell r="FO44" t="str">
            <v>nd</v>
          </cell>
          <cell r="FP44" t="str">
            <v>nd</v>
          </cell>
          <cell r="FQ44" t="str">
            <v>nd</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t="str">
            <v>nd</v>
          </cell>
          <cell r="GG44">
            <v>0</v>
          </cell>
          <cell r="GH44" t="str">
            <v>nd</v>
          </cell>
          <cell r="GI44">
            <v>0</v>
          </cell>
          <cell r="GJ44">
            <v>0</v>
          </cell>
          <cell r="GK44">
            <v>0</v>
          </cell>
          <cell r="GL44" t="str">
            <v>nd</v>
          </cell>
          <cell r="GM44" t="str">
            <v>nd</v>
          </cell>
          <cell r="GN44">
            <v>72.5</v>
          </cell>
          <cell r="GO44">
            <v>0</v>
          </cell>
          <cell r="GP44">
            <v>0</v>
          </cell>
          <cell r="GQ44">
            <v>0</v>
          </cell>
          <cell r="GR44">
            <v>0</v>
          </cell>
          <cell r="GS44">
            <v>0</v>
          </cell>
          <cell r="GT44">
            <v>15.1</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t="str">
            <v>nd</v>
          </cell>
          <cell r="HJ44" t="str">
            <v>nd</v>
          </cell>
          <cell r="HK44" t="str">
            <v>nd</v>
          </cell>
          <cell r="HL44">
            <v>0</v>
          </cell>
          <cell r="HM44">
            <v>0</v>
          </cell>
          <cell r="HN44">
            <v>0</v>
          </cell>
          <cell r="HO44" t="str">
            <v>nd</v>
          </cell>
          <cell r="HP44">
            <v>46.5</v>
          </cell>
          <cell r="HQ44">
            <v>22.6</v>
          </cell>
          <cell r="HR44">
            <v>0</v>
          </cell>
          <cell r="HS44">
            <v>0</v>
          </cell>
          <cell r="HT44">
            <v>0</v>
          </cell>
          <cell r="HU44" t="str">
            <v>nd</v>
          </cell>
          <cell r="HV44">
            <v>9.8000000000000007</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4</v>
          </cell>
          <cell r="IM44">
            <v>0</v>
          </cell>
          <cell r="IN44">
            <v>0</v>
          </cell>
          <cell r="IO44">
            <v>0</v>
          </cell>
          <cell r="IP44">
            <v>0</v>
          </cell>
          <cell r="IQ44">
            <v>5.4</v>
          </cell>
          <cell r="IR44">
            <v>34.9</v>
          </cell>
          <cell r="IS44">
            <v>39.200000000000003</v>
          </cell>
          <cell r="IT44" t="str">
            <v>nd</v>
          </cell>
          <cell r="IU44">
            <v>0</v>
          </cell>
          <cell r="IV44">
            <v>0</v>
          </cell>
          <cell r="IW44">
            <v>0</v>
          </cell>
          <cell r="IX44">
            <v>10.4</v>
          </cell>
          <cell r="IY44" t="str">
            <v>nd</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4</v>
          </cell>
          <cell r="JR44">
            <v>0</v>
          </cell>
          <cell r="JS44">
            <v>0</v>
          </cell>
          <cell r="JT44">
            <v>0</v>
          </cell>
          <cell r="JU44">
            <v>0</v>
          </cell>
          <cell r="JV44">
            <v>0</v>
          </cell>
          <cell r="JW44">
            <v>82.399999999999991</v>
          </cell>
          <cell r="JX44">
            <v>0</v>
          </cell>
          <cell r="JY44">
            <v>0</v>
          </cell>
          <cell r="JZ44">
            <v>0</v>
          </cell>
          <cell r="KA44">
            <v>0</v>
          </cell>
          <cell r="KB44">
            <v>0</v>
          </cell>
          <cell r="KC44">
            <v>13.5</v>
          </cell>
          <cell r="KD44">
            <v>75.8</v>
          </cell>
          <cell r="KE44">
            <v>3.8</v>
          </cell>
          <cell r="KF44">
            <v>1.7999999999999998</v>
          </cell>
          <cell r="KG44">
            <v>5.7</v>
          </cell>
          <cell r="KH44">
            <v>12.9</v>
          </cell>
          <cell r="KI44">
            <v>0</v>
          </cell>
          <cell r="KJ44">
            <v>71.5</v>
          </cell>
          <cell r="KK44">
            <v>3.9</v>
          </cell>
          <cell r="KL44">
            <v>2</v>
          </cell>
          <cell r="KM44">
            <v>6.7</v>
          </cell>
          <cell r="KN44">
            <v>15.8</v>
          </cell>
          <cell r="KO44">
            <v>0</v>
          </cell>
        </row>
        <row r="45">
          <cell r="A45" t="str">
            <v>3DE</v>
          </cell>
          <cell r="B45" t="str">
            <v>45</v>
          </cell>
          <cell r="C45" t="str">
            <v>NAF 17</v>
          </cell>
          <cell r="D45" t="str">
            <v>DE</v>
          </cell>
          <cell r="E45" t="str">
            <v>3</v>
          </cell>
          <cell r="F45">
            <v>0</v>
          </cell>
          <cell r="G45">
            <v>0</v>
          </cell>
          <cell r="H45">
            <v>9.9</v>
          </cell>
          <cell r="I45">
            <v>66.600000000000009</v>
          </cell>
          <cell r="J45">
            <v>23.5</v>
          </cell>
          <cell r="K45">
            <v>100</v>
          </cell>
          <cell r="L45">
            <v>0</v>
          </cell>
          <cell r="M45">
            <v>0</v>
          </cell>
          <cell r="N45">
            <v>0</v>
          </cell>
          <cell r="O45">
            <v>32.200000000000003</v>
          </cell>
          <cell r="P45">
            <v>18.5</v>
          </cell>
          <cell r="Q45" t="str">
            <v>nd</v>
          </cell>
          <cell r="R45">
            <v>0</v>
          </cell>
          <cell r="S45">
            <v>20.599999999999998</v>
          </cell>
          <cell r="T45">
            <v>29.299999999999997</v>
          </cell>
          <cell r="U45">
            <v>0</v>
          </cell>
          <cell r="V45">
            <v>28.599999999999998</v>
          </cell>
          <cell r="W45">
            <v>0</v>
          </cell>
          <cell r="X45">
            <v>82.899999999999991</v>
          </cell>
          <cell r="Y45">
            <v>17.100000000000001</v>
          </cell>
          <cell r="Z45">
            <v>0</v>
          </cell>
          <cell r="AA45">
            <v>0</v>
          </cell>
          <cell r="AB45">
            <v>0</v>
          </cell>
          <cell r="AC45">
            <v>0</v>
          </cell>
          <cell r="AD45">
            <v>0</v>
          </cell>
          <cell r="AE45">
            <v>0</v>
          </cell>
          <cell r="AF45">
            <v>0</v>
          </cell>
          <cell r="AG45">
            <v>0</v>
          </cell>
          <cell r="AH45">
            <v>0</v>
          </cell>
          <cell r="AI45">
            <v>0</v>
          </cell>
          <cell r="AJ45">
            <v>78.8</v>
          </cell>
          <cell r="AK45" t="str">
            <v>nd</v>
          </cell>
          <cell r="AL45">
            <v>15</v>
          </cell>
          <cell r="AM45">
            <v>24.3</v>
          </cell>
          <cell r="AN45">
            <v>75.7</v>
          </cell>
          <cell r="AO45">
            <v>95.5</v>
          </cell>
          <cell r="AP45" t="str">
            <v>nd</v>
          </cell>
          <cell r="AQ45" t="str">
            <v>nd</v>
          </cell>
          <cell r="AR45">
            <v>0</v>
          </cell>
          <cell r="AS45">
            <v>0</v>
          </cell>
          <cell r="AT45">
            <v>71.599999999999994</v>
          </cell>
          <cell r="AU45" t="str">
            <v>nd</v>
          </cell>
          <cell r="AV45" t="str">
            <v>nd</v>
          </cell>
          <cell r="AW45" t="str">
            <v>nd</v>
          </cell>
          <cell r="AX45" t="str">
            <v>nd</v>
          </cell>
          <cell r="AY45">
            <v>61.6</v>
          </cell>
          <cell r="AZ45">
            <v>0</v>
          </cell>
          <cell r="BA45">
            <v>78.8</v>
          </cell>
          <cell r="BB45">
            <v>20.8</v>
          </cell>
          <cell r="BC45" t="str">
            <v>nd</v>
          </cell>
          <cell r="BD45">
            <v>0</v>
          </cell>
          <cell r="BE45">
            <v>0</v>
          </cell>
          <cell r="BF45">
            <v>0</v>
          </cell>
          <cell r="BG45">
            <v>0</v>
          </cell>
          <cell r="BH45">
            <v>0</v>
          </cell>
          <cell r="BI45">
            <v>0</v>
          </cell>
          <cell r="BJ45" t="str">
            <v>nd</v>
          </cell>
          <cell r="BK45">
            <v>19</v>
          </cell>
          <cell r="BL45">
            <v>77.900000000000006</v>
          </cell>
          <cell r="BM45">
            <v>0</v>
          </cell>
          <cell r="BN45">
            <v>0</v>
          </cell>
          <cell r="BO45">
            <v>0</v>
          </cell>
          <cell r="BP45" t="str">
            <v>nd</v>
          </cell>
          <cell r="BQ45">
            <v>14.7</v>
          </cell>
          <cell r="BR45">
            <v>77.600000000000009</v>
          </cell>
          <cell r="BS45">
            <v>0</v>
          </cell>
          <cell r="BT45">
            <v>0</v>
          </cell>
          <cell r="BU45" t="str">
            <v>nd</v>
          </cell>
          <cell r="BV45" t="str">
            <v>nd</v>
          </cell>
          <cell r="BW45">
            <v>76</v>
          </cell>
          <cell r="BX45">
            <v>12.4</v>
          </cell>
          <cell r="BY45">
            <v>0</v>
          </cell>
          <cell r="BZ45">
            <v>0</v>
          </cell>
          <cell r="CA45" t="str">
            <v>nd</v>
          </cell>
          <cell r="CB45">
            <v>44.7</v>
          </cell>
          <cell r="CC45">
            <v>52.900000000000006</v>
          </cell>
          <cell r="CD45" t="str">
            <v>nd</v>
          </cell>
          <cell r="CE45">
            <v>0</v>
          </cell>
          <cell r="CF45">
            <v>0</v>
          </cell>
          <cell r="CG45">
            <v>0</v>
          </cell>
          <cell r="CH45">
            <v>0</v>
          </cell>
          <cell r="CI45">
            <v>0</v>
          </cell>
          <cell r="CJ45">
            <v>100</v>
          </cell>
          <cell r="CK45">
            <v>65.3</v>
          </cell>
          <cell r="CL45">
            <v>20.599999999999998</v>
          </cell>
          <cell r="CM45">
            <v>65.3</v>
          </cell>
          <cell r="CN45">
            <v>40.200000000000003</v>
          </cell>
          <cell r="CO45" t="str">
            <v>nd</v>
          </cell>
          <cell r="CP45">
            <v>12</v>
          </cell>
          <cell r="CQ45">
            <v>38.800000000000004</v>
          </cell>
          <cell r="CR45" t="str">
            <v>nd</v>
          </cell>
          <cell r="CS45">
            <v>12.5</v>
          </cell>
          <cell r="CT45">
            <v>31.2</v>
          </cell>
          <cell r="CU45" t="str">
            <v>nd</v>
          </cell>
          <cell r="CV45">
            <v>45.1</v>
          </cell>
          <cell r="CW45">
            <v>69.199999999999989</v>
          </cell>
          <cell r="CX45">
            <v>0</v>
          </cell>
          <cell r="CY45" t="str">
            <v>nd</v>
          </cell>
          <cell r="CZ45">
            <v>0</v>
          </cell>
          <cell r="DA45">
            <v>20.5</v>
          </cell>
          <cell r="DB45" t="str">
            <v>nd</v>
          </cell>
          <cell r="DC45">
            <v>57.9</v>
          </cell>
          <cell r="DD45">
            <v>21.7</v>
          </cell>
          <cell r="DE45" t="str">
            <v>nd</v>
          </cell>
          <cell r="DF45">
            <v>6.8000000000000007</v>
          </cell>
          <cell r="DG45" t="str">
            <v>nd</v>
          </cell>
          <cell r="DH45" t="str">
            <v>nd</v>
          </cell>
          <cell r="DI45" t="str">
            <v>nd</v>
          </cell>
          <cell r="DJ45">
            <v>0</v>
          </cell>
          <cell r="DK45" t="str">
            <v>nd</v>
          </cell>
          <cell r="DL45">
            <v>0</v>
          </cell>
          <cell r="DM45">
            <v>0</v>
          </cell>
          <cell r="DN45">
            <v>0</v>
          </cell>
          <cell r="DO45">
            <v>0</v>
          </cell>
          <cell r="DP45">
            <v>0</v>
          </cell>
          <cell r="DQ45">
            <v>0</v>
          </cell>
          <cell r="DR45">
            <v>0</v>
          </cell>
          <cell r="DS45">
            <v>0</v>
          </cell>
          <cell r="DT45">
            <v>0</v>
          </cell>
          <cell r="DU45">
            <v>0</v>
          </cell>
          <cell r="DV45">
            <v>0</v>
          </cell>
          <cell r="DW45" t="str">
            <v>nd</v>
          </cell>
          <cell r="DX45" t="str">
            <v>nd</v>
          </cell>
          <cell r="DY45" t="str">
            <v>nd</v>
          </cell>
          <cell r="DZ45">
            <v>0</v>
          </cell>
          <cell r="EA45">
            <v>0</v>
          </cell>
          <cell r="EB45">
            <v>0</v>
          </cell>
          <cell r="EC45">
            <v>56.599999999999994</v>
          </cell>
          <cell r="ED45">
            <v>10</v>
          </cell>
          <cell r="EE45">
            <v>0</v>
          </cell>
          <cell r="EF45">
            <v>0</v>
          </cell>
          <cell r="EG45">
            <v>0</v>
          </cell>
          <cell r="EH45">
            <v>0</v>
          </cell>
          <cell r="EI45">
            <v>18.5</v>
          </cell>
          <cell r="EJ45" t="str">
            <v>nd</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t="str">
            <v>nd</v>
          </cell>
          <cell r="FE45" t="str">
            <v>nd</v>
          </cell>
          <cell r="FF45">
            <v>0</v>
          </cell>
          <cell r="FG45">
            <v>0</v>
          </cell>
          <cell r="FH45">
            <v>0</v>
          </cell>
          <cell r="FI45" t="str">
            <v>nd</v>
          </cell>
          <cell r="FJ45">
            <v>12.6</v>
          </cell>
          <cell r="FK45">
            <v>48.1</v>
          </cell>
          <cell r="FL45">
            <v>0</v>
          </cell>
          <cell r="FM45">
            <v>0</v>
          </cell>
          <cell r="FN45">
            <v>0</v>
          </cell>
          <cell r="FO45">
            <v>0</v>
          </cell>
          <cell r="FP45">
            <v>0</v>
          </cell>
          <cell r="FQ45">
            <v>25.4</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t="str">
            <v>nd</v>
          </cell>
          <cell r="GG45" t="str">
            <v>nd</v>
          </cell>
          <cell r="GH45" t="str">
            <v>nd</v>
          </cell>
          <cell r="GI45">
            <v>0</v>
          </cell>
          <cell r="GJ45">
            <v>0</v>
          </cell>
          <cell r="GK45">
            <v>0</v>
          </cell>
          <cell r="GL45">
            <v>0</v>
          </cell>
          <cell r="GM45" t="str">
            <v>nd</v>
          </cell>
          <cell r="GN45">
            <v>50.4</v>
          </cell>
          <cell r="GO45">
            <v>0</v>
          </cell>
          <cell r="GP45">
            <v>0</v>
          </cell>
          <cell r="GQ45">
            <v>0</v>
          </cell>
          <cell r="GR45">
            <v>0</v>
          </cell>
          <cell r="GS45">
            <v>0</v>
          </cell>
          <cell r="GT45">
            <v>23.200000000000003</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t="str">
            <v>nd</v>
          </cell>
          <cell r="HJ45" t="str">
            <v>nd</v>
          </cell>
          <cell r="HK45" t="str">
            <v>nd</v>
          </cell>
          <cell r="HL45">
            <v>0</v>
          </cell>
          <cell r="HM45">
            <v>0</v>
          </cell>
          <cell r="HN45">
            <v>0</v>
          </cell>
          <cell r="HO45">
            <v>0</v>
          </cell>
          <cell r="HP45">
            <v>58.8</v>
          </cell>
          <cell r="HQ45">
            <v>6.1</v>
          </cell>
          <cell r="HR45">
            <v>0</v>
          </cell>
          <cell r="HS45">
            <v>0</v>
          </cell>
          <cell r="HT45" t="str">
            <v>nd</v>
          </cell>
          <cell r="HU45">
            <v>0</v>
          </cell>
          <cell r="HV45">
            <v>16.8</v>
          </cell>
          <cell r="HW45" t="str">
            <v>nd</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t="str">
            <v>nd</v>
          </cell>
          <cell r="IM45" t="str">
            <v>nd</v>
          </cell>
          <cell r="IN45">
            <v>0</v>
          </cell>
          <cell r="IO45">
            <v>0</v>
          </cell>
          <cell r="IP45">
            <v>0</v>
          </cell>
          <cell r="IQ45" t="str">
            <v>nd</v>
          </cell>
          <cell r="IR45">
            <v>28.499999999999996</v>
          </cell>
          <cell r="IS45">
            <v>35.799999999999997</v>
          </cell>
          <cell r="IT45" t="str">
            <v>nd</v>
          </cell>
          <cell r="IU45">
            <v>0</v>
          </cell>
          <cell r="IV45">
            <v>0</v>
          </cell>
          <cell r="IW45">
            <v>0</v>
          </cell>
          <cell r="IX45" t="str">
            <v>nd</v>
          </cell>
          <cell r="IY45">
            <v>13.5</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10.8</v>
          </cell>
          <cell r="JR45">
            <v>0</v>
          </cell>
          <cell r="JS45">
            <v>0</v>
          </cell>
          <cell r="JT45">
            <v>0</v>
          </cell>
          <cell r="JU45">
            <v>0</v>
          </cell>
          <cell r="JV45">
            <v>0</v>
          </cell>
          <cell r="JW45">
            <v>63.800000000000004</v>
          </cell>
          <cell r="JX45">
            <v>0</v>
          </cell>
          <cell r="JY45">
            <v>0</v>
          </cell>
          <cell r="JZ45">
            <v>0</v>
          </cell>
          <cell r="KA45">
            <v>0</v>
          </cell>
          <cell r="KB45">
            <v>0</v>
          </cell>
          <cell r="KC45">
            <v>25.4</v>
          </cell>
          <cell r="KD45">
            <v>80.7</v>
          </cell>
          <cell r="KE45">
            <v>1.2</v>
          </cell>
          <cell r="KF45">
            <v>1.5</v>
          </cell>
          <cell r="KG45">
            <v>5.7</v>
          </cell>
          <cell r="KH45">
            <v>10.9</v>
          </cell>
          <cell r="KI45">
            <v>0</v>
          </cell>
          <cell r="KJ45">
            <v>77.8</v>
          </cell>
          <cell r="KK45">
            <v>1.3</v>
          </cell>
          <cell r="KL45">
            <v>1.6</v>
          </cell>
          <cell r="KM45">
            <v>5.4</v>
          </cell>
          <cell r="KN45">
            <v>13.8</v>
          </cell>
          <cell r="KO45">
            <v>0</v>
          </cell>
        </row>
        <row r="46">
          <cell r="A46" t="str">
            <v>4DE</v>
          </cell>
          <cell r="B46" t="str">
            <v>46</v>
          </cell>
          <cell r="C46" t="str">
            <v>NAF 17</v>
          </cell>
          <cell r="D46" t="str">
            <v>DE</v>
          </cell>
          <cell r="E46" t="str">
            <v>4</v>
          </cell>
          <cell r="F46" t="str">
            <v>nd</v>
          </cell>
          <cell r="G46">
            <v>0</v>
          </cell>
          <cell r="H46">
            <v>11.3</v>
          </cell>
          <cell r="I46">
            <v>53.400000000000006</v>
          </cell>
          <cell r="J46">
            <v>29.2</v>
          </cell>
          <cell r="K46">
            <v>69.3</v>
          </cell>
          <cell r="L46">
            <v>0</v>
          </cell>
          <cell r="M46" t="str">
            <v>nd</v>
          </cell>
          <cell r="N46">
            <v>0</v>
          </cell>
          <cell r="O46">
            <v>39</v>
          </cell>
          <cell r="P46">
            <v>25.4</v>
          </cell>
          <cell r="Q46">
            <v>17.100000000000001</v>
          </cell>
          <cell r="R46" t="str">
            <v>nd</v>
          </cell>
          <cell r="S46">
            <v>12.9</v>
          </cell>
          <cell r="T46">
            <v>15.7</v>
          </cell>
          <cell r="U46">
            <v>0</v>
          </cell>
          <cell r="V46">
            <v>33</v>
          </cell>
          <cell r="W46" t="str">
            <v>nd</v>
          </cell>
          <cell r="X46">
            <v>96.5</v>
          </cell>
          <cell r="Y46">
            <v>0</v>
          </cell>
          <cell r="Z46">
            <v>0</v>
          </cell>
          <cell r="AA46" t="str">
            <v>nd</v>
          </cell>
          <cell r="AB46" t="str">
            <v>nd</v>
          </cell>
          <cell r="AC46" t="str">
            <v>nd</v>
          </cell>
          <cell r="AD46">
            <v>0</v>
          </cell>
          <cell r="AE46">
            <v>0</v>
          </cell>
          <cell r="AF46">
            <v>0</v>
          </cell>
          <cell r="AG46">
            <v>0</v>
          </cell>
          <cell r="AH46">
            <v>0</v>
          </cell>
          <cell r="AI46" t="str">
            <v>nd</v>
          </cell>
          <cell r="AJ46">
            <v>59.199999999999996</v>
          </cell>
          <cell r="AK46" t="str">
            <v>nd</v>
          </cell>
          <cell r="AL46">
            <v>34</v>
          </cell>
          <cell r="AM46">
            <v>27.800000000000004</v>
          </cell>
          <cell r="AN46">
            <v>72.2</v>
          </cell>
          <cell r="AO46">
            <v>51.4</v>
          </cell>
          <cell r="AP46">
            <v>48.6</v>
          </cell>
          <cell r="AQ46">
            <v>19.8</v>
          </cell>
          <cell r="AR46" t="str">
            <v>nd</v>
          </cell>
          <cell r="AS46">
            <v>0</v>
          </cell>
          <cell r="AT46">
            <v>77.3</v>
          </cell>
          <cell r="AU46">
            <v>0</v>
          </cell>
          <cell r="AV46">
            <v>0</v>
          </cell>
          <cell r="AW46" t="str">
            <v>nd</v>
          </cell>
          <cell r="AX46" t="str">
            <v>nd</v>
          </cell>
          <cell r="AY46">
            <v>77.3</v>
          </cell>
          <cell r="AZ46" t="str">
            <v>nd</v>
          </cell>
          <cell r="BA46">
            <v>83.6</v>
          </cell>
          <cell r="BB46">
            <v>10.100000000000001</v>
          </cell>
          <cell r="BC46">
            <v>3.1</v>
          </cell>
          <cell r="BD46" t="str">
            <v>nd</v>
          </cell>
          <cell r="BE46" t="str">
            <v>nd</v>
          </cell>
          <cell r="BF46">
            <v>0</v>
          </cell>
          <cell r="BG46">
            <v>1.6</v>
          </cell>
          <cell r="BH46">
            <v>0</v>
          </cell>
          <cell r="BI46">
            <v>0</v>
          </cell>
          <cell r="BJ46" t="str">
            <v>nd</v>
          </cell>
          <cell r="BK46">
            <v>45.6</v>
          </cell>
          <cell r="BL46">
            <v>51.5</v>
          </cell>
          <cell r="BM46">
            <v>0</v>
          </cell>
          <cell r="BN46">
            <v>0</v>
          </cell>
          <cell r="BO46">
            <v>0</v>
          </cell>
          <cell r="BP46" t="str">
            <v>nd</v>
          </cell>
          <cell r="BQ46">
            <v>31.900000000000002</v>
          </cell>
          <cell r="BR46">
            <v>64.900000000000006</v>
          </cell>
          <cell r="BS46">
            <v>0</v>
          </cell>
          <cell r="BT46">
            <v>0</v>
          </cell>
          <cell r="BU46">
            <v>0</v>
          </cell>
          <cell r="BV46" t="str">
            <v>nd</v>
          </cell>
          <cell r="BW46">
            <v>93.300000000000011</v>
          </cell>
          <cell r="BX46">
            <v>6.1</v>
          </cell>
          <cell r="BY46">
            <v>0</v>
          </cell>
          <cell r="BZ46">
            <v>2.1</v>
          </cell>
          <cell r="CA46">
            <v>6.1</v>
          </cell>
          <cell r="CB46">
            <v>46.2</v>
          </cell>
          <cell r="CC46">
            <v>45.6</v>
          </cell>
          <cell r="CD46">
            <v>0</v>
          </cell>
          <cell r="CE46">
            <v>0</v>
          </cell>
          <cell r="CF46">
            <v>0</v>
          </cell>
          <cell r="CG46">
            <v>0</v>
          </cell>
          <cell r="CH46" t="str">
            <v>nd</v>
          </cell>
          <cell r="CI46">
            <v>0</v>
          </cell>
          <cell r="CJ46">
            <v>98.8</v>
          </cell>
          <cell r="CK46">
            <v>79.600000000000009</v>
          </cell>
          <cell r="CL46">
            <v>8.6</v>
          </cell>
          <cell r="CM46">
            <v>90.5</v>
          </cell>
          <cell r="CN46">
            <v>23.9</v>
          </cell>
          <cell r="CO46">
            <v>5.8000000000000007</v>
          </cell>
          <cell r="CP46">
            <v>35.199999999999996</v>
          </cell>
          <cell r="CQ46">
            <v>60.4</v>
          </cell>
          <cell r="CR46" t="str">
            <v>nd</v>
          </cell>
          <cell r="CS46">
            <v>24.6</v>
          </cell>
          <cell r="CT46">
            <v>30.7</v>
          </cell>
          <cell r="CU46" t="str">
            <v>nd</v>
          </cell>
          <cell r="CV46">
            <v>43</v>
          </cell>
          <cell r="CW46">
            <v>48</v>
          </cell>
          <cell r="CX46" t="str">
            <v>nd</v>
          </cell>
          <cell r="CY46">
            <v>6.4</v>
          </cell>
          <cell r="CZ46">
            <v>7.5</v>
          </cell>
          <cell r="DA46">
            <v>0</v>
          </cell>
          <cell r="DB46">
            <v>36.6</v>
          </cell>
          <cell r="DC46">
            <v>45.4</v>
          </cell>
          <cell r="DD46">
            <v>25.1</v>
          </cell>
          <cell r="DE46">
            <v>10.6</v>
          </cell>
          <cell r="DF46">
            <v>30.599999999999998</v>
          </cell>
          <cell r="DG46" t="str">
            <v>nd</v>
          </cell>
          <cell r="DH46">
            <v>6.1</v>
          </cell>
          <cell r="DI46">
            <v>12.3</v>
          </cell>
          <cell r="DJ46">
            <v>8.9</v>
          </cell>
          <cell r="DK46">
            <v>7.5</v>
          </cell>
          <cell r="DL46" t="str">
            <v>nd</v>
          </cell>
          <cell r="DM46">
            <v>0</v>
          </cell>
          <cell r="DN46">
            <v>0</v>
          </cell>
          <cell r="DO46">
            <v>0</v>
          </cell>
          <cell r="DP46">
            <v>0</v>
          </cell>
          <cell r="DQ46">
            <v>0</v>
          </cell>
          <cell r="DR46">
            <v>0</v>
          </cell>
          <cell r="DS46">
            <v>0</v>
          </cell>
          <cell r="DT46">
            <v>0</v>
          </cell>
          <cell r="DU46">
            <v>0</v>
          </cell>
          <cell r="DV46">
            <v>0</v>
          </cell>
          <cell r="DW46">
            <v>8.3000000000000007</v>
          </cell>
          <cell r="DX46">
            <v>0</v>
          </cell>
          <cell r="DY46" t="str">
            <v>nd</v>
          </cell>
          <cell r="DZ46" t="str">
            <v>nd</v>
          </cell>
          <cell r="EA46">
            <v>0</v>
          </cell>
          <cell r="EB46">
            <v>0</v>
          </cell>
          <cell r="EC46">
            <v>38</v>
          </cell>
          <cell r="ED46">
            <v>8.9</v>
          </cell>
          <cell r="EE46" t="str">
            <v>nd</v>
          </cell>
          <cell r="EF46">
            <v>0</v>
          </cell>
          <cell r="EG46" t="str">
            <v>nd</v>
          </cell>
          <cell r="EH46">
            <v>0</v>
          </cell>
          <cell r="EI46">
            <v>30.5</v>
          </cell>
          <cell r="EJ46" t="str">
            <v>nd</v>
          </cell>
          <cell r="EK46" t="str">
            <v>nd</v>
          </cell>
          <cell r="EL46">
            <v>0</v>
          </cell>
          <cell r="EM46">
            <v>0</v>
          </cell>
          <cell r="EN46">
            <v>0</v>
          </cell>
          <cell r="EO46">
            <v>0</v>
          </cell>
          <cell r="EP46" t="str">
            <v>nd</v>
          </cell>
          <cell r="EQ46">
            <v>0</v>
          </cell>
          <cell r="ER46">
            <v>0</v>
          </cell>
          <cell r="ES46">
            <v>0</v>
          </cell>
          <cell r="ET46">
            <v>0</v>
          </cell>
          <cell r="EU46">
            <v>0</v>
          </cell>
          <cell r="EV46">
            <v>0</v>
          </cell>
          <cell r="EW46">
            <v>0</v>
          </cell>
          <cell r="EX46">
            <v>0</v>
          </cell>
          <cell r="EY46">
            <v>0</v>
          </cell>
          <cell r="EZ46">
            <v>0</v>
          </cell>
          <cell r="FA46">
            <v>0</v>
          </cell>
          <cell r="FB46">
            <v>0</v>
          </cell>
          <cell r="FC46">
            <v>0</v>
          </cell>
          <cell r="FD46">
            <v>7.1</v>
          </cell>
          <cell r="FE46" t="str">
            <v>nd</v>
          </cell>
          <cell r="FF46">
            <v>1.6</v>
          </cell>
          <cell r="FG46">
            <v>0</v>
          </cell>
          <cell r="FH46">
            <v>0</v>
          </cell>
          <cell r="FI46">
            <v>0</v>
          </cell>
          <cell r="FJ46">
            <v>17.2</v>
          </cell>
          <cell r="FK46">
            <v>26.700000000000003</v>
          </cell>
          <cell r="FL46">
            <v>0</v>
          </cell>
          <cell r="FM46">
            <v>0</v>
          </cell>
          <cell r="FN46">
            <v>0</v>
          </cell>
          <cell r="FO46" t="str">
            <v>nd</v>
          </cell>
          <cell r="FP46">
            <v>14.2</v>
          </cell>
          <cell r="FQ46">
            <v>18.099999999999998</v>
          </cell>
          <cell r="FR46">
            <v>0</v>
          </cell>
          <cell r="FS46">
            <v>0</v>
          </cell>
          <cell r="FT46">
            <v>0</v>
          </cell>
          <cell r="FU46">
            <v>0</v>
          </cell>
          <cell r="FV46" t="str">
            <v>nd</v>
          </cell>
          <cell r="FW46">
            <v>0</v>
          </cell>
          <cell r="FX46">
            <v>0</v>
          </cell>
          <cell r="FY46">
            <v>0</v>
          </cell>
          <cell r="FZ46">
            <v>0</v>
          </cell>
          <cell r="GA46">
            <v>0</v>
          </cell>
          <cell r="GB46">
            <v>0</v>
          </cell>
          <cell r="GC46">
            <v>0</v>
          </cell>
          <cell r="GD46">
            <v>0</v>
          </cell>
          <cell r="GE46">
            <v>0</v>
          </cell>
          <cell r="GF46" t="str">
            <v>nd</v>
          </cell>
          <cell r="GG46">
            <v>2.8000000000000003</v>
          </cell>
          <cell r="GH46">
            <v>6.4</v>
          </cell>
          <cell r="GI46">
            <v>0</v>
          </cell>
          <cell r="GJ46">
            <v>0</v>
          </cell>
          <cell r="GK46">
            <v>0</v>
          </cell>
          <cell r="GL46">
            <v>0</v>
          </cell>
          <cell r="GM46">
            <v>14.499999999999998</v>
          </cell>
          <cell r="GN46">
            <v>37.1</v>
          </cell>
          <cell r="GO46">
            <v>0</v>
          </cell>
          <cell r="GP46">
            <v>0</v>
          </cell>
          <cell r="GQ46">
            <v>0</v>
          </cell>
          <cell r="GR46">
            <v>0</v>
          </cell>
          <cell r="GS46" t="str">
            <v>nd</v>
          </cell>
          <cell r="GT46">
            <v>15.1</v>
          </cell>
          <cell r="GU46">
            <v>0</v>
          </cell>
          <cell r="GV46" t="str">
            <v>nd</v>
          </cell>
          <cell r="GW46">
            <v>0</v>
          </cell>
          <cell r="GX46">
            <v>0</v>
          </cell>
          <cell r="GY46">
            <v>0</v>
          </cell>
          <cell r="GZ46">
            <v>0</v>
          </cell>
          <cell r="HA46">
            <v>0</v>
          </cell>
          <cell r="HB46">
            <v>0</v>
          </cell>
          <cell r="HC46">
            <v>0</v>
          </cell>
          <cell r="HD46">
            <v>0</v>
          </cell>
          <cell r="HE46">
            <v>0</v>
          </cell>
          <cell r="HF46">
            <v>0</v>
          </cell>
          <cell r="HG46">
            <v>0</v>
          </cell>
          <cell r="HH46">
            <v>0</v>
          </cell>
          <cell r="HI46">
            <v>0</v>
          </cell>
          <cell r="HJ46">
            <v>9</v>
          </cell>
          <cell r="HK46" t="str">
            <v>nd</v>
          </cell>
          <cell r="HL46">
            <v>0</v>
          </cell>
          <cell r="HM46">
            <v>0</v>
          </cell>
          <cell r="HN46">
            <v>0</v>
          </cell>
          <cell r="HO46" t="str">
            <v>nd</v>
          </cell>
          <cell r="HP46">
            <v>49.3</v>
          </cell>
          <cell r="HQ46">
            <v>3.8</v>
          </cell>
          <cell r="HR46">
            <v>0</v>
          </cell>
          <cell r="HS46">
            <v>0</v>
          </cell>
          <cell r="HT46">
            <v>0</v>
          </cell>
          <cell r="HU46">
            <v>0</v>
          </cell>
          <cell r="HV46">
            <v>29.099999999999998</v>
          </cell>
          <cell r="HW46">
            <v>0</v>
          </cell>
          <cell r="HX46">
            <v>0</v>
          </cell>
          <cell r="HY46" t="str">
            <v>nd</v>
          </cell>
          <cell r="HZ46">
            <v>0</v>
          </cell>
          <cell r="IA46">
            <v>0</v>
          </cell>
          <cell r="IB46">
            <v>0</v>
          </cell>
          <cell r="IC46">
            <v>0</v>
          </cell>
          <cell r="ID46">
            <v>0</v>
          </cell>
          <cell r="IE46">
            <v>0</v>
          </cell>
          <cell r="IF46">
            <v>0</v>
          </cell>
          <cell r="IG46">
            <v>0</v>
          </cell>
          <cell r="IH46">
            <v>0</v>
          </cell>
          <cell r="II46">
            <v>0</v>
          </cell>
          <cell r="IJ46">
            <v>0</v>
          </cell>
          <cell r="IK46">
            <v>5.0999999999999996</v>
          </cell>
          <cell r="IL46" t="str">
            <v>nd</v>
          </cell>
          <cell r="IM46" t="str">
            <v>nd</v>
          </cell>
          <cell r="IN46">
            <v>0</v>
          </cell>
          <cell r="IO46">
            <v>0</v>
          </cell>
          <cell r="IP46" t="str">
            <v>nd</v>
          </cell>
          <cell r="IQ46" t="str">
            <v>nd</v>
          </cell>
          <cell r="IR46">
            <v>22.8</v>
          </cell>
          <cell r="IS46">
            <v>23.200000000000003</v>
          </cell>
          <cell r="IT46">
            <v>0</v>
          </cell>
          <cell r="IU46">
            <v>0</v>
          </cell>
          <cell r="IV46" t="str">
            <v>nd</v>
          </cell>
          <cell r="IW46">
            <v>0</v>
          </cell>
          <cell r="IX46">
            <v>19.3</v>
          </cell>
          <cell r="IY46">
            <v>12.7</v>
          </cell>
          <cell r="IZ46">
            <v>0</v>
          </cell>
          <cell r="JA46">
            <v>0</v>
          </cell>
          <cell r="JB46">
            <v>0</v>
          </cell>
          <cell r="JC46">
            <v>0</v>
          </cell>
          <cell r="JD46">
            <v>0</v>
          </cell>
          <cell r="JE46" t="str">
            <v>nd</v>
          </cell>
          <cell r="JF46">
            <v>0</v>
          </cell>
          <cell r="JG46">
            <v>0</v>
          </cell>
          <cell r="JH46">
            <v>0</v>
          </cell>
          <cell r="JI46">
            <v>0</v>
          </cell>
          <cell r="JJ46">
            <v>0</v>
          </cell>
          <cell r="JK46">
            <v>0</v>
          </cell>
          <cell r="JL46">
            <v>0</v>
          </cell>
          <cell r="JM46">
            <v>0</v>
          </cell>
          <cell r="JN46">
            <v>0</v>
          </cell>
          <cell r="JO46" t="str">
            <v>nd</v>
          </cell>
          <cell r="JP46">
            <v>0</v>
          </cell>
          <cell r="JQ46">
            <v>11.1</v>
          </cell>
          <cell r="JR46">
            <v>0</v>
          </cell>
          <cell r="JS46">
            <v>0</v>
          </cell>
          <cell r="JT46">
            <v>0</v>
          </cell>
          <cell r="JU46">
            <v>0</v>
          </cell>
          <cell r="JV46">
            <v>0</v>
          </cell>
          <cell r="JW46">
            <v>51.5</v>
          </cell>
          <cell r="JX46">
            <v>0</v>
          </cell>
          <cell r="JY46">
            <v>0</v>
          </cell>
          <cell r="JZ46">
            <v>0</v>
          </cell>
          <cell r="KA46">
            <v>0</v>
          </cell>
          <cell r="KB46">
            <v>0</v>
          </cell>
          <cell r="KC46">
            <v>29.799999999999997</v>
          </cell>
          <cell r="KD46">
            <v>68.2</v>
          </cell>
          <cell r="KE46">
            <v>2.7</v>
          </cell>
          <cell r="KF46">
            <v>2.2999999999999998</v>
          </cell>
          <cell r="KG46">
            <v>15.1</v>
          </cell>
          <cell r="KH46">
            <v>11.4</v>
          </cell>
          <cell r="KI46">
            <v>0.3</v>
          </cell>
          <cell r="KJ46">
            <v>65.8</v>
          </cell>
          <cell r="KK46">
            <v>2.6</v>
          </cell>
          <cell r="KL46">
            <v>2.4</v>
          </cell>
          <cell r="KM46">
            <v>14.899999999999999</v>
          </cell>
          <cell r="KN46">
            <v>13.8</v>
          </cell>
          <cell r="KO46">
            <v>0.5</v>
          </cell>
        </row>
        <row r="47">
          <cell r="A47" t="str">
            <v>5DE</v>
          </cell>
          <cell r="B47" t="str">
            <v>47</v>
          </cell>
          <cell r="C47" t="str">
            <v>NAF 17</v>
          </cell>
          <cell r="D47" t="str">
            <v>DE</v>
          </cell>
          <cell r="E47" t="str">
            <v>5</v>
          </cell>
          <cell r="F47" t="str">
            <v>nd</v>
          </cell>
          <cell r="G47" t="str">
            <v>nd</v>
          </cell>
          <cell r="H47">
            <v>19.600000000000001</v>
          </cell>
          <cell r="I47">
            <v>58.3</v>
          </cell>
          <cell r="J47" t="str">
            <v>nd</v>
          </cell>
          <cell r="K47">
            <v>81.100000000000009</v>
          </cell>
          <cell r="L47">
            <v>0</v>
          </cell>
          <cell r="M47">
            <v>0</v>
          </cell>
          <cell r="N47" t="str">
            <v>nd</v>
          </cell>
          <cell r="O47">
            <v>43.7</v>
          </cell>
          <cell r="P47">
            <v>42.1</v>
          </cell>
          <cell r="Q47" t="str">
            <v>nd</v>
          </cell>
          <cell r="R47" t="str">
            <v>nd</v>
          </cell>
          <cell r="S47" t="str">
            <v>nd</v>
          </cell>
          <cell r="T47">
            <v>19.900000000000002</v>
          </cell>
          <cell r="U47" t="str">
            <v>nd</v>
          </cell>
          <cell r="V47">
            <v>28.499999999999996</v>
          </cell>
          <cell r="W47">
            <v>0</v>
          </cell>
          <cell r="X47">
            <v>98.3</v>
          </cell>
          <cell r="Y47" t="str">
            <v>nd</v>
          </cell>
          <cell r="Z47">
            <v>0</v>
          </cell>
          <cell r="AA47">
            <v>0</v>
          </cell>
          <cell r="AB47">
            <v>0</v>
          </cell>
          <cell r="AC47">
            <v>0</v>
          </cell>
          <cell r="AD47">
            <v>0</v>
          </cell>
          <cell r="AE47">
            <v>0</v>
          </cell>
          <cell r="AF47">
            <v>0</v>
          </cell>
          <cell r="AG47">
            <v>0</v>
          </cell>
          <cell r="AH47">
            <v>0</v>
          </cell>
          <cell r="AI47">
            <v>0</v>
          </cell>
          <cell r="AJ47">
            <v>54.800000000000004</v>
          </cell>
          <cell r="AK47">
            <v>0</v>
          </cell>
          <cell r="AL47">
            <v>45.2</v>
          </cell>
          <cell r="AM47">
            <v>37.6</v>
          </cell>
          <cell r="AN47">
            <v>62.4</v>
          </cell>
          <cell r="AO47">
            <v>68.400000000000006</v>
          </cell>
          <cell r="AP47">
            <v>31.6</v>
          </cell>
          <cell r="AQ47">
            <v>41.5</v>
          </cell>
          <cell r="AR47">
            <v>0</v>
          </cell>
          <cell r="AS47" t="str">
            <v>nd</v>
          </cell>
          <cell r="AT47">
            <v>31.1</v>
          </cell>
          <cell r="AU47" t="str">
            <v>nd</v>
          </cell>
          <cell r="AV47" t="str">
            <v>nd</v>
          </cell>
          <cell r="AW47">
            <v>0</v>
          </cell>
          <cell r="AX47">
            <v>0</v>
          </cell>
          <cell r="AY47">
            <v>45.2</v>
          </cell>
          <cell r="AZ47">
            <v>38</v>
          </cell>
          <cell r="BA47">
            <v>69.699999999999989</v>
          </cell>
          <cell r="BB47">
            <v>19</v>
          </cell>
          <cell r="BC47" t="str">
            <v>nd</v>
          </cell>
          <cell r="BD47" t="str">
            <v>nd</v>
          </cell>
          <cell r="BE47">
            <v>0</v>
          </cell>
          <cell r="BF47">
            <v>0</v>
          </cell>
          <cell r="BG47">
            <v>0</v>
          </cell>
          <cell r="BH47" t="str">
            <v>nd</v>
          </cell>
          <cell r="BI47">
            <v>7.6</v>
          </cell>
          <cell r="BJ47">
            <v>19.5</v>
          </cell>
          <cell r="BK47">
            <v>48.1</v>
          </cell>
          <cell r="BL47">
            <v>23</v>
          </cell>
          <cell r="BM47">
            <v>0</v>
          </cell>
          <cell r="BN47">
            <v>0</v>
          </cell>
          <cell r="BO47">
            <v>0</v>
          </cell>
          <cell r="BP47">
            <v>0</v>
          </cell>
          <cell r="BQ47">
            <v>30.2</v>
          </cell>
          <cell r="BR47">
            <v>69.8</v>
          </cell>
          <cell r="BS47">
            <v>0</v>
          </cell>
          <cell r="BT47">
            <v>0</v>
          </cell>
          <cell r="BU47" t="str">
            <v>nd</v>
          </cell>
          <cell r="BV47" t="str">
            <v>nd</v>
          </cell>
          <cell r="BW47">
            <v>75.3</v>
          </cell>
          <cell r="BX47">
            <v>9.9</v>
          </cell>
          <cell r="BY47">
            <v>0</v>
          </cell>
          <cell r="BZ47">
            <v>0</v>
          </cell>
          <cell r="CA47">
            <v>27.200000000000003</v>
          </cell>
          <cell r="CB47">
            <v>50.1</v>
          </cell>
          <cell r="CC47">
            <v>22.7</v>
          </cell>
          <cell r="CD47">
            <v>0</v>
          </cell>
          <cell r="CE47">
            <v>0</v>
          </cell>
          <cell r="CF47">
            <v>0</v>
          </cell>
          <cell r="CG47">
            <v>0</v>
          </cell>
          <cell r="CH47">
            <v>0</v>
          </cell>
          <cell r="CI47" t="str">
            <v>nd</v>
          </cell>
          <cell r="CJ47">
            <v>88.9</v>
          </cell>
          <cell r="CK47">
            <v>74.3</v>
          </cell>
          <cell r="CL47">
            <v>44.1</v>
          </cell>
          <cell r="CM47">
            <v>95.7</v>
          </cell>
          <cell r="CN47">
            <v>21.4</v>
          </cell>
          <cell r="CO47">
            <v>7.3999999999999995</v>
          </cell>
          <cell r="CP47">
            <v>33.900000000000006</v>
          </cell>
          <cell r="CQ47">
            <v>68.5</v>
          </cell>
          <cell r="CR47" t="str">
            <v>nd</v>
          </cell>
          <cell r="CS47">
            <v>11.200000000000001</v>
          </cell>
          <cell r="CT47">
            <v>41.4</v>
          </cell>
          <cell r="CU47" t="str">
            <v>nd</v>
          </cell>
          <cell r="CV47">
            <v>45.2</v>
          </cell>
          <cell r="CW47">
            <v>14.000000000000002</v>
          </cell>
          <cell r="CX47" t="str">
            <v>nd</v>
          </cell>
          <cell r="CY47" t="str">
            <v>nd</v>
          </cell>
          <cell r="CZ47" t="str">
            <v>nd</v>
          </cell>
          <cell r="DA47" t="str">
            <v>nd</v>
          </cell>
          <cell r="DB47">
            <v>64.3</v>
          </cell>
          <cell r="DC47">
            <v>16.8</v>
          </cell>
          <cell r="DD47">
            <v>52.5</v>
          </cell>
          <cell r="DE47">
            <v>16.2</v>
          </cell>
          <cell r="DF47">
            <v>31.8</v>
          </cell>
          <cell r="DG47">
            <v>20.5</v>
          </cell>
          <cell r="DH47">
            <v>0</v>
          </cell>
          <cell r="DI47">
            <v>0</v>
          </cell>
          <cell r="DJ47">
            <v>16.600000000000001</v>
          </cell>
          <cell r="DK47">
            <v>9.1</v>
          </cell>
          <cell r="DL47" t="str">
            <v>nd</v>
          </cell>
          <cell r="DM47">
            <v>0</v>
          </cell>
          <cell r="DN47">
            <v>0</v>
          </cell>
          <cell r="DO47">
            <v>0</v>
          </cell>
          <cell r="DP47">
            <v>0</v>
          </cell>
          <cell r="DQ47">
            <v>0</v>
          </cell>
          <cell r="DR47" t="str">
            <v>nd</v>
          </cell>
          <cell r="DS47">
            <v>0</v>
          </cell>
          <cell r="DT47">
            <v>0</v>
          </cell>
          <cell r="DU47">
            <v>0</v>
          </cell>
          <cell r="DV47">
            <v>0</v>
          </cell>
          <cell r="DW47">
            <v>16.8</v>
          </cell>
          <cell r="DX47" t="str">
            <v>nd</v>
          </cell>
          <cell r="DY47">
            <v>0</v>
          </cell>
          <cell r="DZ47">
            <v>0</v>
          </cell>
          <cell r="EA47">
            <v>0</v>
          </cell>
          <cell r="EB47">
            <v>0</v>
          </cell>
          <cell r="EC47">
            <v>37.1</v>
          </cell>
          <cell r="ED47">
            <v>10</v>
          </cell>
          <cell r="EE47" t="str">
            <v>nd</v>
          </cell>
          <cell r="EF47" t="str">
            <v>nd</v>
          </cell>
          <cell r="EG47">
            <v>0</v>
          </cell>
          <cell r="EH47">
            <v>0</v>
          </cell>
          <cell r="EI47" t="str">
            <v>nd</v>
          </cell>
          <cell r="EJ47">
            <v>0</v>
          </cell>
          <cell r="EK47">
            <v>0</v>
          </cell>
          <cell r="EL47">
            <v>0</v>
          </cell>
          <cell r="EM47">
            <v>0</v>
          </cell>
          <cell r="EN47">
            <v>0</v>
          </cell>
          <cell r="EO47">
            <v>0</v>
          </cell>
          <cell r="EP47">
            <v>0</v>
          </cell>
          <cell r="EQ47">
            <v>0</v>
          </cell>
          <cell r="ER47">
            <v>0</v>
          </cell>
          <cell r="ES47" t="str">
            <v>nd</v>
          </cell>
          <cell r="ET47">
            <v>0</v>
          </cell>
          <cell r="EU47">
            <v>0</v>
          </cell>
          <cell r="EV47" t="str">
            <v>nd</v>
          </cell>
          <cell r="EW47">
            <v>0</v>
          </cell>
          <cell r="EX47">
            <v>0</v>
          </cell>
          <cell r="EY47">
            <v>0</v>
          </cell>
          <cell r="EZ47">
            <v>0</v>
          </cell>
          <cell r="FA47">
            <v>0</v>
          </cell>
          <cell r="FB47">
            <v>0</v>
          </cell>
          <cell r="FC47" t="str">
            <v>nd</v>
          </cell>
          <cell r="FD47">
            <v>14.2</v>
          </cell>
          <cell r="FE47" t="str">
            <v>nd</v>
          </cell>
          <cell r="FF47">
            <v>0</v>
          </cell>
          <cell r="FG47" t="str">
            <v>nd</v>
          </cell>
          <cell r="FH47" t="str">
            <v>nd</v>
          </cell>
          <cell r="FI47">
            <v>16.600000000000001</v>
          </cell>
          <cell r="FJ47">
            <v>29.299999999999997</v>
          </cell>
          <cell r="FK47">
            <v>9.3000000000000007</v>
          </cell>
          <cell r="FL47">
            <v>0</v>
          </cell>
          <cell r="FM47">
            <v>0</v>
          </cell>
          <cell r="FN47">
            <v>0</v>
          </cell>
          <cell r="FO47">
            <v>0</v>
          </cell>
          <cell r="FP47" t="str">
            <v>nd</v>
          </cell>
          <cell r="FQ47" t="str">
            <v>nd</v>
          </cell>
          <cell r="FR47">
            <v>0</v>
          </cell>
          <cell r="FS47">
            <v>0</v>
          </cell>
          <cell r="FT47">
            <v>0</v>
          </cell>
          <cell r="FU47">
            <v>0</v>
          </cell>
          <cell r="FV47" t="str">
            <v>nd</v>
          </cell>
          <cell r="FW47">
            <v>0</v>
          </cell>
          <cell r="FX47">
            <v>0</v>
          </cell>
          <cell r="FY47">
            <v>0</v>
          </cell>
          <cell r="FZ47">
            <v>0</v>
          </cell>
          <cell r="GA47" t="str">
            <v>nd</v>
          </cell>
          <cell r="GB47">
            <v>0</v>
          </cell>
          <cell r="GC47">
            <v>0</v>
          </cell>
          <cell r="GD47">
            <v>0</v>
          </cell>
          <cell r="GE47">
            <v>0</v>
          </cell>
          <cell r="GF47">
            <v>0</v>
          </cell>
          <cell r="GG47">
            <v>11.700000000000001</v>
          </cell>
          <cell r="GH47" t="str">
            <v>nd</v>
          </cell>
          <cell r="GI47">
            <v>0</v>
          </cell>
          <cell r="GJ47">
            <v>0</v>
          </cell>
          <cell r="GK47">
            <v>0</v>
          </cell>
          <cell r="GL47">
            <v>0</v>
          </cell>
          <cell r="GM47">
            <v>12.6</v>
          </cell>
          <cell r="GN47">
            <v>46.2</v>
          </cell>
          <cell r="GO47">
            <v>0</v>
          </cell>
          <cell r="GP47">
            <v>0</v>
          </cell>
          <cell r="GQ47">
            <v>0</v>
          </cell>
          <cell r="GR47">
            <v>0</v>
          </cell>
          <cell r="GS47">
            <v>0</v>
          </cell>
          <cell r="GT47" t="str">
            <v>nd</v>
          </cell>
          <cell r="GU47">
            <v>0</v>
          </cell>
          <cell r="GV47" t="str">
            <v>nd</v>
          </cell>
          <cell r="GW47">
            <v>0</v>
          </cell>
          <cell r="GX47">
            <v>0</v>
          </cell>
          <cell r="GY47">
            <v>0</v>
          </cell>
          <cell r="GZ47">
            <v>0</v>
          </cell>
          <cell r="HA47">
            <v>0</v>
          </cell>
          <cell r="HB47" t="str">
            <v>nd</v>
          </cell>
          <cell r="HC47">
            <v>0</v>
          </cell>
          <cell r="HD47">
            <v>0</v>
          </cell>
          <cell r="HE47">
            <v>0</v>
          </cell>
          <cell r="HF47">
            <v>0</v>
          </cell>
          <cell r="HG47">
            <v>0</v>
          </cell>
          <cell r="HH47">
            <v>0</v>
          </cell>
          <cell r="HI47" t="str">
            <v>nd</v>
          </cell>
          <cell r="HJ47">
            <v>14.6</v>
          </cell>
          <cell r="HK47">
            <v>0</v>
          </cell>
          <cell r="HL47">
            <v>0</v>
          </cell>
          <cell r="HM47">
            <v>0</v>
          </cell>
          <cell r="HN47">
            <v>0</v>
          </cell>
          <cell r="HO47">
            <v>0</v>
          </cell>
          <cell r="HP47">
            <v>48.699999999999996</v>
          </cell>
          <cell r="HQ47">
            <v>9.9</v>
          </cell>
          <cell r="HR47">
            <v>0</v>
          </cell>
          <cell r="HS47">
            <v>0</v>
          </cell>
          <cell r="HT47">
            <v>0</v>
          </cell>
          <cell r="HU47" t="str">
            <v>nd</v>
          </cell>
          <cell r="HV47" t="str">
            <v>nd</v>
          </cell>
          <cell r="HW47">
            <v>0</v>
          </cell>
          <cell r="HX47">
            <v>0</v>
          </cell>
          <cell r="HY47">
            <v>0</v>
          </cell>
          <cell r="HZ47">
            <v>0</v>
          </cell>
          <cell r="IA47" t="str">
            <v>nd</v>
          </cell>
          <cell r="IB47">
            <v>0</v>
          </cell>
          <cell r="IC47">
            <v>0</v>
          </cell>
          <cell r="ID47">
            <v>0</v>
          </cell>
          <cell r="IE47" t="str">
            <v>nd</v>
          </cell>
          <cell r="IF47">
            <v>0</v>
          </cell>
          <cell r="IG47">
            <v>0</v>
          </cell>
          <cell r="IH47">
            <v>0</v>
          </cell>
          <cell r="II47">
            <v>0</v>
          </cell>
          <cell r="IJ47">
            <v>0</v>
          </cell>
          <cell r="IK47" t="str">
            <v>nd</v>
          </cell>
          <cell r="IL47" t="str">
            <v>nd</v>
          </cell>
          <cell r="IM47" t="str">
            <v>nd</v>
          </cell>
          <cell r="IN47">
            <v>0</v>
          </cell>
          <cell r="IO47">
            <v>0</v>
          </cell>
          <cell r="IP47">
            <v>0</v>
          </cell>
          <cell r="IQ47">
            <v>16.2</v>
          </cell>
          <cell r="IR47">
            <v>26.6</v>
          </cell>
          <cell r="IS47">
            <v>15.7</v>
          </cell>
          <cell r="IT47">
            <v>0</v>
          </cell>
          <cell r="IU47">
            <v>0</v>
          </cell>
          <cell r="IV47">
            <v>0</v>
          </cell>
          <cell r="IW47">
            <v>0</v>
          </cell>
          <cell r="IX47" t="str">
            <v>nd</v>
          </cell>
          <cell r="IY47">
            <v>0</v>
          </cell>
          <cell r="IZ47">
            <v>0</v>
          </cell>
          <cell r="JA47">
            <v>0</v>
          </cell>
          <cell r="JB47">
            <v>0</v>
          </cell>
          <cell r="JC47">
            <v>0</v>
          </cell>
          <cell r="JD47">
            <v>0</v>
          </cell>
          <cell r="JE47" t="str">
            <v>nd</v>
          </cell>
          <cell r="JF47">
            <v>0</v>
          </cell>
          <cell r="JG47">
            <v>0</v>
          </cell>
          <cell r="JH47">
            <v>0</v>
          </cell>
          <cell r="JI47">
            <v>0</v>
          </cell>
          <cell r="JJ47" t="str">
            <v>nd</v>
          </cell>
          <cell r="JK47">
            <v>0</v>
          </cell>
          <cell r="JL47">
            <v>0</v>
          </cell>
          <cell r="JM47">
            <v>0</v>
          </cell>
          <cell r="JN47">
            <v>0</v>
          </cell>
          <cell r="JO47">
            <v>0</v>
          </cell>
          <cell r="JP47" t="str">
            <v>nd</v>
          </cell>
          <cell r="JQ47">
            <v>14.6</v>
          </cell>
          <cell r="JR47">
            <v>0</v>
          </cell>
          <cell r="JS47">
            <v>0</v>
          </cell>
          <cell r="JT47">
            <v>0</v>
          </cell>
          <cell r="JU47">
            <v>0</v>
          </cell>
          <cell r="JV47">
            <v>0</v>
          </cell>
          <cell r="JW47">
            <v>58.599999999999994</v>
          </cell>
          <cell r="JX47">
            <v>0</v>
          </cell>
          <cell r="JY47">
            <v>0</v>
          </cell>
          <cell r="JZ47">
            <v>0</v>
          </cell>
          <cell r="KA47">
            <v>0</v>
          </cell>
          <cell r="KB47">
            <v>0</v>
          </cell>
          <cell r="KC47" t="str">
            <v>nd</v>
          </cell>
          <cell r="KD47">
            <v>66.600000000000009</v>
          </cell>
          <cell r="KE47">
            <v>8.3000000000000007</v>
          </cell>
          <cell r="KF47">
            <v>1.4000000000000001</v>
          </cell>
          <cell r="KG47">
            <v>5.8999999999999995</v>
          </cell>
          <cell r="KH47">
            <v>17.5</v>
          </cell>
          <cell r="KI47">
            <v>0.3</v>
          </cell>
          <cell r="KJ47">
            <v>63.5</v>
          </cell>
          <cell r="KK47">
            <v>9.3000000000000007</v>
          </cell>
          <cell r="KL47">
            <v>1.3</v>
          </cell>
          <cell r="KM47">
            <v>6.1</v>
          </cell>
          <cell r="KN47">
            <v>19.5</v>
          </cell>
          <cell r="KO47">
            <v>0.3</v>
          </cell>
        </row>
        <row r="48">
          <cell r="A48" t="str">
            <v>6DE</v>
          </cell>
          <cell r="B48" t="str">
            <v>48</v>
          </cell>
          <cell r="C48" t="str">
            <v>NAF 17</v>
          </cell>
          <cell r="D48" t="str">
            <v>DE</v>
          </cell>
          <cell r="E48" t="str">
            <v>6</v>
          </cell>
          <cell r="F48" t="str">
            <v>nd</v>
          </cell>
          <cell r="G48">
            <v>0</v>
          </cell>
          <cell r="H48" t="str">
            <v>nd</v>
          </cell>
          <cell r="I48">
            <v>85.1</v>
          </cell>
          <cell r="J48">
            <v>0</v>
          </cell>
          <cell r="K48" t="str">
            <v>nd</v>
          </cell>
          <cell r="L48">
            <v>0</v>
          </cell>
          <cell r="M48" t="str">
            <v>nd</v>
          </cell>
          <cell r="N48">
            <v>0</v>
          </cell>
          <cell r="O48">
            <v>25</v>
          </cell>
          <cell r="P48">
            <v>67.7</v>
          </cell>
          <cell r="Q48" t="str">
            <v>nd</v>
          </cell>
          <cell r="R48">
            <v>0</v>
          </cell>
          <cell r="S48">
            <v>0</v>
          </cell>
          <cell r="T48">
            <v>0</v>
          </cell>
          <cell r="U48" t="str">
            <v>nd</v>
          </cell>
          <cell r="V48">
            <v>7.6</v>
          </cell>
          <cell r="W48" t="str">
            <v>nd</v>
          </cell>
          <cell r="X48">
            <v>86.4</v>
          </cell>
          <cell r="Y48">
            <v>0</v>
          </cell>
          <cell r="Z48">
            <v>0</v>
          </cell>
          <cell r="AA48" t="str">
            <v>nd</v>
          </cell>
          <cell r="AB48">
            <v>0</v>
          </cell>
          <cell r="AC48" t="str">
            <v>nd</v>
          </cell>
          <cell r="AD48">
            <v>0</v>
          </cell>
          <cell r="AE48">
            <v>0</v>
          </cell>
          <cell r="AF48">
            <v>0</v>
          </cell>
          <cell r="AG48">
            <v>0</v>
          </cell>
          <cell r="AH48">
            <v>0</v>
          </cell>
          <cell r="AI48" t="str">
            <v>nd</v>
          </cell>
          <cell r="AJ48">
            <v>63.4</v>
          </cell>
          <cell r="AK48">
            <v>0</v>
          </cell>
          <cell r="AL48">
            <v>36.6</v>
          </cell>
          <cell r="AM48">
            <v>26.900000000000002</v>
          </cell>
          <cell r="AN48">
            <v>73.099999999999994</v>
          </cell>
          <cell r="AO48">
            <v>100</v>
          </cell>
          <cell r="AP48">
            <v>0</v>
          </cell>
          <cell r="AQ48">
            <v>0</v>
          </cell>
          <cell r="AR48" t="str">
            <v>nd</v>
          </cell>
          <cell r="AS48">
            <v>0</v>
          </cell>
          <cell r="AT48">
            <v>78.400000000000006</v>
          </cell>
          <cell r="AU48">
            <v>0</v>
          </cell>
          <cell r="AV48" t="str">
            <v>nd</v>
          </cell>
          <cell r="AW48">
            <v>0</v>
          </cell>
          <cell r="AX48">
            <v>0</v>
          </cell>
          <cell r="AY48" t="str">
            <v>nd</v>
          </cell>
          <cell r="AZ48" t="str">
            <v>nd</v>
          </cell>
          <cell r="BA48">
            <v>68.400000000000006</v>
          </cell>
          <cell r="BB48">
            <v>19.400000000000002</v>
          </cell>
          <cell r="BC48">
            <v>6.9</v>
          </cell>
          <cell r="BD48" t="str">
            <v>nd</v>
          </cell>
          <cell r="BE48">
            <v>0</v>
          </cell>
          <cell r="BF48" t="str">
            <v>nd</v>
          </cell>
          <cell r="BG48">
            <v>0</v>
          </cell>
          <cell r="BH48">
            <v>26.5</v>
          </cell>
          <cell r="BI48" t="str">
            <v>nd</v>
          </cell>
          <cell r="BJ48">
            <v>50.9</v>
          </cell>
          <cell r="BK48">
            <v>12.9</v>
          </cell>
          <cell r="BL48">
            <v>3.3000000000000003</v>
          </cell>
          <cell r="BM48">
            <v>0</v>
          </cell>
          <cell r="BN48">
            <v>0</v>
          </cell>
          <cell r="BO48">
            <v>0</v>
          </cell>
          <cell r="BP48">
            <v>0</v>
          </cell>
          <cell r="BQ48">
            <v>24</v>
          </cell>
          <cell r="BR48">
            <v>76</v>
          </cell>
          <cell r="BS48">
            <v>0</v>
          </cell>
          <cell r="BT48">
            <v>0</v>
          </cell>
          <cell r="BU48">
            <v>0</v>
          </cell>
          <cell r="BV48" t="str">
            <v>nd</v>
          </cell>
          <cell r="BW48">
            <v>84.3</v>
          </cell>
          <cell r="BX48">
            <v>11.3</v>
          </cell>
          <cell r="BY48">
            <v>0</v>
          </cell>
          <cell r="BZ48" t="str">
            <v>nd</v>
          </cell>
          <cell r="CA48">
            <v>11.3</v>
          </cell>
          <cell r="CB48">
            <v>57.699999999999996</v>
          </cell>
          <cell r="CC48">
            <v>25.8</v>
          </cell>
          <cell r="CD48" t="str">
            <v>nd</v>
          </cell>
          <cell r="CE48">
            <v>0</v>
          </cell>
          <cell r="CF48">
            <v>0</v>
          </cell>
          <cell r="CG48">
            <v>0</v>
          </cell>
          <cell r="CH48">
            <v>0</v>
          </cell>
          <cell r="CI48">
            <v>0</v>
          </cell>
          <cell r="CJ48">
            <v>100</v>
          </cell>
          <cell r="CK48">
            <v>78.100000000000009</v>
          </cell>
          <cell r="CL48">
            <v>52.6</v>
          </cell>
          <cell r="CM48">
            <v>99.8</v>
          </cell>
          <cell r="CN48">
            <v>29.7</v>
          </cell>
          <cell r="CO48" t="str">
            <v>nd</v>
          </cell>
          <cell r="CP48">
            <v>50.2</v>
          </cell>
          <cell r="CQ48">
            <v>98.9</v>
          </cell>
          <cell r="CR48">
            <v>0</v>
          </cell>
          <cell r="CS48">
            <v>1.7999999999999998</v>
          </cell>
          <cell r="CT48">
            <v>49.2</v>
          </cell>
          <cell r="CU48">
            <v>0</v>
          </cell>
          <cell r="CV48">
            <v>49</v>
          </cell>
          <cell r="CW48">
            <v>10.100000000000001</v>
          </cell>
          <cell r="CX48">
            <v>27</v>
          </cell>
          <cell r="CY48" t="str">
            <v>nd</v>
          </cell>
          <cell r="CZ48" t="str">
            <v>nd</v>
          </cell>
          <cell r="DA48">
            <v>14.799999999999999</v>
          </cell>
          <cell r="DB48">
            <v>10.7</v>
          </cell>
          <cell r="DC48">
            <v>8.9</v>
          </cell>
          <cell r="DD48" t="str">
            <v>nd</v>
          </cell>
          <cell r="DE48" t="str">
            <v>nd</v>
          </cell>
          <cell r="DF48">
            <v>83.1</v>
          </cell>
          <cell r="DG48" t="str">
            <v>nd</v>
          </cell>
          <cell r="DH48">
            <v>0</v>
          </cell>
          <cell r="DI48" t="str">
            <v>nd</v>
          </cell>
          <cell r="DJ48" t="str">
            <v>nd</v>
          </cell>
          <cell r="DK48" t="str">
            <v>nd</v>
          </cell>
          <cell r="DL48" t="str">
            <v>nd</v>
          </cell>
          <cell r="DM48">
            <v>0</v>
          </cell>
          <cell r="DN48">
            <v>0</v>
          </cell>
          <cell r="DO48">
            <v>0</v>
          </cell>
          <cell r="DP48">
            <v>0</v>
          </cell>
          <cell r="DQ48">
            <v>0</v>
          </cell>
          <cell r="DR48">
            <v>0</v>
          </cell>
          <cell r="DS48">
            <v>0</v>
          </cell>
          <cell r="DT48">
            <v>0</v>
          </cell>
          <cell r="DU48">
            <v>0</v>
          </cell>
          <cell r="DV48">
            <v>0</v>
          </cell>
          <cell r="DW48" t="str">
            <v>nd</v>
          </cell>
          <cell r="DX48" t="str">
            <v>nd</v>
          </cell>
          <cell r="DY48">
            <v>0</v>
          </cell>
          <cell r="DZ48">
            <v>0</v>
          </cell>
          <cell r="EA48">
            <v>0</v>
          </cell>
          <cell r="EB48">
            <v>0</v>
          </cell>
          <cell r="EC48">
            <v>67.100000000000009</v>
          </cell>
          <cell r="ED48" t="str">
            <v>nd</v>
          </cell>
          <cell r="EE48">
            <v>6.9</v>
          </cell>
          <cell r="EF48" t="str">
            <v>nd</v>
          </cell>
          <cell r="EG48">
            <v>0</v>
          </cell>
          <cell r="EH48" t="str">
            <v>nd</v>
          </cell>
          <cell r="EI48">
            <v>0</v>
          </cell>
          <cell r="EJ48">
            <v>0</v>
          </cell>
          <cell r="EK48">
            <v>0</v>
          </cell>
          <cell r="EL48">
            <v>0</v>
          </cell>
          <cell r="EM48">
            <v>0</v>
          </cell>
          <cell r="EN48">
            <v>0</v>
          </cell>
          <cell r="EO48">
            <v>0</v>
          </cell>
          <cell r="EP48">
            <v>0</v>
          </cell>
          <cell r="EQ48">
            <v>0</v>
          </cell>
          <cell r="ER48">
            <v>0</v>
          </cell>
          <cell r="ES48" t="str">
            <v>nd</v>
          </cell>
          <cell r="ET48">
            <v>0</v>
          </cell>
          <cell r="EU48">
            <v>0</v>
          </cell>
          <cell r="EV48">
            <v>0</v>
          </cell>
          <cell r="EW48">
            <v>0</v>
          </cell>
          <cell r="EX48">
            <v>0</v>
          </cell>
          <cell r="EY48">
            <v>0</v>
          </cell>
          <cell r="EZ48">
            <v>0</v>
          </cell>
          <cell r="FA48">
            <v>0</v>
          </cell>
          <cell r="FB48">
            <v>0</v>
          </cell>
          <cell r="FC48" t="str">
            <v>nd</v>
          </cell>
          <cell r="FD48">
            <v>0</v>
          </cell>
          <cell r="FE48" t="str">
            <v>nd</v>
          </cell>
          <cell r="FF48">
            <v>0</v>
          </cell>
          <cell r="FG48">
            <v>26.5</v>
          </cell>
          <cell r="FH48" t="str">
            <v>nd</v>
          </cell>
          <cell r="FI48" t="str">
            <v>nd</v>
          </cell>
          <cell r="FJ48">
            <v>12.9</v>
          </cell>
          <cell r="FK48">
            <v>2</v>
          </cell>
          <cell r="FL48">
            <v>0</v>
          </cell>
          <cell r="FM48">
            <v>0</v>
          </cell>
          <cell r="FN48">
            <v>0</v>
          </cell>
          <cell r="FO48">
            <v>0</v>
          </cell>
          <cell r="FP48">
            <v>0</v>
          </cell>
          <cell r="FQ48">
            <v>0</v>
          </cell>
          <cell r="FR48">
            <v>0</v>
          </cell>
          <cell r="FS48">
            <v>0</v>
          </cell>
          <cell r="FT48">
            <v>0</v>
          </cell>
          <cell r="FU48">
            <v>0</v>
          </cell>
          <cell r="FV48" t="str">
            <v>nd</v>
          </cell>
          <cell r="FW48">
            <v>0</v>
          </cell>
          <cell r="FX48">
            <v>0</v>
          </cell>
          <cell r="FY48">
            <v>0</v>
          </cell>
          <cell r="FZ48">
            <v>0</v>
          </cell>
          <cell r="GA48">
            <v>0</v>
          </cell>
          <cell r="GB48">
            <v>0</v>
          </cell>
          <cell r="GC48">
            <v>0</v>
          </cell>
          <cell r="GD48">
            <v>0</v>
          </cell>
          <cell r="GE48">
            <v>0</v>
          </cell>
          <cell r="GF48">
            <v>0</v>
          </cell>
          <cell r="GG48" t="str">
            <v>nd</v>
          </cell>
          <cell r="GH48">
            <v>0</v>
          </cell>
          <cell r="GI48">
            <v>0</v>
          </cell>
          <cell r="GJ48">
            <v>0</v>
          </cell>
          <cell r="GK48">
            <v>0</v>
          </cell>
          <cell r="GL48">
            <v>0</v>
          </cell>
          <cell r="GM48" t="str">
            <v>nd</v>
          </cell>
          <cell r="GN48">
            <v>74.900000000000006</v>
          </cell>
          <cell r="GO48">
            <v>0</v>
          </cell>
          <cell r="GP48">
            <v>0</v>
          </cell>
          <cell r="GQ48">
            <v>0</v>
          </cell>
          <cell r="GR48">
            <v>0</v>
          </cell>
          <cell r="GS48">
            <v>0</v>
          </cell>
          <cell r="GT48">
            <v>0</v>
          </cell>
          <cell r="GU48">
            <v>0</v>
          </cell>
          <cell r="GV48" t="str">
            <v>nd</v>
          </cell>
          <cell r="GW48">
            <v>0</v>
          </cell>
          <cell r="GX48">
            <v>0</v>
          </cell>
          <cell r="GY48">
            <v>0</v>
          </cell>
          <cell r="GZ48">
            <v>0</v>
          </cell>
          <cell r="HA48">
            <v>0</v>
          </cell>
          <cell r="HB48">
            <v>0</v>
          </cell>
          <cell r="HC48">
            <v>0</v>
          </cell>
          <cell r="HD48">
            <v>0</v>
          </cell>
          <cell r="HE48">
            <v>0</v>
          </cell>
          <cell r="HF48">
            <v>0</v>
          </cell>
          <cell r="HG48">
            <v>0</v>
          </cell>
          <cell r="HH48">
            <v>0</v>
          </cell>
          <cell r="HI48">
            <v>0</v>
          </cell>
          <cell r="HJ48" t="str">
            <v>nd</v>
          </cell>
          <cell r="HK48">
            <v>0</v>
          </cell>
          <cell r="HL48">
            <v>0</v>
          </cell>
          <cell r="HM48">
            <v>0</v>
          </cell>
          <cell r="HN48">
            <v>0</v>
          </cell>
          <cell r="HO48" t="str">
            <v>nd</v>
          </cell>
          <cell r="HP48">
            <v>69.399999999999991</v>
          </cell>
          <cell r="HQ48">
            <v>11.3</v>
          </cell>
          <cell r="HR48">
            <v>0</v>
          </cell>
          <cell r="HS48">
            <v>0</v>
          </cell>
          <cell r="HT48">
            <v>0</v>
          </cell>
          <cell r="HU48">
            <v>0</v>
          </cell>
          <cell r="HV48">
            <v>0</v>
          </cell>
          <cell r="HW48">
            <v>0</v>
          </cell>
          <cell r="HX48">
            <v>0</v>
          </cell>
          <cell r="HY48" t="str">
            <v>nd</v>
          </cell>
          <cell r="HZ48">
            <v>0</v>
          </cell>
          <cell r="IA48">
            <v>0</v>
          </cell>
          <cell r="IB48">
            <v>0</v>
          </cell>
          <cell r="IC48">
            <v>0</v>
          </cell>
          <cell r="ID48">
            <v>0</v>
          </cell>
          <cell r="IE48">
            <v>0</v>
          </cell>
          <cell r="IF48">
            <v>0</v>
          </cell>
          <cell r="IG48">
            <v>0</v>
          </cell>
          <cell r="IH48">
            <v>0</v>
          </cell>
          <cell r="II48">
            <v>0</v>
          </cell>
          <cell r="IJ48">
            <v>0</v>
          </cell>
          <cell r="IK48">
            <v>0</v>
          </cell>
          <cell r="IL48" t="str">
            <v>nd</v>
          </cell>
          <cell r="IM48">
            <v>0</v>
          </cell>
          <cell r="IN48">
            <v>0</v>
          </cell>
          <cell r="IO48">
            <v>0</v>
          </cell>
          <cell r="IP48" t="str">
            <v>nd</v>
          </cell>
          <cell r="IQ48">
            <v>11.3</v>
          </cell>
          <cell r="IR48">
            <v>43.9</v>
          </cell>
          <cell r="IS48">
            <v>24.7</v>
          </cell>
          <cell r="IT48" t="str">
            <v>nd</v>
          </cell>
          <cell r="IU48">
            <v>0</v>
          </cell>
          <cell r="IV48">
            <v>0</v>
          </cell>
          <cell r="IW48">
            <v>0</v>
          </cell>
          <cell r="IX48">
            <v>0</v>
          </cell>
          <cell r="IY48">
            <v>0</v>
          </cell>
          <cell r="IZ48">
            <v>0</v>
          </cell>
          <cell r="JA48">
            <v>0</v>
          </cell>
          <cell r="JB48">
            <v>0</v>
          </cell>
          <cell r="JC48">
            <v>0</v>
          </cell>
          <cell r="JD48">
            <v>0</v>
          </cell>
          <cell r="JE48" t="str">
            <v>nd</v>
          </cell>
          <cell r="JF48">
            <v>0</v>
          </cell>
          <cell r="JG48">
            <v>0</v>
          </cell>
          <cell r="JH48">
            <v>0</v>
          </cell>
          <cell r="JI48">
            <v>0</v>
          </cell>
          <cell r="JJ48">
            <v>0</v>
          </cell>
          <cell r="JK48">
            <v>0</v>
          </cell>
          <cell r="JL48">
            <v>0</v>
          </cell>
          <cell r="JM48">
            <v>0</v>
          </cell>
          <cell r="JN48">
            <v>0</v>
          </cell>
          <cell r="JO48">
            <v>0</v>
          </cell>
          <cell r="JP48">
            <v>0</v>
          </cell>
          <cell r="JQ48" t="str">
            <v>nd</v>
          </cell>
          <cell r="JR48">
            <v>0</v>
          </cell>
          <cell r="JS48">
            <v>0</v>
          </cell>
          <cell r="JT48">
            <v>0</v>
          </cell>
          <cell r="JU48">
            <v>0</v>
          </cell>
          <cell r="JV48">
            <v>0</v>
          </cell>
          <cell r="JW48">
            <v>85</v>
          </cell>
          <cell r="JX48">
            <v>0</v>
          </cell>
          <cell r="JY48">
            <v>0</v>
          </cell>
          <cell r="JZ48">
            <v>0</v>
          </cell>
          <cell r="KA48">
            <v>0</v>
          </cell>
          <cell r="KB48">
            <v>0</v>
          </cell>
          <cell r="KC48">
            <v>0</v>
          </cell>
          <cell r="KD48">
            <v>58.5</v>
          </cell>
          <cell r="KE48">
            <v>21.2</v>
          </cell>
          <cell r="KF48">
            <v>1</v>
          </cell>
          <cell r="KG48">
            <v>3.8</v>
          </cell>
          <cell r="KH48">
            <v>15.5</v>
          </cell>
          <cell r="KI48">
            <v>0</v>
          </cell>
          <cell r="KJ48">
            <v>54</v>
          </cell>
          <cell r="KK48">
            <v>23.400000000000002</v>
          </cell>
          <cell r="KL48">
            <v>0.89999999999999991</v>
          </cell>
          <cell r="KM48">
            <v>3.8</v>
          </cell>
          <cell r="KN48">
            <v>17.899999999999999</v>
          </cell>
          <cell r="KO48">
            <v>0</v>
          </cell>
        </row>
        <row r="49">
          <cell r="A49" t="str">
            <v>EnsFZ</v>
          </cell>
          <cell r="B49" t="str">
            <v>49</v>
          </cell>
          <cell r="C49" t="str">
            <v>NAF 17</v>
          </cell>
          <cell r="D49" t="str">
            <v>FZ</v>
          </cell>
          <cell r="E49" t="str">
            <v/>
          </cell>
          <cell r="F49">
            <v>0.8</v>
          </cell>
          <cell r="G49">
            <v>3</v>
          </cell>
          <cell r="H49">
            <v>14.799999999999999</v>
          </cell>
          <cell r="I49">
            <v>69.199999999999989</v>
          </cell>
          <cell r="J49">
            <v>12.1</v>
          </cell>
          <cell r="K49">
            <v>68.5</v>
          </cell>
          <cell r="L49">
            <v>14.399999999999999</v>
          </cell>
          <cell r="M49">
            <v>14.899999999999999</v>
          </cell>
          <cell r="N49">
            <v>2.1999999999999997</v>
          </cell>
          <cell r="O49">
            <v>21.6</v>
          </cell>
          <cell r="P49">
            <v>32.200000000000003</v>
          </cell>
          <cell r="Q49">
            <v>15.8</v>
          </cell>
          <cell r="R49">
            <v>5.4</v>
          </cell>
          <cell r="S49">
            <v>17.899999999999999</v>
          </cell>
          <cell r="T49">
            <v>22.1</v>
          </cell>
          <cell r="U49">
            <v>2.5</v>
          </cell>
          <cell r="V49">
            <v>22.900000000000002</v>
          </cell>
          <cell r="W49">
            <v>8.9</v>
          </cell>
          <cell r="X49">
            <v>85.6</v>
          </cell>
          <cell r="Y49">
            <v>5.5</v>
          </cell>
          <cell r="Z49">
            <v>12.6</v>
          </cell>
          <cell r="AA49">
            <v>28.7</v>
          </cell>
          <cell r="AB49">
            <v>28.7</v>
          </cell>
          <cell r="AC49">
            <v>51.7</v>
          </cell>
          <cell r="AD49">
            <v>26.400000000000002</v>
          </cell>
          <cell r="AE49">
            <v>15.9</v>
          </cell>
          <cell r="AF49">
            <v>37.799999999999997</v>
          </cell>
          <cell r="AG49">
            <v>26.8</v>
          </cell>
          <cell r="AH49">
            <v>0</v>
          </cell>
          <cell r="AI49">
            <v>19.5</v>
          </cell>
          <cell r="AJ49">
            <v>65</v>
          </cell>
          <cell r="AK49">
            <v>2.9000000000000004</v>
          </cell>
          <cell r="AL49">
            <v>32.1</v>
          </cell>
          <cell r="AM49">
            <v>20.9</v>
          </cell>
          <cell r="AN49">
            <v>79.100000000000009</v>
          </cell>
          <cell r="AO49">
            <v>63.9</v>
          </cell>
          <cell r="AP49">
            <v>36.1</v>
          </cell>
          <cell r="AQ49">
            <v>36.299999999999997</v>
          </cell>
          <cell r="AR49">
            <v>2.5</v>
          </cell>
          <cell r="AS49">
            <v>10.8</v>
          </cell>
          <cell r="AT49">
            <v>46.1</v>
          </cell>
          <cell r="AU49">
            <v>4.3999999999999995</v>
          </cell>
          <cell r="AV49">
            <v>1.4000000000000001</v>
          </cell>
          <cell r="AW49">
            <v>3.8</v>
          </cell>
          <cell r="AX49">
            <v>1.9</v>
          </cell>
          <cell r="AY49">
            <v>62</v>
          </cell>
          <cell r="AZ49">
            <v>30.8</v>
          </cell>
          <cell r="BA49">
            <v>75.400000000000006</v>
          </cell>
          <cell r="BB49">
            <v>17.899999999999999</v>
          </cell>
          <cell r="BC49">
            <v>2.2999999999999998</v>
          </cell>
          <cell r="BD49">
            <v>1.0999999999999999</v>
          </cell>
          <cell r="BE49">
            <v>0.8</v>
          </cell>
          <cell r="BF49">
            <v>2.2999999999999998</v>
          </cell>
          <cell r="BG49">
            <v>0.6</v>
          </cell>
          <cell r="BH49">
            <v>0.2</v>
          </cell>
          <cell r="BI49">
            <v>1.9</v>
          </cell>
          <cell r="BJ49">
            <v>5.8000000000000007</v>
          </cell>
          <cell r="BK49">
            <v>24.7</v>
          </cell>
          <cell r="BL49">
            <v>66.7</v>
          </cell>
          <cell r="BM49">
            <v>0.4</v>
          </cell>
          <cell r="BN49">
            <v>0</v>
          </cell>
          <cell r="BO49">
            <v>0.4</v>
          </cell>
          <cell r="BP49">
            <v>0.89999999999999991</v>
          </cell>
          <cell r="BQ49">
            <v>16.5</v>
          </cell>
          <cell r="BR49">
            <v>81.899999999999991</v>
          </cell>
          <cell r="BS49">
            <v>0</v>
          </cell>
          <cell r="BT49">
            <v>0</v>
          </cell>
          <cell r="BU49">
            <v>0</v>
          </cell>
          <cell r="BV49">
            <v>4.9000000000000004</v>
          </cell>
          <cell r="BW49">
            <v>67.100000000000009</v>
          </cell>
          <cell r="BX49">
            <v>27.900000000000002</v>
          </cell>
          <cell r="BY49">
            <v>0.89999999999999991</v>
          </cell>
          <cell r="BZ49">
            <v>0.3</v>
          </cell>
          <cell r="CA49">
            <v>9.6</v>
          </cell>
          <cell r="CB49">
            <v>33.800000000000004</v>
          </cell>
          <cell r="CC49">
            <v>29.2</v>
          </cell>
          <cell r="CD49">
            <v>26.200000000000003</v>
          </cell>
          <cell r="CE49">
            <v>0</v>
          </cell>
          <cell r="CF49" t="str">
            <v>nd</v>
          </cell>
          <cell r="CG49">
            <v>0</v>
          </cell>
          <cell r="CH49" t="str">
            <v>nd</v>
          </cell>
          <cell r="CI49">
            <v>0.89999999999999991</v>
          </cell>
          <cell r="CJ49">
            <v>98.7</v>
          </cell>
          <cell r="CK49">
            <v>57.9</v>
          </cell>
          <cell r="CL49">
            <v>31.7</v>
          </cell>
          <cell r="CM49">
            <v>75.099999999999994</v>
          </cell>
          <cell r="CN49">
            <v>26.900000000000002</v>
          </cell>
          <cell r="CO49">
            <v>28.000000000000004</v>
          </cell>
          <cell r="CP49">
            <v>15.5</v>
          </cell>
          <cell r="CQ49">
            <v>68.300000000000011</v>
          </cell>
          <cell r="CR49">
            <v>6.4</v>
          </cell>
          <cell r="CS49">
            <v>16.8</v>
          </cell>
          <cell r="CT49">
            <v>37.9</v>
          </cell>
          <cell r="CU49">
            <v>17.8</v>
          </cell>
          <cell r="CV49">
            <v>27.500000000000004</v>
          </cell>
          <cell r="CW49">
            <v>28.199999999999996</v>
          </cell>
          <cell r="CX49">
            <v>6.3</v>
          </cell>
          <cell r="CY49">
            <v>15</v>
          </cell>
          <cell r="CZ49">
            <v>10.299999999999999</v>
          </cell>
          <cell r="DA49">
            <v>9.8000000000000007</v>
          </cell>
          <cell r="DB49">
            <v>30.3</v>
          </cell>
          <cell r="DC49">
            <v>23.599999999999998</v>
          </cell>
          <cell r="DD49">
            <v>33.200000000000003</v>
          </cell>
          <cell r="DE49">
            <v>8.6</v>
          </cell>
          <cell r="DF49">
            <v>30.8</v>
          </cell>
          <cell r="DG49">
            <v>4.2</v>
          </cell>
          <cell r="DH49">
            <v>1.4000000000000001</v>
          </cell>
          <cell r="DI49">
            <v>17.2</v>
          </cell>
          <cell r="DJ49">
            <v>9.7000000000000011</v>
          </cell>
          <cell r="DK49">
            <v>16.7</v>
          </cell>
          <cell r="DL49">
            <v>0.5</v>
          </cell>
          <cell r="DM49">
            <v>0</v>
          </cell>
          <cell r="DN49">
            <v>0</v>
          </cell>
          <cell r="DO49">
            <v>0</v>
          </cell>
          <cell r="DP49" t="str">
            <v>nd</v>
          </cell>
          <cell r="DQ49">
            <v>1.5</v>
          </cell>
          <cell r="DR49">
            <v>0.6</v>
          </cell>
          <cell r="DS49">
            <v>0.3</v>
          </cell>
          <cell r="DT49">
            <v>0.3</v>
          </cell>
          <cell r="DU49" t="str">
            <v>nd</v>
          </cell>
          <cell r="DV49" t="str">
            <v>nd</v>
          </cell>
          <cell r="DW49">
            <v>9</v>
          </cell>
          <cell r="DX49">
            <v>4.5999999999999996</v>
          </cell>
          <cell r="DY49">
            <v>0.4</v>
          </cell>
          <cell r="DZ49">
            <v>0.5</v>
          </cell>
          <cell r="EA49" t="str">
            <v>nd</v>
          </cell>
          <cell r="EB49">
            <v>0.4</v>
          </cell>
          <cell r="EC49">
            <v>55.300000000000004</v>
          </cell>
          <cell r="ED49">
            <v>10.5</v>
          </cell>
          <cell r="EE49">
            <v>1.6</v>
          </cell>
          <cell r="EF49" t="str">
            <v>nd</v>
          </cell>
          <cell r="EG49">
            <v>0.6</v>
          </cell>
          <cell r="EH49">
            <v>1.0999999999999999</v>
          </cell>
          <cell r="EI49">
            <v>9.1999999999999993</v>
          </cell>
          <cell r="EJ49">
            <v>2.1999999999999997</v>
          </cell>
          <cell r="EK49" t="str">
            <v>nd</v>
          </cell>
          <cell r="EL49" t="str">
            <v>nd</v>
          </cell>
          <cell r="EM49">
            <v>0</v>
          </cell>
          <cell r="EN49" t="str">
            <v>nd</v>
          </cell>
          <cell r="EO49">
            <v>0</v>
          </cell>
          <cell r="EP49">
            <v>0</v>
          </cell>
          <cell r="EQ49">
            <v>0</v>
          </cell>
          <cell r="ER49">
            <v>0</v>
          </cell>
          <cell r="ES49">
            <v>0.8</v>
          </cell>
          <cell r="ET49">
            <v>0</v>
          </cell>
          <cell r="EU49">
            <v>0</v>
          </cell>
          <cell r="EV49">
            <v>0</v>
          </cell>
          <cell r="EW49">
            <v>0.5</v>
          </cell>
          <cell r="EX49">
            <v>0.3</v>
          </cell>
          <cell r="EY49">
            <v>2.1999999999999997</v>
          </cell>
          <cell r="EZ49">
            <v>0.2</v>
          </cell>
          <cell r="FA49" t="str">
            <v>nd</v>
          </cell>
          <cell r="FB49" t="str">
            <v>nd</v>
          </cell>
          <cell r="FC49">
            <v>2</v>
          </cell>
          <cell r="FD49">
            <v>5.4</v>
          </cell>
          <cell r="FE49">
            <v>7.5</v>
          </cell>
          <cell r="FF49">
            <v>0.4</v>
          </cell>
          <cell r="FG49">
            <v>0.1</v>
          </cell>
          <cell r="FH49">
            <v>1.7999999999999998</v>
          </cell>
          <cell r="FI49">
            <v>3.2</v>
          </cell>
          <cell r="FJ49">
            <v>14.2</v>
          </cell>
          <cell r="FK49">
            <v>48.5</v>
          </cell>
          <cell r="FL49">
            <v>0</v>
          </cell>
          <cell r="FM49">
            <v>0</v>
          </cell>
          <cell r="FN49" t="str">
            <v>nd</v>
          </cell>
          <cell r="FO49" t="str">
            <v>nd</v>
          </cell>
          <cell r="FP49">
            <v>4.8</v>
          </cell>
          <cell r="FQ49">
            <v>7.7</v>
          </cell>
          <cell r="FR49">
            <v>0</v>
          </cell>
          <cell r="FS49">
            <v>0</v>
          </cell>
          <cell r="FT49" t="str">
            <v>nd</v>
          </cell>
          <cell r="FU49">
            <v>0</v>
          </cell>
          <cell r="FV49">
            <v>0.70000000000000007</v>
          </cell>
          <cell r="FW49">
            <v>0</v>
          </cell>
          <cell r="FX49">
            <v>0</v>
          </cell>
          <cell r="FY49" t="str">
            <v>nd</v>
          </cell>
          <cell r="FZ49" t="str">
            <v>nd</v>
          </cell>
          <cell r="GA49">
            <v>1</v>
          </cell>
          <cell r="GB49">
            <v>1.7000000000000002</v>
          </cell>
          <cell r="GC49" t="str">
            <v>nd</v>
          </cell>
          <cell r="GD49">
            <v>0</v>
          </cell>
          <cell r="GE49" t="str">
            <v>nd</v>
          </cell>
          <cell r="GF49">
            <v>0.4</v>
          </cell>
          <cell r="GG49">
            <v>3.2</v>
          </cell>
          <cell r="GH49">
            <v>11.1</v>
          </cell>
          <cell r="GI49" t="str">
            <v>nd</v>
          </cell>
          <cell r="GJ49">
            <v>0</v>
          </cell>
          <cell r="GK49">
            <v>0</v>
          </cell>
          <cell r="GL49" t="str">
            <v>nd</v>
          </cell>
          <cell r="GM49">
            <v>9.1</v>
          </cell>
          <cell r="GN49">
            <v>59.4</v>
          </cell>
          <cell r="GO49">
            <v>0</v>
          </cell>
          <cell r="GP49">
            <v>0</v>
          </cell>
          <cell r="GQ49">
            <v>0</v>
          </cell>
          <cell r="GR49">
            <v>0</v>
          </cell>
          <cell r="GS49">
            <v>3.2</v>
          </cell>
          <cell r="GT49">
            <v>8.7999999999999989</v>
          </cell>
          <cell r="GU49">
            <v>0</v>
          </cell>
          <cell r="GV49" t="str">
            <v>nd</v>
          </cell>
          <cell r="GW49">
            <v>0</v>
          </cell>
          <cell r="GX49" t="str">
            <v>nd</v>
          </cell>
          <cell r="GY49">
            <v>0.5</v>
          </cell>
          <cell r="GZ49">
            <v>0</v>
          </cell>
          <cell r="HA49">
            <v>0</v>
          </cell>
          <cell r="HB49">
            <v>0</v>
          </cell>
          <cell r="HC49" t="str">
            <v>nd</v>
          </cell>
          <cell r="HD49">
            <v>2</v>
          </cell>
          <cell r="HE49">
            <v>0.5</v>
          </cell>
          <cell r="HF49">
            <v>0</v>
          </cell>
          <cell r="HG49">
            <v>0</v>
          </cell>
          <cell r="HH49">
            <v>0</v>
          </cell>
          <cell r="HI49">
            <v>1.6</v>
          </cell>
          <cell r="HJ49">
            <v>9.7000000000000011</v>
          </cell>
          <cell r="HK49">
            <v>3.2</v>
          </cell>
          <cell r="HL49">
            <v>0</v>
          </cell>
          <cell r="HM49">
            <v>0</v>
          </cell>
          <cell r="HN49">
            <v>0</v>
          </cell>
          <cell r="HO49">
            <v>2.6</v>
          </cell>
          <cell r="HP49">
            <v>46</v>
          </cell>
          <cell r="HQ49">
            <v>21.3</v>
          </cell>
          <cell r="HR49">
            <v>0</v>
          </cell>
          <cell r="HS49">
            <v>0</v>
          </cell>
          <cell r="HT49">
            <v>0</v>
          </cell>
          <cell r="HU49" t="str">
            <v>nd</v>
          </cell>
          <cell r="HV49">
            <v>9.5</v>
          </cell>
          <cell r="HW49">
            <v>2.2999999999999998</v>
          </cell>
          <cell r="HX49">
            <v>0</v>
          </cell>
          <cell r="HY49">
            <v>0</v>
          </cell>
          <cell r="HZ49" t="str">
            <v>nd</v>
          </cell>
          <cell r="IA49" t="str">
            <v>nd</v>
          </cell>
          <cell r="IB49" t="str">
            <v>nd</v>
          </cell>
          <cell r="IC49">
            <v>0</v>
          </cell>
          <cell r="ID49">
            <v>0</v>
          </cell>
          <cell r="IE49">
            <v>0.4</v>
          </cell>
          <cell r="IF49">
            <v>1</v>
          </cell>
          <cell r="IG49">
            <v>1.3</v>
          </cell>
          <cell r="IH49">
            <v>0.3</v>
          </cell>
          <cell r="II49" t="str">
            <v>nd</v>
          </cell>
          <cell r="IJ49" t="str">
            <v>nd</v>
          </cell>
          <cell r="IK49">
            <v>1.0999999999999999</v>
          </cell>
          <cell r="IL49">
            <v>6.2</v>
          </cell>
          <cell r="IM49">
            <v>3.6999999999999997</v>
          </cell>
          <cell r="IN49">
            <v>3.2</v>
          </cell>
          <cell r="IO49">
            <v>0.6</v>
          </cell>
          <cell r="IP49" t="str">
            <v>nd</v>
          </cell>
          <cell r="IQ49">
            <v>6.3</v>
          </cell>
          <cell r="IR49">
            <v>22.900000000000002</v>
          </cell>
          <cell r="IS49">
            <v>19.2</v>
          </cell>
          <cell r="IT49">
            <v>20.7</v>
          </cell>
          <cell r="IU49">
            <v>0</v>
          </cell>
          <cell r="IV49">
            <v>0</v>
          </cell>
          <cell r="IW49">
            <v>1.7000000000000002</v>
          </cell>
          <cell r="IX49">
            <v>3.5000000000000004</v>
          </cell>
          <cell r="IY49">
            <v>5</v>
          </cell>
          <cell r="IZ49">
            <v>1.7999999999999998</v>
          </cell>
          <cell r="JA49">
            <v>0</v>
          </cell>
          <cell r="JB49">
            <v>0</v>
          </cell>
          <cell r="JC49">
            <v>0</v>
          </cell>
          <cell r="JD49">
            <v>0</v>
          </cell>
          <cell r="JE49">
            <v>0.8</v>
          </cell>
          <cell r="JF49">
            <v>0</v>
          </cell>
          <cell r="JG49" t="str">
            <v>nd</v>
          </cell>
          <cell r="JH49">
            <v>0</v>
          </cell>
          <cell r="JI49">
            <v>0</v>
          </cell>
          <cell r="JJ49">
            <v>0</v>
          </cell>
          <cell r="JK49">
            <v>2.2999999999999998</v>
          </cell>
          <cell r="JL49">
            <v>0</v>
          </cell>
          <cell r="JM49">
            <v>0</v>
          </cell>
          <cell r="JN49">
            <v>0</v>
          </cell>
          <cell r="JO49" t="str">
            <v>nd</v>
          </cell>
          <cell r="JP49">
            <v>0.6</v>
          </cell>
          <cell r="JQ49">
            <v>13.700000000000001</v>
          </cell>
          <cell r="JR49">
            <v>0</v>
          </cell>
          <cell r="JS49">
            <v>0</v>
          </cell>
          <cell r="JT49">
            <v>0</v>
          </cell>
          <cell r="JU49" t="str">
            <v>nd</v>
          </cell>
          <cell r="JV49" t="str">
            <v>nd</v>
          </cell>
          <cell r="JW49">
            <v>69.5</v>
          </cell>
          <cell r="JX49">
            <v>0</v>
          </cell>
          <cell r="JY49">
            <v>0</v>
          </cell>
          <cell r="JZ49">
            <v>0</v>
          </cell>
          <cell r="KA49">
            <v>0</v>
          </cell>
          <cell r="KB49">
            <v>0</v>
          </cell>
          <cell r="KC49">
            <v>12.3</v>
          </cell>
          <cell r="KD49">
            <v>79.100000000000009</v>
          </cell>
          <cell r="KE49">
            <v>3.3000000000000003</v>
          </cell>
          <cell r="KF49">
            <v>1.3</v>
          </cell>
          <cell r="KG49">
            <v>4.1000000000000005</v>
          </cell>
          <cell r="KH49">
            <v>12</v>
          </cell>
          <cell r="KI49">
            <v>0.2</v>
          </cell>
          <cell r="KJ49">
            <v>77.100000000000009</v>
          </cell>
          <cell r="KK49">
            <v>3.4000000000000004</v>
          </cell>
          <cell r="KL49">
            <v>1.3</v>
          </cell>
          <cell r="KM49">
            <v>4.3</v>
          </cell>
          <cell r="KN49">
            <v>13.700000000000001</v>
          </cell>
          <cell r="KO49">
            <v>0.2</v>
          </cell>
        </row>
        <row r="50">
          <cell r="A50" t="str">
            <v>1FZ</v>
          </cell>
          <cell r="B50" t="str">
            <v>50</v>
          </cell>
          <cell r="C50" t="str">
            <v>NAF 17</v>
          </cell>
          <cell r="D50" t="str">
            <v>FZ</v>
          </cell>
          <cell r="E50" t="str">
            <v>1</v>
          </cell>
          <cell r="F50">
            <v>1.3</v>
          </cell>
          <cell r="G50">
            <v>2.4</v>
          </cell>
          <cell r="H50">
            <v>12.8</v>
          </cell>
          <cell r="I50">
            <v>71.099999999999994</v>
          </cell>
          <cell r="J50">
            <v>12.3</v>
          </cell>
          <cell r="K50">
            <v>68.5</v>
          </cell>
          <cell r="L50">
            <v>9.1</v>
          </cell>
          <cell r="M50">
            <v>22.400000000000002</v>
          </cell>
          <cell r="N50">
            <v>0</v>
          </cell>
          <cell r="O50">
            <v>28.7</v>
          </cell>
          <cell r="P50">
            <v>35.199999999999996</v>
          </cell>
          <cell r="Q50">
            <v>22.5</v>
          </cell>
          <cell r="R50">
            <v>7.8</v>
          </cell>
          <cell r="S50">
            <v>21.8</v>
          </cell>
          <cell r="T50">
            <v>12.7</v>
          </cell>
          <cell r="U50">
            <v>3.5000000000000004</v>
          </cell>
          <cell r="V50">
            <v>16.3</v>
          </cell>
          <cell r="W50">
            <v>4.8</v>
          </cell>
          <cell r="X50">
            <v>88.9</v>
          </cell>
          <cell r="Y50">
            <v>6.2</v>
          </cell>
          <cell r="Z50" t="str">
            <v>nd</v>
          </cell>
          <cell r="AA50" t="str">
            <v>nd</v>
          </cell>
          <cell r="AB50" t="str">
            <v>nd</v>
          </cell>
          <cell r="AC50">
            <v>31.8</v>
          </cell>
          <cell r="AD50">
            <v>50</v>
          </cell>
          <cell r="AE50" t="str">
            <v>nd</v>
          </cell>
          <cell r="AF50">
            <v>39.5</v>
          </cell>
          <cell r="AG50" t="str">
            <v>nd</v>
          </cell>
          <cell r="AH50">
            <v>0</v>
          </cell>
          <cell r="AI50">
            <v>34.9</v>
          </cell>
          <cell r="AJ50">
            <v>67.900000000000006</v>
          </cell>
          <cell r="AK50">
            <v>2.5</v>
          </cell>
          <cell r="AL50">
            <v>29.599999999999998</v>
          </cell>
          <cell r="AM50">
            <v>5.8999999999999995</v>
          </cell>
          <cell r="AN50">
            <v>94.1</v>
          </cell>
          <cell r="AO50">
            <v>30.9</v>
          </cell>
          <cell r="AP50">
            <v>69.099999999999994</v>
          </cell>
          <cell r="AQ50">
            <v>41.099999999999994</v>
          </cell>
          <cell r="AR50" t="str">
            <v>nd</v>
          </cell>
          <cell r="AS50" t="str">
            <v>nd</v>
          </cell>
          <cell r="AT50">
            <v>26.8</v>
          </cell>
          <cell r="AU50" t="str">
            <v>nd</v>
          </cell>
          <cell r="AV50">
            <v>0</v>
          </cell>
          <cell r="AW50">
            <v>0</v>
          </cell>
          <cell r="AX50">
            <v>0</v>
          </cell>
          <cell r="AY50">
            <v>86.4</v>
          </cell>
          <cell r="AZ50" t="str">
            <v>nd</v>
          </cell>
          <cell r="BA50">
            <v>85.3</v>
          </cell>
          <cell r="BB50">
            <v>7.1999999999999993</v>
          </cell>
          <cell r="BC50" t="str">
            <v>nd</v>
          </cell>
          <cell r="BD50">
            <v>1.6</v>
          </cell>
          <cell r="BE50" t="str">
            <v>nd</v>
          </cell>
          <cell r="BF50">
            <v>4.5</v>
          </cell>
          <cell r="BG50" t="str">
            <v>nd</v>
          </cell>
          <cell r="BH50">
            <v>0</v>
          </cell>
          <cell r="BI50">
            <v>0</v>
          </cell>
          <cell r="BJ50" t="str">
            <v>nd</v>
          </cell>
          <cell r="BK50">
            <v>11.600000000000001</v>
          </cell>
          <cell r="BL50">
            <v>87.7</v>
          </cell>
          <cell r="BM50">
            <v>0</v>
          </cell>
          <cell r="BN50">
            <v>0</v>
          </cell>
          <cell r="BO50" t="str">
            <v>nd</v>
          </cell>
          <cell r="BP50" t="str">
            <v>nd</v>
          </cell>
          <cell r="BQ50">
            <v>3.5000000000000004</v>
          </cell>
          <cell r="BR50">
            <v>95.6</v>
          </cell>
          <cell r="BS50">
            <v>0</v>
          </cell>
          <cell r="BT50">
            <v>0</v>
          </cell>
          <cell r="BU50">
            <v>0</v>
          </cell>
          <cell r="BV50">
            <v>5.8999999999999995</v>
          </cell>
          <cell r="BW50">
            <v>44.4</v>
          </cell>
          <cell r="BX50">
            <v>49.8</v>
          </cell>
          <cell r="BY50">
            <v>2.5</v>
          </cell>
          <cell r="BZ50" t="str">
            <v>nd</v>
          </cell>
          <cell r="CA50">
            <v>2.1999999999999997</v>
          </cell>
          <cell r="CB50">
            <v>22.1</v>
          </cell>
          <cell r="CC50">
            <v>25</v>
          </cell>
          <cell r="CD50">
            <v>47.8</v>
          </cell>
          <cell r="CE50">
            <v>0</v>
          </cell>
          <cell r="CF50" t="str">
            <v>nd</v>
          </cell>
          <cell r="CG50">
            <v>0</v>
          </cell>
          <cell r="CH50" t="str">
            <v>nd</v>
          </cell>
          <cell r="CI50" t="str">
            <v>nd</v>
          </cell>
          <cell r="CJ50">
            <v>98.4</v>
          </cell>
          <cell r="CK50">
            <v>35.699999999999996</v>
          </cell>
          <cell r="CL50">
            <v>32.6</v>
          </cell>
          <cell r="CM50">
            <v>71.8</v>
          </cell>
          <cell r="CN50">
            <v>22.1</v>
          </cell>
          <cell r="CO50">
            <v>30.099999999999998</v>
          </cell>
          <cell r="CP50">
            <v>10</v>
          </cell>
          <cell r="CQ50">
            <v>54.500000000000007</v>
          </cell>
          <cell r="CR50">
            <v>4.7</v>
          </cell>
          <cell r="CS50">
            <v>20.100000000000001</v>
          </cell>
          <cell r="CT50">
            <v>38.1</v>
          </cell>
          <cell r="CU50">
            <v>18.600000000000001</v>
          </cell>
          <cell r="CV50">
            <v>23.200000000000003</v>
          </cell>
          <cell r="CW50">
            <v>30.7</v>
          </cell>
          <cell r="CX50">
            <v>4.7</v>
          </cell>
          <cell r="CY50">
            <v>10.8</v>
          </cell>
          <cell r="CZ50">
            <v>14.499999999999998</v>
          </cell>
          <cell r="DA50">
            <v>10.6</v>
          </cell>
          <cell r="DB50">
            <v>28.7</v>
          </cell>
          <cell r="DC50">
            <v>27.700000000000003</v>
          </cell>
          <cell r="DD50">
            <v>27.500000000000004</v>
          </cell>
          <cell r="DE50">
            <v>6.5</v>
          </cell>
          <cell r="DF50">
            <v>34.699999999999996</v>
          </cell>
          <cell r="DG50">
            <v>3.6999999999999997</v>
          </cell>
          <cell r="DH50" t="str">
            <v>nd</v>
          </cell>
          <cell r="DI50">
            <v>25.6</v>
          </cell>
          <cell r="DJ50">
            <v>8.5</v>
          </cell>
          <cell r="DK50">
            <v>13.100000000000001</v>
          </cell>
          <cell r="DL50" t="str">
            <v>nd</v>
          </cell>
          <cell r="DM50">
            <v>0</v>
          </cell>
          <cell r="DN50">
            <v>0</v>
          </cell>
          <cell r="DO50">
            <v>0</v>
          </cell>
          <cell r="DP50" t="str">
            <v>nd</v>
          </cell>
          <cell r="DQ50">
            <v>1.4000000000000001</v>
          </cell>
          <cell r="DR50">
            <v>0</v>
          </cell>
          <cell r="DS50" t="str">
            <v>nd</v>
          </cell>
          <cell r="DT50" t="str">
            <v>nd</v>
          </cell>
          <cell r="DU50" t="str">
            <v>nd</v>
          </cell>
          <cell r="DV50">
            <v>0</v>
          </cell>
          <cell r="DW50">
            <v>11.4</v>
          </cell>
          <cell r="DX50" t="str">
            <v>nd</v>
          </cell>
          <cell r="DY50">
            <v>0</v>
          </cell>
          <cell r="DZ50">
            <v>0</v>
          </cell>
          <cell r="EA50">
            <v>0</v>
          </cell>
          <cell r="EB50" t="str">
            <v>nd</v>
          </cell>
          <cell r="EC50">
            <v>61.8</v>
          </cell>
          <cell r="ED50">
            <v>5.8999999999999995</v>
          </cell>
          <cell r="EE50" t="str">
            <v>nd</v>
          </cell>
          <cell r="EF50" t="str">
            <v>nd</v>
          </cell>
          <cell r="EG50">
            <v>0</v>
          </cell>
          <cell r="EH50">
            <v>1.9</v>
          </cell>
          <cell r="EI50">
            <v>10.6</v>
          </cell>
          <cell r="EJ50" t="str">
            <v>nd</v>
          </cell>
          <cell r="EK50">
            <v>0</v>
          </cell>
          <cell r="EL50" t="str">
            <v>nd</v>
          </cell>
          <cell r="EM50">
            <v>0</v>
          </cell>
          <cell r="EN50" t="str">
            <v>nd</v>
          </cell>
          <cell r="EO50">
            <v>0</v>
          </cell>
          <cell r="EP50">
            <v>0</v>
          </cell>
          <cell r="EQ50">
            <v>0</v>
          </cell>
          <cell r="ER50">
            <v>0</v>
          </cell>
          <cell r="ES50">
            <v>1.4000000000000001</v>
          </cell>
          <cell r="ET50">
            <v>0</v>
          </cell>
          <cell r="EU50">
            <v>0</v>
          </cell>
          <cell r="EV50">
            <v>0</v>
          </cell>
          <cell r="EW50">
            <v>0</v>
          </cell>
          <cell r="EX50" t="str">
            <v>nd</v>
          </cell>
          <cell r="EY50">
            <v>2.1999999999999997</v>
          </cell>
          <cell r="EZ50">
            <v>0</v>
          </cell>
          <cell r="FA50">
            <v>0</v>
          </cell>
          <cell r="FB50">
            <v>0</v>
          </cell>
          <cell r="FC50">
            <v>0</v>
          </cell>
          <cell r="FD50">
            <v>4.3</v>
          </cell>
          <cell r="FE50">
            <v>9.5</v>
          </cell>
          <cell r="FF50" t="str">
            <v>nd</v>
          </cell>
          <cell r="FG50">
            <v>0</v>
          </cell>
          <cell r="FH50">
            <v>0</v>
          </cell>
          <cell r="FI50" t="str">
            <v>nd</v>
          </cell>
          <cell r="FJ50">
            <v>5.7</v>
          </cell>
          <cell r="FK50">
            <v>62.7</v>
          </cell>
          <cell r="FL50">
            <v>0</v>
          </cell>
          <cell r="FM50">
            <v>0</v>
          </cell>
          <cell r="FN50">
            <v>0</v>
          </cell>
          <cell r="FO50">
            <v>0</v>
          </cell>
          <cell r="FP50" t="str">
            <v>nd</v>
          </cell>
          <cell r="FQ50">
            <v>11.700000000000001</v>
          </cell>
          <cell r="FR50">
            <v>0</v>
          </cell>
          <cell r="FS50">
            <v>0</v>
          </cell>
          <cell r="FT50" t="str">
            <v>nd</v>
          </cell>
          <cell r="FU50">
            <v>0</v>
          </cell>
          <cell r="FV50" t="str">
            <v>nd</v>
          </cell>
          <cell r="FW50">
            <v>0</v>
          </cell>
          <cell r="FX50">
            <v>0</v>
          </cell>
          <cell r="FY50">
            <v>0</v>
          </cell>
          <cell r="FZ50">
            <v>0</v>
          </cell>
          <cell r="GA50">
            <v>1.0999999999999999</v>
          </cell>
          <cell r="GB50">
            <v>1.5</v>
          </cell>
          <cell r="GC50">
            <v>0</v>
          </cell>
          <cell r="GD50">
            <v>0</v>
          </cell>
          <cell r="GE50">
            <v>0</v>
          </cell>
          <cell r="GF50" t="str">
            <v>nd</v>
          </cell>
          <cell r="GG50">
            <v>1.6</v>
          </cell>
          <cell r="GH50">
            <v>10.199999999999999</v>
          </cell>
          <cell r="GI50">
            <v>0</v>
          </cell>
          <cell r="GJ50">
            <v>0</v>
          </cell>
          <cell r="GK50">
            <v>0</v>
          </cell>
          <cell r="GL50">
            <v>0</v>
          </cell>
          <cell r="GM50" t="str">
            <v>nd</v>
          </cell>
          <cell r="GN50">
            <v>69.8</v>
          </cell>
          <cell r="GO50">
            <v>0</v>
          </cell>
          <cell r="GP50">
            <v>0</v>
          </cell>
          <cell r="GQ50">
            <v>0</v>
          </cell>
          <cell r="GR50">
            <v>0</v>
          </cell>
          <cell r="GS50">
            <v>0</v>
          </cell>
          <cell r="GT50">
            <v>13</v>
          </cell>
          <cell r="GU50">
            <v>0</v>
          </cell>
          <cell r="GV50">
            <v>0</v>
          </cell>
          <cell r="GW50">
            <v>0</v>
          </cell>
          <cell r="GX50">
            <v>0</v>
          </cell>
          <cell r="GY50" t="str">
            <v>nd</v>
          </cell>
          <cell r="GZ50">
            <v>0</v>
          </cell>
          <cell r="HA50">
            <v>0</v>
          </cell>
          <cell r="HB50">
            <v>0</v>
          </cell>
          <cell r="HC50" t="str">
            <v>nd</v>
          </cell>
          <cell r="HD50">
            <v>1.2</v>
          </cell>
          <cell r="HE50">
            <v>0.8</v>
          </cell>
          <cell r="HF50">
            <v>0</v>
          </cell>
          <cell r="HG50">
            <v>0</v>
          </cell>
          <cell r="HH50">
            <v>0</v>
          </cell>
          <cell r="HI50">
            <v>1.7000000000000002</v>
          </cell>
          <cell r="HJ50">
            <v>5</v>
          </cell>
          <cell r="HK50">
            <v>4.5</v>
          </cell>
          <cell r="HL50">
            <v>0</v>
          </cell>
          <cell r="HM50">
            <v>0</v>
          </cell>
          <cell r="HN50">
            <v>0</v>
          </cell>
          <cell r="HO50">
            <v>3.6999999999999997</v>
          </cell>
          <cell r="HP50">
            <v>30.099999999999998</v>
          </cell>
          <cell r="HQ50">
            <v>38.200000000000003</v>
          </cell>
          <cell r="HR50">
            <v>0</v>
          </cell>
          <cell r="HS50">
            <v>0</v>
          </cell>
          <cell r="HT50">
            <v>0</v>
          </cell>
          <cell r="HU50">
            <v>0</v>
          </cell>
          <cell r="HV50">
            <v>8.6999999999999993</v>
          </cell>
          <cell r="HW50">
            <v>4.9000000000000004</v>
          </cell>
          <cell r="HX50">
            <v>0</v>
          </cell>
          <cell r="HY50">
            <v>0</v>
          </cell>
          <cell r="HZ50">
            <v>0</v>
          </cell>
          <cell r="IA50">
            <v>0</v>
          </cell>
          <cell r="IB50" t="str">
            <v>nd</v>
          </cell>
          <cell r="IC50">
            <v>0</v>
          </cell>
          <cell r="ID50">
            <v>0</v>
          </cell>
          <cell r="IE50">
            <v>0</v>
          </cell>
          <cell r="IF50" t="str">
            <v>nd</v>
          </cell>
          <cell r="IG50">
            <v>1.3</v>
          </cell>
          <cell r="IH50">
            <v>1</v>
          </cell>
          <cell r="II50" t="str">
            <v>nd</v>
          </cell>
          <cell r="IJ50">
            <v>0</v>
          </cell>
          <cell r="IK50" t="str">
            <v>nd</v>
          </cell>
          <cell r="IL50">
            <v>4.5</v>
          </cell>
          <cell r="IM50">
            <v>1.7999999999999998</v>
          </cell>
          <cell r="IN50">
            <v>4.5999999999999996</v>
          </cell>
          <cell r="IO50" t="str">
            <v>nd</v>
          </cell>
          <cell r="IP50">
            <v>0</v>
          </cell>
          <cell r="IQ50" t="str">
            <v>nd</v>
          </cell>
          <cell r="IR50">
            <v>16.400000000000002</v>
          </cell>
          <cell r="IS50">
            <v>16.7</v>
          </cell>
          <cell r="IT50">
            <v>36.4</v>
          </cell>
          <cell r="IU50">
            <v>0</v>
          </cell>
          <cell r="IV50">
            <v>0</v>
          </cell>
          <cell r="IW50" t="str">
            <v>nd</v>
          </cell>
          <cell r="IX50" t="str">
            <v>nd</v>
          </cell>
          <cell r="IY50">
            <v>5.4</v>
          </cell>
          <cell r="IZ50">
            <v>4.7</v>
          </cell>
          <cell r="JA50">
            <v>0</v>
          </cell>
          <cell r="JB50">
            <v>0</v>
          </cell>
          <cell r="JC50">
            <v>0</v>
          </cell>
          <cell r="JD50">
            <v>0</v>
          </cell>
          <cell r="JE50">
            <v>1.4000000000000001</v>
          </cell>
          <cell r="JF50">
            <v>0</v>
          </cell>
          <cell r="JG50" t="str">
            <v>nd</v>
          </cell>
          <cell r="JH50">
            <v>0</v>
          </cell>
          <cell r="JI50">
            <v>0</v>
          </cell>
          <cell r="JJ50">
            <v>0</v>
          </cell>
          <cell r="JK50">
            <v>2</v>
          </cell>
          <cell r="JL50">
            <v>0</v>
          </cell>
          <cell r="JM50">
            <v>0</v>
          </cell>
          <cell r="JN50">
            <v>0</v>
          </cell>
          <cell r="JO50">
            <v>0</v>
          </cell>
          <cell r="JP50" t="str">
            <v>nd</v>
          </cell>
          <cell r="JQ50">
            <v>11.600000000000001</v>
          </cell>
          <cell r="JR50">
            <v>0</v>
          </cell>
          <cell r="JS50">
            <v>0</v>
          </cell>
          <cell r="JT50">
            <v>0</v>
          </cell>
          <cell r="JU50" t="str">
            <v>nd</v>
          </cell>
          <cell r="JV50">
            <v>0</v>
          </cell>
          <cell r="JW50">
            <v>70.7</v>
          </cell>
          <cell r="JX50">
            <v>0</v>
          </cell>
          <cell r="JY50">
            <v>0</v>
          </cell>
          <cell r="JZ50">
            <v>0</v>
          </cell>
          <cell r="KA50">
            <v>0</v>
          </cell>
          <cell r="KB50">
            <v>0</v>
          </cell>
          <cell r="KC50">
            <v>12.7</v>
          </cell>
          <cell r="KD50">
            <v>85.399999999999991</v>
          </cell>
          <cell r="KE50">
            <v>0.8</v>
          </cell>
          <cell r="KF50">
            <v>0.6</v>
          </cell>
          <cell r="KG50">
            <v>3.5999999999999996</v>
          </cell>
          <cell r="KH50">
            <v>9.1999999999999993</v>
          </cell>
          <cell r="KI50">
            <v>0.5</v>
          </cell>
          <cell r="KJ50">
            <v>83.7</v>
          </cell>
          <cell r="KK50">
            <v>0.8</v>
          </cell>
          <cell r="KL50">
            <v>0.6</v>
          </cell>
          <cell r="KM50">
            <v>3.8</v>
          </cell>
          <cell r="KN50">
            <v>10.5</v>
          </cell>
          <cell r="KO50">
            <v>0.5</v>
          </cell>
        </row>
        <row r="51">
          <cell r="A51" t="str">
            <v>2FZ</v>
          </cell>
          <cell r="B51" t="str">
            <v>51</v>
          </cell>
          <cell r="C51" t="str">
            <v>NAF 17</v>
          </cell>
          <cell r="D51" t="str">
            <v>FZ</v>
          </cell>
          <cell r="E51" t="str">
            <v>2</v>
          </cell>
          <cell r="F51">
            <v>0</v>
          </cell>
          <cell r="G51">
            <v>3.6999999999999997</v>
          </cell>
          <cell r="H51">
            <v>15.8</v>
          </cell>
          <cell r="I51">
            <v>69.599999999999994</v>
          </cell>
          <cell r="J51">
            <v>10.9</v>
          </cell>
          <cell r="K51">
            <v>60.6</v>
          </cell>
          <cell r="L51">
            <v>14.399999999999999</v>
          </cell>
          <cell r="M51">
            <v>25</v>
          </cell>
          <cell r="N51">
            <v>0</v>
          </cell>
          <cell r="O51">
            <v>18.099999999999998</v>
          </cell>
          <cell r="P51">
            <v>26.200000000000003</v>
          </cell>
          <cell r="Q51">
            <v>22.7</v>
          </cell>
          <cell r="R51">
            <v>7.1</v>
          </cell>
          <cell r="S51">
            <v>23</v>
          </cell>
          <cell r="T51">
            <v>20.7</v>
          </cell>
          <cell r="U51">
            <v>2.6</v>
          </cell>
          <cell r="V51">
            <v>22.6</v>
          </cell>
          <cell r="W51">
            <v>7.3</v>
          </cell>
          <cell r="X51">
            <v>85.5</v>
          </cell>
          <cell r="Y51">
            <v>7.3</v>
          </cell>
          <cell r="Z51">
            <v>0</v>
          </cell>
          <cell r="AA51" t="str">
            <v>nd</v>
          </cell>
          <cell r="AB51">
            <v>61.6</v>
          </cell>
          <cell r="AC51">
            <v>28.799999999999997</v>
          </cell>
          <cell r="AD51" t="str">
            <v>nd</v>
          </cell>
          <cell r="AE51" t="str">
            <v>nd</v>
          </cell>
          <cell r="AF51" t="str">
            <v>nd</v>
          </cell>
          <cell r="AG51" t="str">
            <v>nd</v>
          </cell>
          <cell r="AH51">
            <v>0</v>
          </cell>
          <cell r="AI51">
            <v>43.2</v>
          </cell>
          <cell r="AJ51">
            <v>64.2</v>
          </cell>
          <cell r="AK51">
            <v>5.4</v>
          </cell>
          <cell r="AL51">
            <v>30.4</v>
          </cell>
          <cell r="AM51">
            <v>9.4</v>
          </cell>
          <cell r="AN51">
            <v>90.600000000000009</v>
          </cell>
          <cell r="AO51">
            <v>58.5</v>
          </cell>
          <cell r="AP51">
            <v>41.5</v>
          </cell>
          <cell r="AQ51">
            <v>40.9</v>
          </cell>
          <cell r="AR51" t="str">
            <v>nd</v>
          </cell>
          <cell r="AS51">
            <v>0</v>
          </cell>
          <cell r="AT51">
            <v>45.2</v>
          </cell>
          <cell r="AU51" t="str">
            <v>nd</v>
          </cell>
          <cell r="AV51">
            <v>0</v>
          </cell>
          <cell r="AW51">
            <v>0</v>
          </cell>
          <cell r="AX51">
            <v>0</v>
          </cell>
          <cell r="AY51">
            <v>89.4</v>
          </cell>
          <cell r="AZ51" t="str">
            <v>nd</v>
          </cell>
          <cell r="BA51">
            <v>81.599999999999994</v>
          </cell>
          <cell r="BB51">
            <v>14.2</v>
          </cell>
          <cell r="BC51">
            <v>0</v>
          </cell>
          <cell r="BD51">
            <v>2</v>
          </cell>
          <cell r="BE51" t="str">
            <v>nd</v>
          </cell>
          <cell r="BF51" t="str">
            <v>nd</v>
          </cell>
          <cell r="BG51">
            <v>0</v>
          </cell>
          <cell r="BH51">
            <v>0</v>
          </cell>
          <cell r="BI51">
            <v>0</v>
          </cell>
          <cell r="BJ51" t="str">
            <v>nd</v>
          </cell>
          <cell r="BK51">
            <v>9</v>
          </cell>
          <cell r="BL51">
            <v>89.8</v>
          </cell>
          <cell r="BM51" t="str">
            <v>nd</v>
          </cell>
          <cell r="BN51">
            <v>0</v>
          </cell>
          <cell r="BO51" t="str">
            <v>nd</v>
          </cell>
          <cell r="BP51">
            <v>0</v>
          </cell>
          <cell r="BQ51">
            <v>5.7</v>
          </cell>
          <cell r="BR51">
            <v>92.5</v>
          </cell>
          <cell r="BS51">
            <v>0</v>
          </cell>
          <cell r="BT51">
            <v>0</v>
          </cell>
          <cell r="BU51">
            <v>0</v>
          </cell>
          <cell r="BV51">
            <v>6.4</v>
          </cell>
          <cell r="BW51">
            <v>56.599999999999994</v>
          </cell>
          <cell r="BX51">
            <v>37.1</v>
          </cell>
          <cell r="BY51" t="str">
            <v>nd</v>
          </cell>
          <cell r="BZ51">
            <v>0</v>
          </cell>
          <cell r="CA51">
            <v>4.3999999999999995</v>
          </cell>
          <cell r="CB51">
            <v>22.2</v>
          </cell>
          <cell r="CC51">
            <v>33.6</v>
          </cell>
          <cell r="CD51">
            <v>38.9</v>
          </cell>
          <cell r="CE51">
            <v>0</v>
          </cell>
          <cell r="CF51">
            <v>0</v>
          </cell>
          <cell r="CG51">
            <v>0</v>
          </cell>
          <cell r="CH51">
            <v>0</v>
          </cell>
          <cell r="CI51">
            <v>0</v>
          </cell>
          <cell r="CJ51">
            <v>100</v>
          </cell>
          <cell r="CK51">
            <v>44.7</v>
          </cell>
          <cell r="CL51">
            <v>34.4</v>
          </cell>
          <cell r="CM51">
            <v>72.7</v>
          </cell>
          <cell r="CN51">
            <v>23.200000000000003</v>
          </cell>
          <cell r="CO51">
            <v>31.900000000000002</v>
          </cell>
          <cell r="CP51">
            <v>7.6</v>
          </cell>
          <cell r="CQ51">
            <v>61.5</v>
          </cell>
          <cell r="CR51">
            <v>7.1999999999999993</v>
          </cell>
          <cell r="CS51">
            <v>20.9</v>
          </cell>
          <cell r="CT51">
            <v>39.700000000000003</v>
          </cell>
          <cell r="CU51">
            <v>16.600000000000001</v>
          </cell>
          <cell r="CV51">
            <v>22.8</v>
          </cell>
          <cell r="CW51">
            <v>35.5</v>
          </cell>
          <cell r="CX51">
            <v>4.1000000000000005</v>
          </cell>
          <cell r="CY51">
            <v>18.399999999999999</v>
          </cell>
          <cell r="CZ51">
            <v>9.6</v>
          </cell>
          <cell r="DA51">
            <v>7.6</v>
          </cell>
          <cell r="DB51">
            <v>24.9</v>
          </cell>
          <cell r="DC51">
            <v>31</v>
          </cell>
          <cell r="DD51">
            <v>28.7</v>
          </cell>
          <cell r="DE51">
            <v>8</v>
          </cell>
          <cell r="DF51">
            <v>24.6</v>
          </cell>
          <cell r="DG51" t="str">
            <v>nd</v>
          </cell>
          <cell r="DH51">
            <v>0</v>
          </cell>
          <cell r="DI51">
            <v>19.8</v>
          </cell>
          <cell r="DJ51">
            <v>3.8</v>
          </cell>
          <cell r="DK51">
            <v>18.3</v>
          </cell>
          <cell r="DL51">
            <v>0</v>
          </cell>
          <cell r="DM51">
            <v>0</v>
          </cell>
          <cell r="DN51">
            <v>0</v>
          </cell>
          <cell r="DO51">
            <v>0</v>
          </cell>
          <cell r="DP51">
            <v>0</v>
          </cell>
          <cell r="DQ51">
            <v>2.8000000000000003</v>
          </cell>
          <cell r="DR51">
            <v>0</v>
          </cell>
          <cell r="DS51">
            <v>0</v>
          </cell>
          <cell r="DT51" t="str">
            <v>nd</v>
          </cell>
          <cell r="DU51">
            <v>0</v>
          </cell>
          <cell r="DV51">
            <v>0</v>
          </cell>
          <cell r="DW51">
            <v>9.8000000000000007</v>
          </cell>
          <cell r="DX51">
            <v>4.1000000000000005</v>
          </cell>
          <cell r="DY51">
            <v>0</v>
          </cell>
          <cell r="DZ51" t="str">
            <v>nd</v>
          </cell>
          <cell r="EA51" t="str">
            <v>nd</v>
          </cell>
          <cell r="EB51" t="str">
            <v>nd</v>
          </cell>
          <cell r="EC51">
            <v>61.3</v>
          </cell>
          <cell r="ED51">
            <v>7.3</v>
          </cell>
          <cell r="EE51">
            <v>0</v>
          </cell>
          <cell r="EF51">
            <v>0</v>
          </cell>
          <cell r="EG51">
            <v>0</v>
          </cell>
          <cell r="EH51" t="str">
            <v>nd</v>
          </cell>
          <cell r="EI51">
            <v>7.8</v>
          </cell>
          <cell r="EJ51" t="str">
            <v>nd</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3.6999999999999997</v>
          </cell>
          <cell r="EZ51">
            <v>0</v>
          </cell>
          <cell r="FA51">
            <v>0</v>
          </cell>
          <cell r="FB51">
            <v>0</v>
          </cell>
          <cell r="FC51" t="str">
            <v>nd</v>
          </cell>
          <cell r="FD51">
            <v>3.3000000000000003</v>
          </cell>
          <cell r="FE51">
            <v>11.4</v>
          </cell>
          <cell r="FF51">
            <v>0</v>
          </cell>
          <cell r="FG51">
            <v>0</v>
          </cell>
          <cell r="FH51">
            <v>0</v>
          </cell>
          <cell r="FI51">
            <v>0</v>
          </cell>
          <cell r="FJ51">
            <v>4.3999999999999995</v>
          </cell>
          <cell r="FK51">
            <v>65</v>
          </cell>
          <cell r="FL51">
            <v>0</v>
          </cell>
          <cell r="FM51">
            <v>0</v>
          </cell>
          <cell r="FN51">
            <v>0</v>
          </cell>
          <cell r="FO51">
            <v>0</v>
          </cell>
          <cell r="FP51" t="str">
            <v>nd</v>
          </cell>
          <cell r="FQ51">
            <v>9.6</v>
          </cell>
          <cell r="FR51">
            <v>0</v>
          </cell>
          <cell r="FS51">
            <v>0</v>
          </cell>
          <cell r="FT51">
            <v>0</v>
          </cell>
          <cell r="FU51">
            <v>0</v>
          </cell>
          <cell r="FV51">
            <v>0</v>
          </cell>
          <cell r="FW51">
            <v>0</v>
          </cell>
          <cell r="FX51">
            <v>0</v>
          </cell>
          <cell r="FY51">
            <v>0</v>
          </cell>
          <cell r="FZ51">
            <v>0</v>
          </cell>
          <cell r="GA51" t="str">
            <v>nd</v>
          </cell>
          <cell r="GB51">
            <v>3.4000000000000004</v>
          </cell>
          <cell r="GC51">
            <v>0</v>
          </cell>
          <cell r="GD51">
            <v>0</v>
          </cell>
          <cell r="GE51" t="str">
            <v>nd</v>
          </cell>
          <cell r="GF51">
            <v>0</v>
          </cell>
          <cell r="GG51">
            <v>2</v>
          </cell>
          <cell r="GH51">
            <v>13.5</v>
          </cell>
          <cell r="GI51" t="str">
            <v>nd</v>
          </cell>
          <cell r="GJ51">
            <v>0</v>
          </cell>
          <cell r="GK51">
            <v>0</v>
          </cell>
          <cell r="GL51">
            <v>0</v>
          </cell>
          <cell r="GM51" t="str">
            <v>nd</v>
          </cell>
          <cell r="GN51">
            <v>67</v>
          </cell>
          <cell r="GO51">
            <v>0</v>
          </cell>
          <cell r="GP51">
            <v>0</v>
          </cell>
          <cell r="GQ51">
            <v>0</v>
          </cell>
          <cell r="GR51">
            <v>0</v>
          </cell>
          <cell r="GS51" t="str">
            <v>nd</v>
          </cell>
          <cell r="GT51">
            <v>8.6</v>
          </cell>
          <cell r="GU51">
            <v>0</v>
          </cell>
          <cell r="GV51">
            <v>0</v>
          </cell>
          <cell r="GW51">
            <v>0</v>
          </cell>
          <cell r="GX51">
            <v>0</v>
          </cell>
          <cell r="GY51">
            <v>0</v>
          </cell>
          <cell r="GZ51">
            <v>0</v>
          </cell>
          <cell r="HA51">
            <v>0</v>
          </cell>
          <cell r="HB51">
            <v>0</v>
          </cell>
          <cell r="HC51">
            <v>0</v>
          </cell>
          <cell r="HD51">
            <v>2.7</v>
          </cell>
          <cell r="HE51" t="str">
            <v>nd</v>
          </cell>
          <cell r="HF51">
            <v>0</v>
          </cell>
          <cell r="HG51">
            <v>0</v>
          </cell>
          <cell r="HH51">
            <v>0</v>
          </cell>
          <cell r="HI51">
            <v>3</v>
          </cell>
          <cell r="HJ51">
            <v>8.3000000000000007</v>
          </cell>
          <cell r="HK51">
            <v>5.3</v>
          </cell>
          <cell r="HL51">
            <v>0</v>
          </cell>
          <cell r="HM51">
            <v>0</v>
          </cell>
          <cell r="HN51">
            <v>0</v>
          </cell>
          <cell r="HO51">
            <v>2</v>
          </cell>
          <cell r="HP51">
            <v>38</v>
          </cell>
          <cell r="HQ51">
            <v>29.099999999999998</v>
          </cell>
          <cell r="HR51">
            <v>0</v>
          </cell>
          <cell r="HS51">
            <v>0</v>
          </cell>
          <cell r="HT51">
            <v>0</v>
          </cell>
          <cell r="HU51" t="str">
            <v>nd</v>
          </cell>
          <cell r="HV51">
            <v>7.5</v>
          </cell>
          <cell r="HW51">
            <v>1.7000000000000002</v>
          </cell>
          <cell r="HX51">
            <v>0</v>
          </cell>
          <cell r="HY51">
            <v>0</v>
          </cell>
          <cell r="HZ51">
            <v>0</v>
          </cell>
          <cell r="IA51">
            <v>0</v>
          </cell>
          <cell r="IB51">
            <v>0</v>
          </cell>
          <cell r="IC51">
            <v>0</v>
          </cell>
          <cell r="ID51">
            <v>0</v>
          </cell>
          <cell r="IE51" t="str">
            <v>nd</v>
          </cell>
          <cell r="IF51">
            <v>2.1999999999999997</v>
          </cell>
          <cell r="IG51" t="str">
            <v>nd</v>
          </cell>
          <cell r="IH51">
            <v>0</v>
          </cell>
          <cell r="II51">
            <v>0</v>
          </cell>
          <cell r="IJ51">
            <v>0</v>
          </cell>
          <cell r="IK51">
            <v>1.4000000000000001</v>
          </cell>
          <cell r="IL51">
            <v>3.4000000000000004</v>
          </cell>
          <cell r="IM51">
            <v>3.9</v>
          </cell>
          <cell r="IN51">
            <v>7.1</v>
          </cell>
          <cell r="IO51" t="str">
            <v>nd</v>
          </cell>
          <cell r="IP51">
            <v>0</v>
          </cell>
          <cell r="IQ51">
            <v>2.1</v>
          </cell>
          <cell r="IR51">
            <v>15.5</v>
          </cell>
          <cell r="IS51">
            <v>20.399999999999999</v>
          </cell>
          <cell r="IT51">
            <v>30.7</v>
          </cell>
          <cell r="IU51">
            <v>0</v>
          </cell>
          <cell r="IV51">
            <v>0</v>
          </cell>
          <cell r="IW51">
            <v>0</v>
          </cell>
          <cell r="IX51" t="str">
            <v>nd</v>
          </cell>
          <cell r="IY51">
            <v>8.6</v>
          </cell>
          <cell r="IZ51" t="str">
            <v>nd</v>
          </cell>
          <cell r="JA51">
            <v>0</v>
          </cell>
          <cell r="JB51">
            <v>0</v>
          </cell>
          <cell r="JC51">
            <v>0</v>
          </cell>
          <cell r="JD51">
            <v>0</v>
          </cell>
          <cell r="JE51">
            <v>0</v>
          </cell>
          <cell r="JF51">
            <v>0</v>
          </cell>
          <cell r="JG51">
            <v>0</v>
          </cell>
          <cell r="JH51">
            <v>0</v>
          </cell>
          <cell r="JI51">
            <v>0</v>
          </cell>
          <cell r="JJ51">
            <v>0</v>
          </cell>
          <cell r="JK51">
            <v>3.5999999999999996</v>
          </cell>
          <cell r="JL51">
            <v>0</v>
          </cell>
          <cell r="JM51">
            <v>0</v>
          </cell>
          <cell r="JN51">
            <v>0</v>
          </cell>
          <cell r="JO51">
            <v>0</v>
          </cell>
          <cell r="JP51">
            <v>0</v>
          </cell>
          <cell r="JQ51">
            <v>16.600000000000001</v>
          </cell>
          <cell r="JR51">
            <v>0</v>
          </cell>
          <cell r="JS51">
            <v>0</v>
          </cell>
          <cell r="JT51">
            <v>0</v>
          </cell>
          <cell r="JU51">
            <v>0</v>
          </cell>
          <cell r="JV51">
            <v>0</v>
          </cell>
          <cell r="JW51">
            <v>68.600000000000009</v>
          </cell>
          <cell r="JX51">
            <v>0</v>
          </cell>
          <cell r="JY51">
            <v>0</v>
          </cell>
          <cell r="JZ51">
            <v>0</v>
          </cell>
          <cell r="KA51">
            <v>0</v>
          </cell>
          <cell r="KB51">
            <v>0</v>
          </cell>
          <cell r="KC51">
            <v>11.200000000000001</v>
          </cell>
          <cell r="KD51">
            <v>86.3</v>
          </cell>
          <cell r="KE51">
            <v>0.8</v>
          </cell>
          <cell r="KF51">
            <v>1</v>
          </cell>
          <cell r="KG51">
            <v>3.9</v>
          </cell>
          <cell r="KH51">
            <v>8.1</v>
          </cell>
          <cell r="KI51">
            <v>0</v>
          </cell>
          <cell r="KJ51">
            <v>84.899999999999991</v>
          </cell>
          <cell r="KK51">
            <v>0.8</v>
          </cell>
          <cell r="KL51">
            <v>0.8</v>
          </cell>
          <cell r="KM51">
            <v>4.2</v>
          </cell>
          <cell r="KN51">
            <v>9.3000000000000007</v>
          </cell>
          <cell r="KO51">
            <v>0</v>
          </cell>
        </row>
        <row r="52">
          <cell r="A52" t="str">
            <v>3FZ</v>
          </cell>
          <cell r="B52" t="str">
            <v>52</v>
          </cell>
          <cell r="C52" t="str">
            <v>NAF 17</v>
          </cell>
          <cell r="D52" t="str">
            <v>FZ</v>
          </cell>
          <cell r="E52" t="str">
            <v>3</v>
          </cell>
          <cell r="F52">
            <v>0</v>
          </cell>
          <cell r="G52">
            <v>4.3</v>
          </cell>
          <cell r="H52">
            <v>14.099999999999998</v>
          </cell>
          <cell r="I52">
            <v>71.3</v>
          </cell>
          <cell r="J52">
            <v>10.299999999999999</v>
          </cell>
          <cell r="K52">
            <v>80</v>
          </cell>
          <cell r="L52" t="str">
            <v>nd</v>
          </cell>
          <cell r="M52" t="str">
            <v>nd</v>
          </cell>
          <cell r="N52">
            <v>0</v>
          </cell>
          <cell r="O52">
            <v>12.6</v>
          </cell>
          <cell r="P52">
            <v>26.1</v>
          </cell>
          <cell r="Q52">
            <v>8.5</v>
          </cell>
          <cell r="R52">
            <v>0</v>
          </cell>
          <cell r="S52">
            <v>29.4</v>
          </cell>
          <cell r="T52">
            <v>14.6</v>
          </cell>
          <cell r="U52" t="str">
            <v>nd</v>
          </cell>
          <cell r="V52">
            <v>35.9</v>
          </cell>
          <cell r="W52">
            <v>9.8000000000000007</v>
          </cell>
          <cell r="X52">
            <v>82</v>
          </cell>
          <cell r="Y52">
            <v>8.2000000000000011</v>
          </cell>
          <cell r="Z52" t="str">
            <v>nd</v>
          </cell>
          <cell r="AA52">
            <v>33.700000000000003</v>
          </cell>
          <cell r="AB52" t="str">
            <v>nd</v>
          </cell>
          <cell r="AC52">
            <v>19.400000000000002</v>
          </cell>
          <cell r="AD52">
            <v>24.5</v>
          </cell>
          <cell r="AE52" t="str">
            <v>nd</v>
          </cell>
          <cell r="AF52">
            <v>57.8</v>
          </cell>
          <cell r="AG52">
            <v>0</v>
          </cell>
          <cell r="AH52">
            <v>0</v>
          </cell>
          <cell r="AI52" t="str">
            <v>nd</v>
          </cell>
          <cell r="AJ52">
            <v>70.5</v>
          </cell>
          <cell r="AK52" t="str">
            <v>nd</v>
          </cell>
          <cell r="AL52">
            <v>27.3</v>
          </cell>
          <cell r="AM52">
            <v>21.9</v>
          </cell>
          <cell r="AN52">
            <v>78.100000000000009</v>
          </cell>
          <cell r="AO52">
            <v>66.400000000000006</v>
          </cell>
          <cell r="AP52">
            <v>33.6</v>
          </cell>
          <cell r="AQ52">
            <v>36.4</v>
          </cell>
          <cell r="AR52" t="str">
            <v>nd</v>
          </cell>
          <cell r="AS52" t="str">
            <v>nd</v>
          </cell>
          <cell r="AT52">
            <v>55.800000000000004</v>
          </cell>
          <cell r="AU52">
            <v>0</v>
          </cell>
          <cell r="AV52" t="str">
            <v>nd</v>
          </cell>
          <cell r="AW52" t="str">
            <v>nd</v>
          </cell>
          <cell r="AX52">
            <v>0</v>
          </cell>
          <cell r="AY52">
            <v>64.8</v>
          </cell>
          <cell r="AZ52" t="str">
            <v>nd</v>
          </cell>
          <cell r="BA52">
            <v>80.600000000000009</v>
          </cell>
          <cell r="BB52">
            <v>9.1999999999999993</v>
          </cell>
          <cell r="BC52">
            <v>5.5</v>
          </cell>
          <cell r="BD52">
            <v>0</v>
          </cell>
          <cell r="BE52">
            <v>0</v>
          </cell>
          <cell r="BF52">
            <v>4.7</v>
          </cell>
          <cell r="BG52" t="str">
            <v>nd</v>
          </cell>
          <cell r="BH52" t="str">
            <v>nd</v>
          </cell>
          <cell r="BI52">
            <v>5.3</v>
          </cell>
          <cell r="BJ52" t="str">
            <v>nd</v>
          </cell>
          <cell r="BK52">
            <v>21.5</v>
          </cell>
          <cell r="BL52">
            <v>71.099999999999994</v>
          </cell>
          <cell r="BM52" t="str">
            <v>nd</v>
          </cell>
          <cell r="BN52">
            <v>0</v>
          </cell>
          <cell r="BO52" t="str">
            <v>nd</v>
          </cell>
          <cell r="BP52" t="str">
            <v>nd</v>
          </cell>
          <cell r="BQ52">
            <v>12.1</v>
          </cell>
          <cell r="BR52">
            <v>85.1</v>
          </cell>
          <cell r="BS52">
            <v>0</v>
          </cell>
          <cell r="BT52">
            <v>0</v>
          </cell>
          <cell r="BU52">
            <v>0</v>
          </cell>
          <cell r="BV52">
            <v>3.5000000000000004</v>
          </cell>
          <cell r="BW52">
            <v>71.899999999999991</v>
          </cell>
          <cell r="BX52">
            <v>24.5</v>
          </cell>
          <cell r="BY52">
            <v>0</v>
          </cell>
          <cell r="BZ52">
            <v>0</v>
          </cell>
          <cell r="CA52">
            <v>9.4</v>
          </cell>
          <cell r="CB52">
            <v>28.199999999999996</v>
          </cell>
          <cell r="CC52">
            <v>31.8</v>
          </cell>
          <cell r="CD52">
            <v>30.599999999999998</v>
          </cell>
          <cell r="CE52">
            <v>0</v>
          </cell>
          <cell r="CF52">
            <v>0</v>
          </cell>
          <cell r="CG52">
            <v>0</v>
          </cell>
          <cell r="CH52" t="str">
            <v>nd</v>
          </cell>
          <cell r="CI52">
            <v>5.2</v>
          </cell>
          <cell r="CJ52">
            <v>93.899999999999991</v>
          </cell>
          <cell r="CK52">
            <v>65.7</v>
          </cell>
          <cell r="CL52">
            <v>31.2</v>
          </cell>
          <cell r="CM52">
            <v>75.5</v>
          </cell>
          <cell r="CN52">
            <v>30.9</v>
          </cell>
          <cell r="CO52">
            <v>37.4</v>
          </cell>
          <cell r="CP52">
            <v>14.899999999999999</v>
          </cell>
          <cell r="CQ52">
            <v>57.8</v>
          </cell>
          <cell r="CR52">
            <v>5.6000000000000005</v>
          </cell>
          <cell r="CS52">
            <v>13.700000000000001</v>
          </cell>
          <cell r="CT52">
            <v>37.1</v>
          </cell>
          <cell r="CU52">
            <v>19.400000000000002</v>
          </cell>
          <cell r="CV52">
            <v>29.799999999999997</v>
          </cell>
          <cell r="CW52">
            <v>37.5</v>
          </cell>
          <cell r="CX52">
            <v>5.0999999999999996</v>
          </cell>
          <cell r="CY52">
            <v>9.5</v>
          </cell>
          <cell r="CZ52">
            <v>12.5</v>
          </cell>
          <cell r="DA52">
            <v>4.3</v>
          </cell>
          <cell r="DB52">
            <v>31.1</v>
          </cell>
          <cell r="DC52">
            <v>32.9</v>
          </cell>
          <cell r="DD52">
            <v>21.9</v>
          </cell>
          <cell r="DE52">
            <v>7.1999999999999993</v>
          </cell>
          <cell r="DF52">
            <v>30.9</v>
          </cell>
          <cell r="DG52">
            <v>7.8</v>
          </cell>
          <cell r="DH52" t="str">
            <v>nd</v>
          </cell>
          <cell r="DI52">
            <v>10.6</v>
          </cell>
          <cell r="DJ52">
            <v>6.5</v>
          </cell>
          <cell r="DK52">
            <v>13.3</v>
          </cell>
          <cell r="DL52">
            <v>0</v>
          </cell>
          <cell r="DM52">
            <v>0</v>
          </cell>
          <cell r="DN52">
            <v>0</v>
          </cell>
          <cell r="DO52">
            <v>0</v>
          </cell>
          <cell r="DP52">
            <v>0</v>
          </cell>
          <cell r="DQ52" t="str">
            <v>nd</v>
          </cell>
          <cell r="DR52">
            <v>0</v>
          </cell>
          <cell r="DS52" t="str">
            <v>nd</v>
          </cell>
          <cell r="DT52">
            <v>0</v>
          </cell>
          <cell r="DU52">
            <v>0</v>
          </cell>
          <cell r="DV52" t="str">
            <v>nd</v>
          </cell>
          <cell r="DW52">
            <v>10.199999999999999</v>
          </cell>
          <cell r="DX52" t="str">
            <v>nd</v>
          </cell>
          <cell r="DY52">
            <v>0</v>
          </cell>
          <cell r="DZ52">
            <v>0</v>
          </cell>
          <cell r="EA52">
            <v>0</v>
          </cell>
          <cell r="EB52" t="str">
            <v>nd</v>
          </cell>
          <cell r="EC52">
            <v>60.5</v>
          </cell>
          <cell r="ED52">
            <v>6.2</v>
          </cell>
          <cell r="EE52" t="str">
            <v>nd</v>
          </cell>
          <cell r="EF52">
            <v>0</v>
          </cell>
          <cell r="EG52">
            <v>0</v>
          </cell>
          <cell r="EH52" t="str">
            <v>nd</v>
          </cell>
          <cell r="EI52">
            <v>8.1</v>
          </cell>
          <cell r="EJ52">
            <v>0</v>
          </cell>
          <cell r="EK52" t="str">
            <v>nd</v>
          </cell>
          <cell r="EL52">
            <v>0</v>
          </cell>
          <cell r="EM52">
            <v>0</v>
          </cell>
          <cell r="EN52" t="str">
            <v>nd</v>
          </cell>
          <cell r="EO52">
            <v>0</v>
          </cell>
          <cell r="EP52">
            <v>0</v>
          </cell>
          <cell r="EQ52">
            <v>0</v>
          </cell>
          <cell r="ER52">
            <v>0</v>
          </cell>
          <cell r="ES52">
            <v>0</v>
          </cell>
          <cell r="ET52">
            <v>0</v>
          </cell>
          <cell r="EU52">
            <v>0</v>
          </cell>
          <cell r="EV52">
            <v>0</v>
          </cell>
          <cell r="EW52" t="str">
            <v>nd</v>
          </cell>
          <cell r="EX52" t="str">
            <v>nd</v>
          </cell>
          <cell r="EY52" t="str">
            <v>nd</v>
          </cell>
          <cell r="EZ52" t="str">
            <v>nd</v>
          </cell>
          <cell r="FA52">
            <v>0</v>
          </cell>
          <cell r="FB52">
            <v>0</v>
          </cell>
          <cell r="FC52">
            <v>0</v>
          </cell>
          <cell r="FD52" t="str">
            <v>nd</v>
          </cell>
          <cell r="FE52">
            <v>9.9</v>
          </cell>
          <cell r="FF52">
            <v>0</v>
          </cell>
          <cell r="FG52" t="str">
            <v>nd</v>
          </cell>
          <cell r="FH52" t="str">
            <v>nd</v>
          </cell>
          <cell r="FI52" t="str">
            <v>nd</v>
          </cell>
          <cell r="FJ52">
            <v>12.8</v>
          </cell>
          <cell r="FK52">
            <v>54.400000000000006</v>
          </cell>
          <cell r="FL52">
            <v>0</v>
          </cell>
          <cell r="FM52">
            <v>0</v>
          </cell>
          <cell r="FN52" t="str">
            <v>nd</v>
          </cell>
          <cell r="FO52">
            <v>0</v>
          </cell>
          <cell r="FP52" t="str">
            <v>nd</v>
          </cell>
          <cell r="FQ52">
            <v>5.0999999999999996</v>
          </cell>
          <cell r="FR52">
            <v>0</v>
          </cell>
          <cell r="FS52">
            <v>0</v>
          </cell>
          <cell r="FT52">
            <v>0</v>
          </cell>
          <cell r="FU52">
            <v>0</v>
          </cell>
          <cell r="FV52">
            <v>0</v>
          </cell>
          <cell r="FW52">
            <v>0</v>
          </cell>
          <cell r="FX52">
            <v>0</v>
          </cell>
          <cell r="FY52" t="str">
            <v>nd</v>
          </cell>
          <cell r="FZ52" t="str">
            <v>nd</v>
          </cell>
          <cell r="GA52">
            <v>0</v>
          </cell>
          <cell r="GB52" t="str">
            <v>nd</v>
          </cell>
          <cell r="GC52" t="str">
            <v>nd</v>
          </cell>
          <cell r="GD52">
            <v>0</v>
          </cell>
          <cell r="GE52">
            <v>0</v>
          </cell>
          <cell r="GF52">
            <v>0</v>
          </cell>
          <cell r="GG52" t="str">
            <v>nd</v>
          </cell>
          <cell r="GH52">
            <v>11.4</v>
          </cell>
          <cell r="GI52">
            <v>0</v>
          </cell>
          <cell r="GJ52">
            <v>0</v>
          </cell>
          <cell r="GK52">
            <v>0</v>
          </cell>
          <cell r="GL52">
            <v>0</v>
          </cell>
          <cell r="GM52">
            <v>9.1999999999999993</v>
          </cell>
          <cell r="GN52">
            <v>61.7</v>
          </cell>
          <cell r="GO52">
            <v>0</v>
          </cell>
          <cell r="GP52">
            <v>0</v>
          </cell>
          <cell r="GQ52">
            <v>0</v>
          </cell>
          <cell r="GR52">
            <v>0</v>
          </cell>
          <cell r="GS52" t="str">
            <v>nd</v>
          </cell>
          <cell r="GT52">
            <v>9.3000000000000007</v>
          </cell>
          <cell r="GU52">
            <v>0</v>
          </cell>
          <cell r="GV52">
            <v>0</v>
          </cell>
          <cell r="GW52">
            <v>0</v>
          </cell>
          <cell r="GX52">
            <v>0</v>
          </cell>
          <cell r="GY52">
            <v>0</v>
          </cell>
          <cell r="GZ52">
            <v>0</v>
          </cell>
          <cell r="HA52">
            <v>0</v>
          </cell>
          <cell r="HB52">
            <v>0</v>
          </cell>
          <cell r="HC52">
            <v>0</v>
          </cell>
          <cell r="HD52">
            <v>4.5999999999999996</v>
          </cell>
          <cell r="HE52">
            <v>0</v>
          </cell>
          <cell r="HF52">
            <v>0</v>
          </cell>
          <cell r="HG52">
            <v>0</v>
          </cell>
          <cell r="HH52">
            <v>0</v>
          </cell>
          <cell r="HI52" t="str">
            <v>nd</v>
          </cell>
          <cell r="HJ52">
            <v>10.9</v>
          </cell>
          <cell r="HK52">
            <v>2.8000000000000003</v>
          </cell>
          <cell r="HL52">
            <v>0</v>
          </cell>
          <cell r="HM52">
            <v>0</v>
          </cell>
          <cell r="HN52">
            <v>0</v>
          </cell>
          <cell r="HO52" t="str">
            <v>nd</v>
          </cell>
          <cell r="HP52">
            <v>48.3</v>
          </cell>
          <cell r="HQ52">
            <v>20.200000000000003</v>
          </cell>
          <cell r="HR52">
            <v>0</v>
          </cell>
          <cell r="HS52">
            <v>0</v>
          </cell>
          <cell r="HT52">
            <v>0</v>
          </cell>
          <cell r="HU52" t="str">
            <v>nd</v>
          </cell>
          <cell r="HV52">
            <v>8.1</v>
          </cell>
          <cell r="HW52" t="str">
            <v>nd</v>
          </cell>
          <cell r="HX52">
            <v>0</v>
          </cell>
          <cell r="HY52">
            <v>0</v>
          </cell>
          <cell r="HZ52">
            <v>0</v>
          </cell>
          <cell r="IA52">
            <v>0</v>
          </cell>
          <cell r="IB52">
            <v>0</v>
          </cell>
          <cell r="IC52">
            <v>0</v>
          </cell>
          <cell r="ID52">
            <v>0</v>
          </cell>
          <cell r="IE52" t="str">
            <v>nd</v>
          </cell>
          <cell r="IF52" t="str">
            <v>nd</v>
          </cell>
          <cell r="IG52" t="str">
            <v>nd</v>
          </cell>
          <cell r="IH52">
            <v>0</v>
          </cell>
          <cell r="II52">
            <v>0</v>
          </cell>
          <cell r="IJ52">
            <v>0</v>
          </cell>
          <cell r="IK52" t="str">
            <v>nd</v>
          </cell>
          <cell r="IL52" t="str">
            <v>nd</v>
          </cell>
          <cell r="IM52">
            <v>6.8000000000000007</v>
          </cell>
          <cell r="IN52" t="str">
            <v>nd</v>
          </cell>
          <cell r="IO52">
            <v>0</v>
          </cell>
          <cell r="IP52">
            <v>0</v>
          </cell>
          <cell r="IQ52">
            <v>4.3</v>
          </cell>
          <cell r="IR52">
            <v>21.099999999999998</v>
          </cell>
          <cell r="IS52">
            <v>19.7</v>
          </cell>
          <cell r="IT52">
            <v>27.900000000000002</v>
          </cell>
          <cell r="IU52">
            <v>0</v>
          </cell>
          <cell r="IV52">
            <v>0</v>
          </cell>
          <cell r="IW52" t="str">
            <v>nd</v>
          </cell>
          <cell r="IX52">
            <v>5.4</v>
          </cell>
          <cell r="IY52" t="str">
            <v>nd</v>
          </cell>
          <cell r="IZ52" t="str">
            <v>nd</v>
          </cell>
          <cell r="JA52">
            <v>0</v>
          </cell>
          <cell r="JB52">
            <v>0</v>
          </cell>
          <cell r="JC52">
            <v>0</v>
          </cell>
          <cell r="JD52">
            <v>0</v>
          </cell>
          <cell r="JE52">
            <v>0</v>
          </cell>
          <cell r="JF52">
            <v>0</v>
          </cell>
          <cell r="JG52">
            <v>0</v>
          </cell>
          <cell r="JH52">
            <v>0</v>
          </cell>
          <cell r="JI52">
            <v>0</v>
          </cell>
          <cell r="JJ52">
            <v>0</v>
          </cell>
          <cell r="JK52">
            <v>4.3</v>
          </cell>
          <cell r="JL52">
            <v>0</v>
          </cell>
          <cell r="JM52">
            <v>0</v>
          </cell>
          <cell r="JN52">
            <v>0</v>
          </cell>
          <cell r="JO52" t="str">
            <v>nd</v>
          </cell>
          <cell r="JP52" t="str">
            <v>nd</v>
          </cell>
          <cell r="JQ52">
            <v>10.8</v>
          </cell>
          <cell r="JR52">
            <v>0</v>
          </cell>
          <cell r="JS52">
            <v>0</v>
          </cell>
          <cell r="JT52">
            <v>0</v>
          </cell>
          <cell r="JU52">
            <v>0</v>
          </cell>
          <cell r="JV52" t="str">
            <v>nd</v>
          </cell>
          <cell r="JW52">
            <v>68.100000000000009</v>
          </cell>
          <cell r="JX52">
            <v>0</v>
          </cell>
          <cell r="JY52">
            <v>0</v>
          </cell>
          <cell r="JZ52">
            <v>0</v>
          </cell>
          <cell r="KA52">
            <v>0</v>
          </cell>
          <cell r="KB52">
            <v>0</v>
          </cell>
          <cell r="KC52">
            <v>10.6</v>
          </cell>
          <cell r="KD52">
            <v>78.2</v>
          </cell>
          <cell r="KE52">
            <v>4.3</v>
          </cell>
          <cell r="KF52">
            <v>1.7000000000000002</v>
          </cell>
          <cell r="KG52">
            <v>4.5</v>
          </cell>
          <cell r="KH52">
            <v>11</v>
          </cell>
          <cell r="KI52">
            <v>0.4</v>
          </cell>
          <cell r="KJ52">
            <v>76.7</v>
          </cell>
          <cell r="KK52">
            <v>4</v>
          </cell>
          <cell r="KL52">
            <v>1.7999999999999998</v>
          </cell>
          <cell r="KM52">
            <v>4.7</v>
          </cell>
          <cell r="KN52">
            <v>12.5</v>
          </cell>
          <cell r="KO52">
            <v>0.4</v>
          </cell>
        </row>
        <row r="53">
          <cell r="A53" t="str">
            <v>4FZ</v>
          </cell>
          <cell r="B53" t="str">
            <v>53</v>
          </cell>
          <cell r="C53" t="str">
            <v>NAF 17</v>
          </cell>
          <cell r="D53" t="str">
            <v>FZ</v>
          </cell>
          <cell r="E53" t="str">
            <v>4</v>
          </cell>
          <cell r="F53">
            <v>0</v>
          </cell>
          <cell r="G53" t="str">
            <v>nd</v>
          </cell>
          <cell r="H53">
            <v>12.6</v>
          </cell>
          <cell r="I53">
            <v>75.8</v>
          </cell>
          <cell r="J53">
            <v>9.8000000000000007</v>
          </cell>
          <cell r="K53">
            <v>74.5</v>
          </cell>
          <cell r="L53">
            <v>13.8</v>
          </cell>
          <cell r="M53" t="str">
            <v>nd</v>
          </cell>
          <cell r="N53" t="str">
            <v>nd</v>
          </cell>
          <cell r="O53">
            <v>13.600000000000001</v>
          </cell>
          <cell r="P53">
            <v>28.4</v>
          </cell>
          <cell r="Q53">
            <v>7.1</v>
          </cell>
          <cell r="R53" t="str">
            <v>nd</v>
          </cell>
          <cell r="S53">
            <v>24</v>
          </cell>
          <cell r="T53">
            <v>26.5</v>
          </cell>
          <cell r="U53">
            <v>3.1</v>
          </cell>
          <cell r="V53">
            <v>26.700000000000003</v>
          </cell>
          <cell r="W53">
            <v>8.2000000000000011</v>
          </cell>
          <cell r="X53">
            <v>85.1</v>
          </cell>
          <cell r="Y53">
            <v>6.7</v>
          </cell>
          <cell r="Z53">
            <v>0</v>
          </cell>
          <cell r="AA53" t="str">
            <v>nd</v>
          </cell>
          <cell r="AB53" t="str">
            <v>nd</v>
          </cell>
          <cell r="AC53">
            <v>39.4</v>
          </cell>
          <cell r="AD53" t="str">
            <v>nd</v>
          </cell>
          <cell r="AE53">
            <v>0</v>
          </cell>
          <cell r="AF53">
            <v>56.2</v>
          </cell>
          <cell r="AG53">
            <v>35.6</v>
          </cell>
          <cell r="AH53">
            <v>0</v>
          </cell>
          <cell r="AI53" t="str">
            <v>nd</v>
          </cell>
          <cell r="AJ53">
            <v>65.2</v>
          </cell>
          <cell r="AK53">
            <v>3.5000000000000004</v>
          </cell>
          <cell r="AL53">
            <v>31.3</v>
          </cell>
          <cell r="AM53">
            <v>32.1</v>
          </cell>
          <cell r="AN53">
            <v>67.900000000000006</v>
          </cell>
          <cell r="AO53">
            <v>68.7</v>
          </cell>
          <cell r="AP53">
            <v>31.3</v>
          </cell>
          <cell r="AQ53">
            <v>30.5</v>
          </cell>
          <cell r="AR53" t="str">
            <v>nd</v>
          </cell>
          <cell r="AS53" t="str">
            <v>nd</v>
          </cell>
          <cell r="AT53">
            <v>55.500000000000007</v>
          </cell>
          <cell r="AU53">
            <v>10</v>
          </cell>
          <cell r="AV53" t="str">
            <v>nd</v>
          </cell>
          <cell r="AW53">
            <v>11.799999999999999</v>
          </cell>
          <cell r="AX53" t="str">
            <v>nd</v>
          </cell>
          <cell r="AY53">
            <v>76</v>
          </cell>
          <cell r="AZ53" t="str">
            <v>nd</v>
          </cell>
          <cell r="BA53">
            <v>64.2</v>
          </cell>
          <cell r="BB53">
            <v>22.5</v>
          </cell>
          <cell r="BC53">
            <v>10.9</v>
          </cell>
          <cell r="BD53">
            <v>0</v>
          </cell>
          <cell r="BE53" t="str">
            <v>nd</v>
          </cell>
          <cell r="BF53">
            <v>1.4000000000000001</v>
          </cell>
          <cell r="BG53" t="str">
            <v>nd</v>
          </cell>
          <cell r="BH53" t="str">
            <v>nd</v>
          </cell>
          <cell r="BI53">
            <v>0</v>
          </cell>
          <cell r="BJ53">
            <v>6.1</v>
          </cell>
          <cell r="BK53">
            <v>33.300000000000004</v>
          </cell>
          <cell r="BL53">
            <v>59.199999999999996</v>
          </cell>
          <cell r="BM53" t="str">
            <v>nd</v>
          </cell>
          <cell r="BN53">
            <v>0</v>
          </cell>
          <cell r="BO53">
            <v>0</v>
          </cell>
          <cell r="BP53" t="str">
            <v>nd</v>
          </cell>
          <cell r="BQ53">
            <v>27.800000000000004</v>
          </cell>
          <cell r="BR53">
            <v>69.699999999999989</v>
          </cell>
          <cell r="BS53">
            <v>0</v>
          </cell>
          <cell r="BT53">
            <v>0</v>
          </cell>
          <cell r="BU53">
            <v>0</v>
          </cell>
          <cell r="BV53" t="str">
            <v>nd</v>
          </cell>
          <cell r="BW53">
            <v>84.399999999999991</v>
          </cell>
          <cell r="BX53">
            <v>14.299999999999999</v>
          </cell>
          <cell r="BY53" t="str">
            <v>nd</v>
          </cell>
          <cell r="BZ53" t="str">
            <v>nd</v>
          </cell>
          <cell r="CA53">
            <v>15.299999999999999</v>
          </cell>
          <cell r="CB53">
            <v>39.700000000000003</v>
          </cell>
          <cell r="CC53">
            <v>35.199999999999996</v>
          </cell>
          <cell r="CD53">
            <v>8.6999999999999993</v>
          </cell>
          <cell r="CE53">
            <v>0</v>
          </cell>
          <cell r="CF53">
            <v>0</v>
          </cell>
          <cell r="CG53">
            <v>0</v>
          </cell>
          <cell r="CH53">
            <v>0</v>
          </cell>
          <cell r="CI53">
            <v>0</v>
          </cell>
          <cell r="CJ53">
            <v>100</v>
          </cell>
          <cell r="CK53">
            <v>73.3</v>
          </cell>
          <cell r="CL53">
            <v>30.2</v>
          </cell>
          <cell r="CM53">
            <v>73.400000000000006</v>
          </cell>
          <cell r="CN53">
            <v>34.9</v>
          </cell>
          <cell r="CO53">
            <v>26.5</v>
          </cell>
          <cell r="CP53">
            <v>15.7</v>
          </cell>
          <cell r="CQ53">
            <v>74.7</v>
          </cell>
          <cell r="CR53">
            <v>8.3000000000000007</v>
          </cell>
          <cell r="CS53">
            <v>19.5</v>
          </cell>
          <cell r="CT53">
            <v>35.699999999999996</v>
          </cell>
          <cell r="CU53">
            <v>14.799999999999999</v>
          </cell>
          <cell r="CV53">
            <v>30</v>
          </cell>
          <cell r="CW53">
            <v>25</v>
          </cell>
          <cell r="CX53">
            <v>6.1</v>
          </cell>
          <cell r="CY53">
            <v>17.7</v>
          </cell>
          <cell r="CZ53">
            <v>9.1999999999999993</v>
          </cell>
          <cell r="DA53">
            <v>15.9</v>
          </cell>
          <cell r="DB53">
            <v>26.1</v>
          </cell>
          <cell r="DC53">
            <v>17.100000000000001</v>
          </cell>
          <cell r="DD53">
            <v>39.6</v>
          </cell>
          <cell r="DE53">
            <v>7.3</v>
          </cell>
          <cell r="DF53">
            <v>28.199999999999996</v>
          </cell>
          <cell r="DG53">
            <v>9.5</v>
          </cell>
          <cell r="DH53" t="str">
            <v>nd</v>
          </cell>
          <cell r="DI53">
            <v>10.9</v>
          </cell>
          <cell r="DJ53">
            <v>4.7</v>
          </cell>
          <cell r="DK53">
            <v>18.600000000000001</v>
          </cell>
          <cell r="DL53">
            <v>0</v>
          </cell>
          <cell r="DM53">
            <v>0</v>
          </cell>
          <cell r="DN53">
            <v>0</v>
          </cell>
          <cell r="DO53">
            <v>0</v>
          </cell>
          <cell r="DP53">
            <v>0</v>
          </cell>
          <cell r="DQ53" t="str">
            <v>nd</v>
          </cell>
          <cell r="DR53">
            <v>0</v>
          </cell>
          <cell r="DS53" t="str">
            <v>nd</v>
          </cell>
          <cell r="DT53">
            <v>0</v>
          </cell>
          <cell r="DU53">
            <v>0</v>
          </cell>
          <cell r="DV53">
            <v>0</v>
          </cell>
          <cell r="DW53">
            <v>5.8999999999999995</v>
          </cell>
          <cell r="DX53">
            <v>4.5</v>
          </cell>
          <cell r="DY53" t="str">
            <v>nd</v>
          </cell>
          <cell r="DZ53">
            <v>0</v>
          </cell>
          <cell r="EA53">
            <v>0</v>
          </cell>
          <cell r="EB53" t="str">
            <v>nd</v>
          </cell>
          <cell r="EC53">
            <v>51.300000000000004</v>
          </cell>
          <cell r="ED53">
            <v>14.7</v>
          </cell>
          <cell r="EE53">
            <v>7.8</v>
          </cell>
          <cell r="EF53">
            <v>0</v>
          </cell>
          <cell r="EG53" t="str">
            <v>nd</v>
          </cell>
          <cell r="EH53" t="str">
            <v>nd</v>
          </cell>
          <cell r="EI53">
            <v>6.4</v>
          </cell>
          <cell r="EJ53">
            <v>3.4000000000000004</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t="str">
            <v>nd</v>
          </cell>
          <cell r="EZ53">
            <v>0</v>
          </cell>
          <cell r="FA53" t="str">
            <v>nd</v>
          </cell>
          <cell r="FB53">
            <v>0</v>
          </cell>
          <cell r="FC53">
            <v>0</v>
          </cell>
          <cell r="FD53">
            <v>4.2</v>
          </cell>
          <cell r="FE53">
            <v>5.2</v>
          </cell>
          <cell r="FF53" t="str">
            <v>nd</v>
          </cell>
          <cell r="FG53">
            <v>0</v>
          </cell>
          <cell r="FH53">
            <v>0</v>
          </cell>
          <cell r="FI53">
            <v>5.7</v>
          </cell>
          <cell r="FJ53">
            <v>26.1</v>
          </cell>
          <cell r="FK53">
            <v>45.1</v>
          </cell>
          <cell r="FL53">
            <v>0</v>
          </cell>
          <cell r="FM53">
            <v>0</v>
          </cell>
          <cell r="FN53">
            <v>0</v>
          </cell>
          <cell r="FO53" t="str">
            <v>nd</v>
          </cell>
          <cell r="FP53" t="str">
            <v>nd</v>
          </cell>
          <cell r="FQ53">
            <v>6.7</v>
          </cell>
          <cell r="FR53">
            <v>0</v>
          </cell>
          <cell r="FS53">
            <v>0</v>
          </cell>
          <cell r="FT53">
            <v>0</v>
          </cell>
          <cell r="FU53">
            <v>0</v>
          </cell>
          <cell r="FV53">
            <v>0</v>
          </cell>
          <cell r="FW53">
            <v>0</v>
          </cell>
          <cell r="FX53">
            <v>0</v>
          </cell>
          <cell r="FY53">
            <v>0</v>
          </cell>
          <cell r="FZ53" t="str">
            <v>nd</v>
          </cell>
          <cell r="GA53">
            <v>0</v>
          </cell>
          <cell r="GB53" t="str">
            <v>nd</v>
          </cell>
          <cell r="GC53">
            <v>0</v>
          </cell>
          <cell r="GD53">
            <v>0</v>
          </cell>
          <cell r="GE53">
            <v>0</v>
          </cell>
          <cell r="GF53" t="str">
            <v>nd</v>
          </cell>
          <cell r="GG53">
            <v>8.2000000000000011</v>
          </cell>
          <cell r="GH53">
            <v>3.8</v>
          </cell>
          <cell r="GI53" t="str">
            <v>nd</v>
          </cell>
          <cell r="GJ53">
            <v>0</v>
          </cell>
          <cell r="GK53">
            <v>0</v>
          </cell>
          <cell r="GL53">
            <v>0</v>
          </cell>
          <cell r="GM53">
            <v>18.3</v>
          </cell>
          <cell r="GN53">
            <v>56.499999999999993</v>
          </cell>
          <cell r="GO53">
            <v>0</v>
          </cell>
          <cell r="GP53">
            <v>0</v>
          </cell>
          <cell r="GQ53">
            <v>0</v>
          </cell>
          <cell r="GR53">
            <v>0</v>
          </cell>
          <cell r="GS53" t="str">
            <v>nd</v>
          </cell>
          <cell r="GT53">
            <v>8.6999999999999993</v>
          </cell>
          <cell r="GU53">
            <v>0</v>
          </cell>
          <cell r="GV53">
            <v>0</v>
          </cell>
          <cell r="GW53">
            <v>0</v>
          </cell>
          <cell r="GX53">
            <v>0</v>
          </cell>
          <cell r="GY53">
            <v>0</v>
          </cell>
          <cell r="GZ53">
            <v>0</v>
          </cell>
          <cell r="HA53">
            <v>0</v>
          </cell>
          <cell r="HB53">
            <v>0</v>
          </cell>
          <cell r="HC53">
            <v>0</v>
          </cell>
          <cell r="HD53" t="str">
            <v>nd</v>
          </cell>
          <cell r="HE53">
            <v>0</v>
          </cell>
          <cell r="HF53">
            <v>0</v>
          </cell>
          <cell r="HG53">
            <v>0</v>
          </cell>
          <cell r="HH53">
            <v>0</v>
          </cell>
          <cell r="HI53" t="str">
            <v>nd</v>
          </cell>
          <cell r="HJ53">
            <v>8.3000000000000007</v>
          </cell>
          <cell r="HK53" t="str">
            <v>nd</v>
          </cell>
          <cell r="HL53">
            <v>0</v>
          </cell>
          <cell r="HM53">
            <v>0</v>
          </cell>
          <cell r="HN53">
            <v>0</v>
          </cell>
          <cell r="HO53" t="str">
            <v>nd</v>
          </cell>
          <cell r="HP53">
            <v>65.400000000000006</v>
          </cell>
          <cell r="HQ53">
            <v>11.3</v>
          </cell>
          <cell r="HR53">
            <v>0</v>
          </cell>
          <cell r="HS53">
            <v>0</v>
          </cell>
          <cell r="HT53">
            <v>0</v>
          </cell>
          <cell r="HU53">
            <v>0</v>
          </cell>
          <cell r="HV53">
            <v>8.6</v>
          </cell>
          <cell r="HW53" t="str">
            <v>nd</v>
          </cell>
          <cell r="HX53">
            <v>0</v>
          </cell>
          <cell r="HY53">
            <v>0</v>
          </cell>
          <cell r="HZ53">
            <v>0</v>
          </cell>
          <cell r="IA53">
            <v>0</v>
          </cell>
          <cell r="IB53">
            <v>0</v>
          </cell>
          <cell r="IC53">
            <v>0</v>
          </cell>
          <cell r="ID53">
            <v>0</v>
          </cell>
          <cell r="IE53">
            <v>0</v>
          </cell>
          <cell r="IF53" t="str">
            <v>nd</v>
          </cell>
          <cell r="IG53">
            <v>0</v>
          </cell>
          <cell r="IH53" t="str">
            <v>nd</v>
          </cell>
          <cell r="II53" t="str">
            <v>nd</v>
          </cell>
          <cell r="IJ53" t="str">
            <v>nd</v>
          </cell>
          <cell r="IK53" t="str">
            <v>nd</v>
          </cell>
          <cell r="IL53">
            <v>5.0999999999999996</v>
          </cell>
          <cell r="IM53" t="str">
            <v>nd</v>
          </cell>
          <cell r="IN53" t="str">
            <v>nd</v>
          </cell>
          <cell r="IO53">
            <v>0</v>
          </cell>
          <cell r="IP53">
            <v>0</v>
          </cell>
          <cell r="IQ53">
            <v>14.299999999999999</v>
          </cell>
          <cell r="IR53">
            <v>28.599999999999998</v>
          </cell>
          <cell r="IS53">
            <v>27.800000000000004</v>
          </cell>
          <cell r="IT53">
            <v>6.5</v>
          </cell>
          <cell r="IU53">
            <v>0</v>
          </cell>
          <cell r="IV53">
            <v>0</v>
          </cell>
          <cell r="IW53" t="str">
            <v>nd</v>
          </cell>
          <cell r="IX53">
            <v>4.7</v>
          </cell>
          <cell r="IY53" t="str">
            <v>nd</v>
          </cell>
          <cell r="IZ53" t="str">
            <v>nd</v>
          </cell>
          <cell r="JA53">
            <v>0</v>
          </cell>
          <cell r="JB53">
            <v>0</v>
          </cell>
          <cell r="JC53">
            <v>0</v>
          </cell>
          <cell r="JD53">
            <v>0</v>
          </cell>
          <cell r="JE53">
            <v>0</v>
          </cell>
          <cell r="JF53">
            <v>0</v>
          </cell>
          <cell r="JG53">
            <v>0</v>
          </cell>
          <cell r="JH53">
            <v>0</v>
          </cell>
          <cell r="JI53">
            <v>0</v>
          </cell>
          <cell r="JJ53">
            <v>0</v>
          </cell>
          <cell r="JK53" t="str">
            <v>nd</v>
          </cell>
          <cell r="JL53">
            <v>0</v>
          </cell>
          <cell r="JM53">
            <v>0</v>
          </cell>
          <cell r="JN53">
            <v>0</v>
          </cell>
          <cell r="JO53">
            <v>0</v>
          </cell>
          <cell r="JP53">
            <v>0</v>
          </cell>
          <cell r="JQ53">
            <v>12.8</v>
          </cell>
          <cell r="JR53">
            <v>0</v>
          </cell>
          <cell r="JS53">
            <v>0</v>
          </cell>
          <cell r="JT53">
            <v>0</v>
          </cell>
          <cell r="JU53">
            <v>0</v>
          </cell>
          <cell r="JV53">
            <v>0</v>
          </cell>
          <cell r="JW53">
            <v>75.3</v>
          </cell>
          <cell r="JX53">
            <v>0</v>
          </cell>
          <cell r="JY53">
            <v>0</v>
          </cell>
          <cell r="JZ53">
            <v>0</v>
          </cell>
          <cell r="KA53">
            <v>0</v>
          </cell>
          <cell r="KB53">
            <v>0</v>
          </cell>
          <cell r="KC53">
            <v>10</v>
          </cell>
          <cell r="KD53">
            <v>74</v>
          </cell>
          <cell r="KE53">
            <v>3.4000000000000004</v>
          </cell>
          <cell r="KF53">
            <v>2.1999999999999997</v>
          </cell>
          <cell r="KG53">
            <v>4.3</v>
          </cell>
          <cell r="KH53">
            <v>16.100000000000001</v>
          </cell>
          <cell r="KI53">
            <v>0</v>
          </cell>
          <cell r="KJ53">
            <v>71.3</v>
          </cell>
          <cell r="KK53">
            <v>3.9</v>
          </cell>
          <cell r="KL53">
            <v>2.4</v>
          </cell>
          <cell r="KM53">
            <v>4.3</v>
          </cell>
          <cell r="KN53">
            <v>18.099999999999998</v>
          </cell>
          <cell r="KO53">
            <v>0</v>
          </cell>
        </row>
        <row r="54">
          <cell r="A54" t="str">
            <v>5FZ</v>
          </cell>
          <cell r="B54" t="str">
            <v>54</v>
          </cell>
          <cell r="C54" t="str">
            <v>NAF 17</v>
          </cell>
          <cell r="D54" t="str">
            <v>FZ</v>
          </cell>
          <cell r="E54" t="str">
            <v>5</v>
          </cell>
          <cell r="F54">
            <v>0</v>
          </cell>
          <cell r="G54">
            <v>0</v>
          </cell>
          <cell r="H54">
            <v>14.000000000000002</v>
          </cell>
          <cell r="I54">
            <v>76.599999999999994</v>
          </cell>
          <cell r="J54">
            <v>9.4</v>
          </cell>
          <cell r="K54">
            <v>74.8</v>
          </cell>
          <cell r="L54" t="str">
            <v>nd</v>
          </cell>
          <cell r="M54">
            <v>0</v>
          </cell>
          <cell r="N54" t="str">
            <v>nd</v>
          </cell>
          <cell r="O54">
            <v>17.5</v>
          </cell>
          <cell r="P54">
            <v>59.099999999999994</v>
          </cell>
          <cell r="Q54">
            <v>8</v>
          </cell>
          <cell r="R54" t="str">
            <v>nd</v>
          </cell>
          <cell r="S54">
            <v>9.7000000000000011</v>
          </cell>
          <cell r="T54">
            <v>11.700000000000001</v>
          </cell>
          <cell r="U54" t="str">
            <v>nd</v>
          </cell>
          <cell r="V54">
            <v>19.8</v>
          </cell>
          <cell r="W54">
            <v>9.3000000000000007</v>
          </cell>
          <cell r="X54">
            <v>90.7</v>
          </cell>
          <cell r="Y54">
            <v>0</v>
          </cell>
          <cell r="Z54" t="str">
            <v>nd</v>
          </cell>
          <cell r="AA54">
            <v>86</v>
          </cell>
          <cell r="AB54" t="str">
            <v>nd</v>
          </cell>
          <cell r="AC54">
            <v>30.099999999999998</v>
          </cell>
          <cell r="AD54" t="str">
            <v>nd</v>
          </cell>
          <cell r="AE54" t="str">
            <v>nd</v>
          </cell>
          <cell r="AF54">
            <v>0</v>
          </cell>
          <cell r="AG54" t="str">
            <v>nd</v>
          </cell>
          <cell r="AH54">
            <v>0</v>
          </cell>
          <cell r="AI54" t="str">
            <v>nd</v>
          </cell>
          <cell r="AJ54">
            <v>53.1</v>
          </cell>
          <cell r="AK54">
            <v>0</v>
          </cell>
          <cell r="AL54">
            <v>46.9</v>
          </cell>
          <cell r="AM54">
            <v>38.6</v>
          </cell>
          <cell r="AN54">
            <v>61.4</v>
          </cell>
          <cell r="AO54">
            <v>89.600000000000009</v>
          </cell>
          <cell r="AP54">
            <v>10.4</v>
          </cell>
          <cell r="AQ54">
            <v>12.7</v>
          </cell>
          <cell r="AR54" t="str">
            <v>nd</v>
          </cell>
          <cell r="AS54" t="str">
            <v>nd</v>
          </cell>
          <cell r="AT54">
            <v>72.3</v>
          </cell>
          <cell r="AU54">
            <v>0</v>
          </cell>
          <cell r="AV54" t="str">
            <v>nd</v>
          </cell>
          <cell r="AW54" t="str">
            <v>nd</v>
          </cell>
          <cell r="AX54">
            <v>0</v>
          </cell>
          <cell r="AY54">
            <v>85.8</v>
          </cell>
          <cell r="AZ54" t="str">
            <v>nd</v>
          </cell>
          <cell r="BA54">
            <v>76</v>
          </cell>
          <cell r="BB54">
            <v>23</v>
          </cell>
          <cell r="BC54">
            <v>0</v>
          </cell>
          <cell r="BD54" t="str">
            <v>nd</v>
          </cell>
          <cell r="BE54">
            <v>0</v>
          </cell>
          <cell r="BF54">
            <v>0</v>
          </cell>
          <cell r="BG54" t="str">
            <v>nd</v>
          </cell>
          <cell r="BH54">
            <v>0</v>
          </cell>
          <cell r="BI54">
            <v>0</v>
          </cell>
          <cell r="BJ54" t="str">
            <v>nd</v>
          </cell>
          <cell r="BK54">
            <v>50.9</v>
          </cell>
          <cell r="BL54">
            <v>40.799999999999997</v>
          </cell>
          <cell r="BM54">
            <v>0</v>
          </cell>
          <cell r="BN54">
            <v>0</v>
          </cell>
          <cell r="BO54">
            <v>0</v>
          </cell>
          <cell r="BP54" t="str">
            <v>nd</v>
          </cell>
          <cell r="BQ54">
            <v>22.900000000000002</v>
          </cell>
          <cell r="BR54">
            <v>73.5</v>
          </cell>
          <cell r="BS54">
            <v>0</v>
          </cell>
          <cell r="BT54">
            <v>0</v>
          </cell>
          <cell r="BU54">
            <v>0</v>
          </cell>
          <cell r="BV54">
            <v>7.9</v>
          </cell>
          <cell r="BW54">
            <v>81.100000000000009</v>
          </cell>
          <cell r="BX54">
            <v>10.9</v>
          </cell>
          <cell r="BY54">
            <v>0</v>
          </cell>
          <cell r="BZ54" t="str">
            <v>nd</v>
          </cell>
          <cell r="CA54">
            <v>17.399999999999999</v>
          </cell>
          <cell r="CB54">
            <v>56.999999999999993</v>
          </cell>
          <cell r="CC54">
            <v>21.8</v>
          </cell>
          <cell r="CD54" t="str">
            <v>nd</v>
          </cell>
          <cell r="CE54">
            <v>0</v>
          </cell>
          <cell r="CF54">
            <v>0</v>
          </cell>
          <cell r="CG54">
            <v>0</v>
          </cell>
          <cell r="CH54">
            <v>0</v>
          </cell>
          <cell r="CI54">
            <v>0</v>
          </cell>
          <cell r="CJ54">
            <v>100</v>
          </cell>
          <cell r="CK54">
            <v>80</v>
          </cell>
          <cell r="CL54">
            <v>34</v>
          </cell>
          <cell r="CM54">
            <v>76.8</v>
          </cell>
          <cell r="CN54">
            <v>33.1</v>
          </cell>
          <cell r="CO54">
            <v>30.2</v>
          </cell>
          <cell r="CP54">
            <v>28.999999999999996</v>
          </cell>
          <cell r="CQ54">
            <v>78.600000000000009</v>
          </cell>
          <cell r="CR54" t="str">
            <v>nd</v>
          </cell>
          <cell r="CS54">
            <v>8.6</v>
          </cell>
          <cell r="CT54">
            <v>35</v>
          </cell>
          <cell r="CU54">
            <v>27</v>
          </cell>
          <cell r="CV54">
            <v>29.299999999999997</v>
          </cell>
          <cell r="CW54">
            <v>27.400000000000002</v>
          </cell>
          <cell r="CX54" t="str">
            <v>nd</v>
          </cell>
          <cell r="CY54">
            <v>14.7</v>
          </cell>
          <cell r="CZ54">
            <v>5.3</v>
          </cell>
          <cell r="DA54">
            <v>10.4</v>
          </cell>
          <cell r="DB54">
            <v>37.200000000000003</v>
          </cell>
          <cell r="DC54">
            <v>21.5</v>
          </cell>
          <cell r="DD54">
            <v>18.7</v>
          </cell>
          <cell r="DE54">
            <v>19.8</v>
          </cell>
          <cell r="DF54">
            <v>51.5</v>
          </cell>
          <cell r="DG54">
            <v>12.8</v>
          </cell>
          <cell r="DH54" t="str">
            <v>nd</v>
          </cell>
          <cell r="DI54">
            <v>8.1</v>
          </cell>
          <cell r="DJ54">
            <v>15</v>
          </cell>
          <cell r="DK54">
            <v>17.100000000000001</v>
          </cell>
          <cell r="DL54">
            <v>0</v>
          </cell>
          <cell r="DM54">
            <v>0</v>
          </cell>
          <cell r="DN54">
            <v>0</v>
          </cell>
          <cell r="DO54">
            <v>0</v>
          </cell>
          <cell r="DP54">
            <v>0</v>
          </cell>
          <cell r="DQ54">
            <v>0</v>
          </cell>
          <cell r="DR54">
            <v>0</v>
          </cell>
          <cell r="DS54">
            <v>0</v>
          </cell>
          <cell r="DT54">
            <v>0</v>
          </cell>
          <cell r="DU54">
            <v>0</v>
          </cell>
          <cell r="DV54">
            <v>0</v>
          </cell>
          <cell r="DW54">
            <v>11.5</v>
          </cell>
          <cell r="DX54" t="str">
            <v>nd</v>
          </cell>
          <cell r="DY54">
            <v>0</v>
          </cell>
          <cell r="DZ54" t="str">
            <v>nd</v>
          </cell>
          <cell r="EA54">
            <v>0</v>
          </cell>
          <cell r="EB54">
            <v>0</v>
          </cell>
          <cell r="EC54">
            <v>57.699999999999996</v>
          </cell>
          <cell r="ED54">
            <v>18.899999999999999</v>
          </cell>
          <cell r="EE54">
            <v>0</v>
          </cell>
          <cell r="EF54">
            <v>0</v>
          </cell>
          <cell r="EG54">
            <v>0</v>
          </cell>
          <cell r="EH54">
            <v>0</v>
          </cell>
          <cell r="EI54">
            <v>6.8000000000000007</v>
          </cell>
          <cell r="EJ54" t="str">
            <v>nd</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t="str">
            <v>nd</v>
          </cell>
          <cell r="FA54">
            <v>0</v>
          </cell>
          <cell r="FB54">
            <v>0</v>
          </cell>
          <cell r="FC54">
            <v>0</v>
          </cell>
          <cell r="FD54">
            <v>6.6000000000000005</v>
          </cell>
          <cell r="FE54">
            <v>6.4</v>
          </cell>
          <cell r="FF54">
            <v>0</v>
          </cell>
          <cell r="FG54">
            <v>0</v>
          </cell>
          <cell r="FH54">
            <v>0</v>
          </cell>
          <cell r="FI54" t="str">
            <v>nd</v>
          </cell>
          <cell r="FJ54">
            <v>40</v>
          </cell>
          <cell r="FK54">
            <v>29.4</v>
          </cell>
          <cell r="FL54">
            <v>0</v>
          </cell>
          <cell r="FM54">
            <v>0</v>
          </cell>
          <cell r="FN54">
            <v>0</v>
          </cell>
          <cell r="FO54">
            <v>0</v>
          </cell>
          <cell r="FP54">
            <v>4.3</v>
          </cell>
          <cell r="FQ54" t="str">
            <v>nd</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5.8000000000000007</v>
          </cell>
          <cell r="GH54">
            <v>8.6</v>
          </cell>
          <cell r="GI54">
            <v>0</v>
          </cell>
          <cell r="GJ54">
            <v>0</v>
          </cell>
          <cell r="GK54">
            <v>0</v>
          </cell>
          <cell r="GL54" t="str">
            <v>nd</v>
          </cell>
          <cell r="GM54">
            <v>14.799999999999999</v>
          </cell>
          <cell r="GN54">
            <v>59.4</v>
          </cell>
          <cell r="GO54">
            <v>0</v>
          </cell>
          <cell r="GP54">
            <v>0</v>
          </cell>
          <cell r="GQ54">
            <v>0</v>
          </cell>
          <cell r="GR54">
            <v>0</v>
          </cell>
          <cell r="GS54" t="str">
            <v>nd</v>
          </cell>
          <cell r="GT54">
            <v>5.5</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t="str">
            <v>nd</v>
          </cell>
          <cell r="HJ54">
            <v>10.100000000000001</v>
          </cell>
          <cell r="HK54" t="str">
            <v>nd</v>
          </cell>
          <cell r="HL54">
            <v>0</v>
          </cell>
          <cell r="HM54">
            <v>0</v>
          </cell>
          <cell r="HN54">
            <v>0</v>
          </cell>
          <cell r="HO54">
            <v>7.0000000000000009</v>
          </cell>
          <cell r="HP54">
            <v>61.7</v>
          </cell>
          <cell r="HQ54">
            <v>7.9</v>
          </cell>
          <cell r="HR54">
            <v>0</v>
          </cell>
          <cell r="HS54">
            <v>0</v>
          </cell>
          <cell r="HT54">
            <v>0</v>
          </cell>
          <cell r="HU54">
            <v>0</v>
          </cell>
          <cell r="HV54">
            <v>9.3000000000000007</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9.6</v>
          </cell>
          <cell r="IM54" t="str">
            <v>nd</v>
          </cell>
          <cell r="IN54">
            <v>0</v>
          </cell>
          <cell r="IO54">
            <v>0</v>
          </cell>
          <cell r="IP54" t="str">
            <v>nd</v>
          </cell>
          <cell r="IQ54">
            <v>13</v>
          </cell>
          <cell r="IR54">
            <v>45</v>
          </cell>
          <cell r="IS54">
            <v>14.7</v>
          </cell>
          <cell r="IT54" t="str">
            <v>nd</v>
          </cell>
          <cell r="IU54">
            <v>0</v>
          </cell>
          <cell r="IV54">
            <v>0</v>
          </cell>
          <cell r="IW54" t="str">
            <v>nd</v>
          </cell>
          <cell r="IX54" t="str">
            <v>nd</v>
          </cell>
          <cell r="IY54" t="str">
            <v>nd</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14.000000000000002</v>
          </cell>
          <cell r="JR54">
            <v>0</v>
          </cell>
          <cell r="JS54">
            <v>0</v>
          </cell>
          <cell r="JT54">
            <v>0</v>
          </cell>
          <cell r="JU54">
            <v>0</v>
          </cell>
          <cell r="JV54">
            <v>0</v>
          </cell>
          <cell r="JW54">
            <v>76.7</v>
          </cell>
          <cell r="JX54">
            <v>0</v>
          </cell>
          <cell r="JY54">
            <v>0</v>
          </cell>
          <cell r="JZ54">
            <v>0</v>
          </cell>
          <cell r="KA54">
            <v>0</v>
          </cell>
          <cell r="KB54">
            <v>0</v>
          </cell>
          <cell r="KC54">
            <v>9.3000000000000007</v>
          </cell>
          <cell r="KD54">
            <v>72.899999999999991</v>
          </cell>
          <cell r="KE54">
            <v>3.9</v>
          </cell>
          <cell r="KF54">
            <v>1.3</v>
          </cell>
          <cell r="KG54">
            <v>4.7</v>
          </cell>
          <cell r="KH54">
            <v>17.100000000000001</v>
          </cell>
          <cell r="KI54">
            <v>0</v>
          </cell>
          <cell r="KJ54">
            <v>69.8</v>
          </cell>
          <cell r="KK54">
            <v>4.1000000000000005</v>
          </cell>
          <cell r="KL54">
            <v>1.4000000000000001</v>
          </cell>
          <cell r="KM54">
            <v>5</v>
          </cell>
          <cell r="KN54">
            <v>19.7</v>
          </cell>
          <cell r="KO54">
            <v>0</v>
          </cell>
        </row>
        <row r="55">
          <cell r="A55" t="str">
            <v>6FZ</v>
          </cell>
          <cell r="B55" t="str">
            <v>55</v>
          </cell>
          <cell r="C55" t="str">
            <v>NAF 17</v>
          </cell>
          <cell r="D55" t="str">
            <v>FZ</v>
          </cell>
          <cell r="E55" t="str">
            <v>6</v>
          </cell>
          <cell r="F55">
            <v>2.2999999999999998</v>
          </cell>
          <cell r="G55">
            <v>3.5000000000000004</v>
          </cell>
          <cell r="H55">
            <v>17.5</v>
          </cell>
          <cell r="I55">
            <v>60.6</v>
          </cell>
          <cell r="J55">
            <v>16</v>
          </cell>
          <cell r="K55">
            <v>70.399999999999991</v>
          </cell>
          <cell r="L55">
            <v>22.2</v>
          </cell>
          <cell r="M55" t="str">
            <v>nd</v>
          </cell>
          <cell r="N55" t="str">
            <v>nd</v>
          </cell>
          <cell r="O55">
            <v>26.200000000000003</v>
          </cell>
          <cell r="P55">
            <v>32.800000000000004</v>
          </cell>
          <cell r="Q55">
            <v>9.5</v>
          </cell>
          <cell r="R55">
            <v>5.6000000000000005</v>
          </cell>
          <cell r="S55">
            <v>2.5</v>
          </cell>
          <cell r="T55">
            <v>37.799999999999997</v>
          </cell>
          <cell r="U55" t="str">
            <v>nd</v>
          </cell>
          <cell r="V55">
            <v>24.2</v>
          </cell>
          <cell r="W55">
            <v>15.299999999999999</v>
          </cell>
          <cell r="X55">
            <v>82.199999999999989</v>
          </cell>
          <cell r="Y55">
            <v>2.4</v>
          </cell>
          <cell r="Z55" t="str">
            <v>nd</v>
          </cell>
          <cell r="AA55">
            <v>35.9</v>
          </cell>
          <cell r="AB55">
            <v>14.399999999999999</v>
          </cell>
          <cell r="AC55">
            <v>85.6</v>
          </cell>
          <cell r="AD55" t="str">
            <v>nd</v>
          </cell>
          <cell r="AE55" t="str">
            <v>nd</v>
          </cell>
          <cell r="AF55">
            <v>43</v>
          </cell>
          <cell r="AG55" t="str">
            <v>nd</v>
          </cell>
          <cell r="AH55">
            <v>0</v>
          </cell>
          <cell r="AI55">
            <v>0</v>
          </cell>
          <cell r="AJ55">
            <v>64</v>
          </cell>
          <cell r="AK55">
            <v>0.89999999999999991</v>
          </cell>
          <cell r="AL55">
            <v>35</v>
          </cell>
          <cell r="AM55">
            <v>40.6</v>
          </cell>
          <cell r="AN55">
            <v>59.4</v>
          </cell>
          <cell r="AO55">
            <v>60.8</v>
          </cell>
          <cell r="AP55">
            <v>39.200000000000003</v>
          </cell>
          <cell r="AQ55">
            <v>43.3</v>
          </cell>
          <cell r="AR55" t="str">
            <v>nd</v>
          </cell>
          <cell r="AS55" t="str">
            <v>nd</v>
          </cell>
          <cell r="AT55">
            <v>36.1</v>
          </cell>
          <cell r="AU55" t="str">
            <v>nd</v>
          </cell>
          <cell r="AV55">
            <v>0</v>
          </cell>
          <cell r="AW55">
            <v>0</v>
          </cell>
          <cell r="AX55" t="str">
            <v>nd</v>
          </cell>
          <cell r="AY55">
            <v>38.5</v>
          </cell>
          <cell r="AZ55">
            <v>60</v>
          </cell>
          <cell r="BA55">
            <v>60.3</v>
          </cell>
          <cell r="BB55">
            <v>34.200000000000003</v>
          </cell>
          <cell r="BC55">
            <v>1.7999999999999998</v>
          </cell>
          <cell r="BD55">
            <v>0.70000000000000007</v>
          </cell>
          <cell r="BE55">
            <v>2.2999999999999998</v>
          </cell>
          <cell r="BF55" t="str">
            <v>nd</v>
          </cell>
          <cell r="BG55" t="str">
            <v>nd</v>
          </cell>
          <cell r="BH55" t="str">
            <v>nd</v>
          </cell>
          <cell r="BI55">
            <v>6.4</v>
          </cell>
          <cell r="BJ55">
            <v>19.3</v>
          </cell>
          <cell r="BK55">
            <v>47.699999999999996</v>
          </cell>
          <cell r="BL55">
            <v>25.2</v>
          </cell>
          <cell r="BM55">
            <v>0</v>
          </cell>
          <cell r="BN55">
            <v>0</v>
          </cell>
          <cell r="BO55">
            <v>0</v>
          </cell>
          <cell r="BP55" t="str">
            <v>nd</v>
          </cell>
          <cell r="BQ55">
            <v>38.4</v>
          </cell>
          <cell r="BR55">
            <v>60.9</v>
          </cell>
          <cell r="BS55">
            <v>0</v>
          </cell>
          <cell r="BT55">
            <v>0</v>
          </cell>
          <cell r="BU55">
            <v>0</v>
          </cell>
          <cell r="BV55">
            <v>3.6999999999999997</v>
          </cell>
          <cell r="BW55">
            <v>90.7</v>
          </cell>
          <cell r="BX55">
            <v>5.6000000000000005</v>
          </cell>
          <cell r="BY55">
            <v>0</v>
          </cell>
          <cell r="BZ55">
            <v>0</v>
          </cell>
          <cell r="CA55">
            <v>19.100000000000001</v>
          </cell>
          <cell r="CB55">
            <v>53.6</v>
          </cell>
          <cell r="CC55">
            <v>26.8</v>
          </cell>
          <cell r="CD55" t="str">
            <v>nd</v>
          </cell>
          <cell r="CE55">
            <v>0</v>
          </cell>
          <cell r="CF55">
            <v>0</v>
          </cell>
          <cell r="CG55">
            <v>0</v>
          </cell>
          <cell r="CH55">
            <v>0</v>
          </cell>
          <cell r="CI55" t="str">
            <v>nd</v>
          </cell>
          <cell r="CJ55">
            <v>98.5</v>
          </cell>
          <cell r="CK55">
            <v>81.100000000000009</v>
          </cell>
          <cell r="CL55">
            <v>27.700000000000003</v>
          </cell>
          <cell r="CM55">
            <v>81.8</v>
          </cell>
          <cell r="CN55">
            <v>29.299999999999997</v>
          </cell>
          <cell r="CO55">
            <v>17</v>
          </cell>
          <cell r="CP55">
            <v>27.3</v>
          </cell>
          <cell r="CQ55">
            <v>89.9</v>
          </cell>
          <cell r="CR55">
            <v>8</v>
          </cell>
          <cell r="CS55">
            <v>10.6</v>
          </cell>
          <cell r="CT55">
            <v>37.5</v>
          </cell>
          <cell r="CU55">
            <v>16.400000000000002</v>
          </cell>
          <cell r="CV55">
            <v>35.4</v>
          </cell>
          <cell r="CW55">
            <v>14.799999999999999</v>
          </cell>
          <cell r="CX55">
            <v>11.899999999999999</v>
          </cell>
          <cell r="CY55">
            <v>16.600000000000001</v>
          </cell>
          <cell r="CZ55">
            <v>7.8</v>
          </cell>
          <cell r="DA55">
            <v>10.7</v>
          </cell>
          <cell r="DB55">
            <v>38.299999999999997</v>
          </cell>
          <cell r="DC55">
            <v>10</v>
          </cell>
          <cell r="DD55">
            <v>50.6</v>
          </cell>
          <cell r="DE55">
            <v>10</v>
          </cell>
          <cell r="DF55">
            <v>29.7</v>
          </cell>
          <cell r="DG55" t="str">
            <v>nd</v>
          </cell>
          <cell r="DH55">
            <v>4.5</v>
          </cell>
          <cell r="DI55">
            <v>13.4</v>
          </cell>
          <cell r="DJ55">
            <v>20.399999999999999</v>
          </cell>
          <cell r="DK55">
            <v>19</v>
          </cell>
          <cell r="DL55">
            <v>1.9</v>
          </cell>
          <cell r="DM55">
            <v>0</v>
          </cell>
          <cell r="DN55">
            <v>0</v>
          </cell>
          <cell r="DO55">
            <v>0</v>
          </cell>
          <cell r="DP55">
            <v>0</v>
          </cell>
          <cell r="DQ55" t="str">
            <v>nd</v>
          </cell>
          <cell r="DR55">
            <v>2.8000000000000003</v>
          </cell>
          <cell r="DS55">
            <v>0</v>
          </cell>
          <cell r="DT55">
            <v>0</v>
          </cell>
          <cell r="DU55">
            <v>0</v>
          </cell>
          <cell r="DV55">
            <v>0</v>
          </cell>
          <cell r="DW55">
            <v>5.7</v>
          </cell>
          <cell r="DX55">
            <v>10.6</v>
          </cell>
          <cell r="DY55" t="str">
            <v>nd</v>
          </cell>
          <cell r="DZ55">
            <v>0.70000000000000007</v>
          </cell>
          <cell r="EA55">
            <v>0</v>
          </cell>
          <cell r="EB55">
            <v>0</v>
          </cell>
          <cell r="EC55">
            <v>40</v>
          </cell>
          <cell r="ED55">
            <v>17.100000000000001</v>
          </cell>
          <cell r="EE55">
            <v>1</v>
          </cell>
          <cell r="EF55">
            <v>0</v>
          </cell>
          <cell r="EG55">
            <v>2.2999999999999998</v>
          </cell>
          <cell r="EH55" t="str">
            <v>nd</v>
          </cell>
          <cell r="EI55">
            <v>11.899999999999999</v>
          </cell>
          <cell r="EJ55">
            <v>3.6999999999999997</v>
          </cell>
          <cell r="EK55">
            <v>0</v>
          </cell>
          <cell r="EL55">
            <v>0</v>
          </cell>
          <cell r="EM55">
            <v>0</v>
          </cell>
          <cell r="EN55">
            <v>0</v>
          </cell>
          <cell r="EO55">
            <v>0</v>
          </cell>
          <cell r="EP55">
            <v>0</v>
          </cell>
          <cell r="EQ55">
            <v>0</v>
          </cell>
          <cell r="ER55">
            <v>0</v>
          </cell>
          <cell r="ES55">
            <v>2.1999999999999997</v>
          </cell>
          <cell r="ET55">
            <v>0</v>
          </cell>
          <cell r="EU55">
            <v>0</v>
          </cell>
          <cell r="EV55">
            <v>0</v>
          </cell>
          <cell r="EW55">
            <v>2.2999999999999998</v>
          </cell>
          <cell r="EX55">
            <v>0</v>
          </cell>
          <cell r="EY55" t="str">
            <v>nd</v>
          </cell>
          <cell r="EZ55">
            <v>0</v>
          </cell>
          <cell r="FA55">
            <v>0</v>
          </cell>
          <cell r="FB55" t="str">
            <v>nd</v>
          </cell>
          <cell r="FC55">
            <v>7.7</v>
          </cell>
          <cell r="FD55">
            <v>10.7</v>
          </cell>
          <cell r="FE55" t="str">
            <v>nd</v>
          </cell>
          <cell r="FF55" t="str">
            <v>nd</v>
          </cell>
          <cell r="FG55" t="str">
            <v>nd</v>
          </cell>
          <cell r="FH55">
            <v>6.3</v>
          </cell>
          <cell r="FI55">
            <v>9.4</v>
          </cell>
          <cell r="FJ55">
            <v>23.1</v>
          </cell>
          <cell r="FK55">
            <v>17.7</v>
          </cell>
          <cell r="FL55">
            <v>0</v>
          </cell>
          <cell r="FM55">
            <v>0</v>
          </cell>
          <cell r="FN55">
            <v>0</v>
          </cell>
          <cell r="FO55">
            <v>0</v>
          </cell>
          <cell r="FP55">
            <v>13.900000000000002</v>
          </cell>
          <cell r="FQ55">
            <v>3.3000000000000003</v>
          </cell>
          <cell r="FR55">
            <v>0</v>
          </cell>
          <cell r="FS55">
            <v>0</v>
          </cell>
          <cell r="FT55">
            <v>0</v>
          </cell>
          <cell r="FU55">
            <v>0</v>
          </cell>
          <cell r="FV55">
            <v>2.1999999999999997</v>
          </cell>
          <cell r="FW55">
            <v>0</v>
          </cell>
          <cell r="FX55">
            <v>0</v>
          </cell>
          <cell r="FY55">
            <v>0</v>
          </cell>
          <cell r="FZ55">
            <v>0</v>
          </cell>
          <cell r="GA55">
            <v>2.8000000000000003</v>
          </cell>
          <cell r="GB55" t="str">
            <v>nd</v>
          </cell>
          <cell r="GC55">
            <v>0</v>
          </cell>
          <cell r="GD55">
            <v>0</v>
          </cell>
          <cell r="GE55">
            <v>0</v>
          </cell>
          <cell r="GF55" t="str">
            <v>nd</v>
          </cell>
          <cell r="GG55">
            <v>4.2</v>
          </cell>
          <cell r="GH55">
            <v>13.4</v>
          </cell>
          <cell r="GI55">
            <v>0</v>
          </cell>
          <cell r="GJ55">
            <v>0</v>
          </cell>
          <cell r="GK55">
            <v>0</v>
          </cell>
          <cell r="GL55">
            <v>0</v>
          </cell>
          <cell r="GM55">
            <v>21.8</v>
          </cell>
          <cell r="GN55">
            <v>39.300000000000004</v>
          </cell>
          <cell r="GO55">
            <v>0</v>
          </cell>
          <cell r="GP55">
            <v>0</v>
          </cell>
          <cell r="GQ55">
            <v>0</v>
          </cell>
          <cell r="GR55">
            <v>0</v>
          </cell>
          <cell r="GS55">
            <v>9.6</v>
          </cell>
          <cell r="GT55">
            <v>5.4</v>
          </cell>
          <cell r="GU55">
            <v>0</v>
          </cell>
          <cell r="GV55" t="str">
            <v>nd</v>
          </cell>
          <cell r="GW55">
            <v>0</v>
          </cell>
          <cell r="GX55" t="str">
            <v>nd</v>
          </cell>
          <cell r="GY55" t="str">
            <v>nd</v>
          </cell>
          <cell r="GZ55">
            <v>0</v>
          </cell>
          <cell r="HA55">
            <v>0</v>
          </cell>
          <cell r="HB55">
            <v>0</v>
          </cell>
          <cell r="HC55">
            <v>0</v>
          </cell>
          <cell r="HD55" t="str">
            <v>nd</v>
          </cell>
          <cell r="HE55">
            <v>0</v>
          </cell>
          <cell r="HF55">
            <v>0</v>
          </cell>
          <cell r="HG55">
            <v>0</v>
          </cell>
          <cell r="HH55">
            <v>0</v>
          </cell>
          <cell r="HI55" t="str">
            <v>nd</v>
          </cell>
          <cell r="HJ55">
            <v>16.8</v>
          </cell>
          <cell r="HK55" t="str">
            <v>nd</v>
          </cell>
          <cell r="HL55">
            <v>0</v>
          </cell>
          <cell r="HM55">
            <v>0</v>
          </cell>
          <cell r="HN55">
            <v>0</v>
          </cell>
          <cell r="HO55" t="str">
            <v>nd</v>
          </cell>
          <cell r="HP55">
            <v>58.4</v>
          </cell>
          <cell r="HQ55">
            <v>2.2999999999999998</v>
          </cell>
          <cell r="HR55">
            <v>0</v>
          </cell>
          <cell r="HS55">
            <v>0</v>
          </cell>
          <cell r="HT55">
            <v>0</v>
          </cell>
          <cell r="HU55">
            <v>0</v>
          </cell>
          <cell r="HV55">
            <v>13.900000000000002</v>
          </cell>
          <cell r="HW55">
            <v>1.7000000000000002</v>
          </cell>
          <cell r="HX55">
            <v>0</v>
          </cell>
          <cell r="HY55">
            <v>0</v>
          </cell>
          <cell r="HZ55" t="str">
            <v>nd</v>
          </cell>
          <cell r="IA55" t="str">
            <v>nd</v>
          </cell>
          <cell r="IB55">
            <v>0</v>
          </cell>
          <cell r="IC55">
            <v>0</v>
          </cell>
          <cell r="ID55">
            <v>0</v>
          </cell>
          <cell r="IE55" t="str">
            <v>nd</v>
          </cell>
          <cell r="IF55" t="str">
            <v>nd</v>
          </cell>
          <cell r="IG55">
            <v>2.2999999999999998</v>
          </cell>
          <cell r="IH55">
            <v>0</v>
          </cell>
          <cell r="II55">
            <v>0</v>
          </cell>
          <cell r="IJ55">
            <v>0</v>
          </cell>
          <cell r="IK55" t="str">
            <v>nd</v>
          </cell>
          <cell r="IL55">
            <v>12.9</v>
          </cell>
          <cell r="IM55">
            <v>3.8</v>
          </cell>
          <cell r="IN55">
            <v>0</v>
          </cell>
          <cell r="IO55">
            <v>0</v>
          </cell>
          <cell r="IP55">
            <v>0</v>
          </cell>
          <cell r="IQ55">
            <v>12.5</v>
          </cell>
          <cell r="IR55">
            <v>30.5</v>
          </cell>
          <cell r="IS55">
            <v>17.599999999999998</v>
          </cell>
          <cell r="IT55" t="str">
            <v>nd</v>
          </cell>
          <cell r="IU55">
            <v>0</v>
          </cell>
          <cell r="IV55">
            <v>0</v>
          </cell>
          <cell r="IW55" t="str">
            <v>nd</v>
          </cell>
          <cell r="IX55">
            <v>7.8</v>
          </cell>
          <cell r="IY55">
            <v>3.1</v>
          </cell>
          <cell r="IZ55">
            <v>0</v>
          </cell>
          <cell r="JA55">
            <v>0</v>
          </cell>
          <cell r="JB55">
            <v>0</v>
          </cell>
          <cell r="JC55">
            <v>0</v>
          </cell>
          <cell r="JD55">
            <v>0</v>
          </cell>
          <cell r="JE55">
            <v>2.2999999999999998</v>
          </cell>
          <cell r="JF55">
            <v>0</v>
          </cell>
          <cell r="JG55">
            <v>0</v>
          </cell>
          <cell r="JH55">
            <v>0</v>
          </cell>
          <cell r="JI55">
            <v>0</v>
          </cell>
          <cell r="JJ55">
            <v>0</v>
          </cell>
          <cell r="JK55" t="str">
            <v>nd</v>
          </cell>
          <cell r="JL55">
            <v>0</v>
          </cell>
          <cell r="JM55">
            <v>0</v>
          </cell>
          <cell r="JN55">
            <v>0</v>
          </cell>
          <cell r="JO55">
            <v>0</v>
          </cell>
          <cell r="JP55" t="str">
            <v>nd</v>
          </cell>
          <cell r="JQ55">
            <v>14.099999999999998</v>
          </cell>
          <cell r="JR55">
            <v>0</v>
          </cell>
          <cell r="JS55">
            <v>0</v>
          </cell>
          <cell r="JT55">
            <v>0</v>
          </cell>
          <cell r="JU55">
            <v>0</v>
          </cell>
          <cell r="JV55">
            <v>0</v>
          </cell>
          <cell r="JW55">
            <v>65.2</v>
          </cell>
          <cell r="JX55">
            <v>0</v>
          </cell>
          <cell r="JY55">
            <v>0</v>
          </cell>
          <cell r="JZ55">
            <v>0</v>
          </cell>
          <cell r="KA55">
            <v>0</v>
          </cell>
          <cell r="KB55">
            <v>0</v>
          </cell>
          <cell r="KC55">
            <v>15.6</v>
          </cell>
          <cell r="KD55">
            <v>68.300000000000011</v>
          </cell>
          <cell r="KE55">
            <v>8.3000000000000007</v>
          </cell>
          <cell r="KF55">
            <v>1.9</v>
          </cell>
          <cell r="KG55">
            <v>4.5999999999999996</v>
          </cell>
          <cell r="KH55">
            <v>16.900000000000002</v>
          </cell>
          <cell r="KI55">
            <v>0.1</v>
          </cell>
          <cell r="KJ55">
            <v>65.3</v>
          </cell>
          <cell r="KK55">
            <v>8.9</v>
          </cell>
          <cell r="KL55">
            <v>1.9</v>
          </cell>
          <cell r="KM55">
            <v>4.5999999999999996</v>
          </cell>
          <cell r="KN55">
            <v>19.3</v>
          </cell>
          <cell r="KO55">
            <v>0.1</v>
          </cell>
        </row>
        <row r="56">
          <cell r="A56" t="str">
            <v>EnsGZ</v>
          </cell>
          <cell r="B56" t="str">
            <v>56</v>
          </cell>
          <cell r="C56" t="str">
            <v>NAF 17</v>
          </cell>
          <cell r="D56" t="str">
            <v>GZ</v>
          </cell>
          <cell r="E56" t="str">
            <v/>
          </cell>
          <cell r="F56">
            <v>0.6</v>
          </cell>
          <cell r="G56">
            <v>3.3000000000000003</v>
          </cell>
          <cell r="H56">
            <v>19</v>
          </cell>
          <cell r="I56">
            <v>60.099999999999994</v>
          </cell>
          <cell r="J56">
            <v>17</v>
          </cell>
          <cell r="K56">
            <v>77.3</v>
          </cell>
          <cell r="L56">
            <v>10</v>
          </cell>
          <cell r="M56">
            <v>8.6</v>
          </cell>
          <cell r="N56">
            <v>4.1000000000000005</v>
          </cell>
          <cell r="O56">
            <v>23.9</v>
          </cell>
          <cell r="P56">
            <v>31.5</v>
          </cell>
          <cell r="Q56">
            <v>27.6</v>
          </cell>
          <cell r="R56">
            <v>8</v>
          </cell>
          <cell r="S56">
            <v>17.5</v>
          </cell>
          <cell r="T56">
            <v>21.6</v>
          </cell>
          <cell r="U56">
            <v>2.6</v>
          </cell>
          <cell r="V56">
            <v>22.2</v>
          </cell>
          <cell r="W56">
            <v>11.600000000000001</v>
          </cell>
          <cell r="X56">
            <v>79.100000000000009</v>
          </cell>
          <cell r="Y56">
            <v>9.3000000000000007</v>
          </cell>
          <cell r="Z56">
            <v>8.9</v>
          </cell>
          <cell r="AA56">
            <v>45.5</v>
          </cell>
          <cell r="AB56">
            <v>21.4</v>
          </cell>
          <cell r="AC56">
            <v>45.5</v>
          </cell>
          <cell r="AD56">
            <v>19.600000000000001</v>
          </cell>
          <cell r="AE56">
            <v>24.3</v>
          </cell>
          <cell r="AF56">
            <v>30.099999999999998</v>
          </cell>
          <cell r="AG56">
            <v>8.6999999999999993</v>
          </cell>
          <cell r="AH56">
            <v>0</v>
          </cell>
          <cell r="AI56">
            <v>36.9</v>
          </cell>
          <cell r="AJ56">
            <v>67.2</v>
          </cell>
          <cell r="AK56">
            <v>5.0999999999999996</v>
          </cell>
          <cell r="AL56">
            <v>27.6</v>
          </cell>
          <cell r="AM56">
            <v>33</v>
          </cell>
          <cell r="AN56">
            <v>67</v>
          </cell>
          <cell r="AO56">
            <v>70.3</v>
          </cell>
          <cell r="AP56">
            <v>29.7</v>
          </cell>
          <cell r="AQ56">
            <v>29.2</v>
          </cell>
          <cell r="AR56">
            <v>3.5999999999999996</v>
          </cell>
          <cell r="AS56">
            <v>1.2</v>
          </cell>
          <cell r="AT56">
            <v>60.8</v>
          </cell>
          <cell r="AU56">
            <v>5.2</v>
          </cell>
          <cell r="AV56">
            <v>4.3</v>
          </cell>
          <cell r="AW56">
            <v>0.6</v>
          </cell>
          <cell r="AX56">
            <v>1.5</v>
          </cell>
          <cell r="AY56">
            <v>78.2</v>
          </cell>
          <cell r="AZ56">
            <v>15.4</v>
          </cell>
          <cell r="BA56">
            <v>72</v>
          </cell>
          <cell r="BB56">
            <v>12.8</v>
          </cell>
          <cell r="BC56">
            <v>4.5999999999999996</v>
          </cell>
          <cell r="BD56">
            <v>2.9000000000000004</v>
          </cell>
          <cell r="BE56">
            <v>2.7</v>
          </cell>
          <cell r="BF56">
            <v>5</v>
          </cell>
          <cell r="BG56">
            <v>2.8000000000000003</v>
          </cell>
          <cell r="BH56">
            <v>3.5000000000000004</v>
          </cell>
          <cell r="BI56">
            <v>4.1000000000000005</v>
          </cell>
          <cell r="BJ56">
            <v>6.2</v>
          </cell>
          <cell r="BK56">
            <v>32.5</v>
          </cell>
          <cell r="BL56">
            <v>50.8</v>
          </cell>
          <cell r="BM56">
            <v>0.6</v>
          </cell>
          <cell r="BN56">
            <v>0.3</v>
          </cell>
          <cell r="BO56">
            <v>0.4</v>
          </cell>
          <cell r="BP56">
            <v>2</v>
          </cell>
          <cell r="BQ56">
            <v>26</v>
          </cell>
          <cell r="BR56">
            <v>70.8</v>
          </cell>
          <cell r="BS56">
            <v>0</v>
          </cell>
          <cell r="BT56">
            <v>0.2</v>
          </cell>
          <cell r="BU56">
            <v>0.3</v>
          </cell>
          <cell r="BV56">
            <v>16.2</v>
          </cell>
          <cell r="BW56">
            <v>63.7</v>
          </cell>
          <cell r="BX56">
            <v>19.5</v>
          </cell>
          <cell r="BY56">
            <v>0.5</v>
          </cell>
          <cell r="BZ56">
            <v>2.4</v>
          </cell>
          <cell r="CA56">
            <v>19.3</v>
          </cell>
          <cell r="CB56">
            <v>50.4</v>
          </cell>
          <cell r="CC56">
            <v>22</v>
          </cell>
          <cell r="CD56">
            <v>5.4</v>
          </cell>
          <cell r="CE56">
            <v>0</v>
          </cell>
          <cell r="CF56">
            <v>0</v>
          </cell>
          <cell r="CG56" t="str">
            <v>nd</v>
          </cell>
          <cell r="CH56">
            <v>0.1</v>
          </cell>
          <cell r="CI56">
            <v>0.5</v>
          </cell>
          <cell r="CJ56">
            <v>99.3</v>
          </cell>
          <cell r="CK56">
            <v>82.6</v>
          </cell>
          <cell r="CL56">
            <v>31.1</v>
          </cell>
          <cell r="CM56">
            <v>88.9</v>
          </cell>
          <cell r="CN56">
            <v>39.4</v>
          </cell>
          <cell r="CO56">
            <v>2.9000000000000004</v>
          </cell>
          <cell r="CP56">
            <v>19.7</v>
          </cell>
          <cell r="CQ56">
            <v>76.099999999999994</v>
          </cell>
          <cell r="CR56">
            <v>8.4</v>
          </cell>
          <cell r="CS56">
            <v>25.3</v>
          </cell>
          <cell r="CT56">
            <v>29.2</v>
          </cell>
          <cell r="CU56">
            <v>16.900000000000002</v>
          </cell>
          <cell r="CV56">
            <v>28.599999999999998</v>
          </cell>
          <cell r="CW56">
            <v>32</v>
          </cell>
          <cell r="CX56">
            <v>3.9</v>
          </cell>
          <cell r="CY56">
            <v>9.1</v>
          </cell>
          <cell r="CZ56">
            <v>7.9</v>
          </cell>
          <cell r="DA56">
            <v>18.099999999999998</v>
          </cell>
          <cell r="DB56">
            <v>29.099999999999998</v>
          </cell>
          <cell r="DC56">
            <v>28.999999999999996</v>
          </cell>
          <cell r="DD56">
            <v>26.200000000000003</v>
          </cell>
          <cell r="DE56">
            <v>17.2</v>
          </cell>
          <cell r="DF56">
            <v>23.5</v>
          </cell>
          <cell r="DG56">
            <v>6.4</v>
          </cell>
          <cell r="DH56">
            <v>3.9</v>
          </cell>
          <cell r="DI56">
            <v>19.600000000000001</v>
          </cell>
          <cell r="DJ56">
            <v>21.3</v>
          </cell>
          <cell r="DK56">
            <v>14.000000000000002</v>
          </cell>
          <cell r="DL56">
            <v>0.2</v>
          </cell>
          <cell r="DM56" t="str">
            <v>nd</v>
          </cell>
          <cell r="DN56">
            <v>0</v>
          </cell>
          <cell r="DO56" t="str">
            <v>nd</v>
          </cell>
          <cell r="DP56">
            <v>0.1</v>
          </cell>
          <cell r="DQ56">
            <v>1.5</v>
          </cell>
          <cell r="DR56">
            <v>0.5</v>
          </cell>
          <cell r="DS56">
            <v>0.4</v>
          </cell>
          <cell r="DT56">
            <v>0.2</v>
          </cell>
          <cell r="DU56">
            <v>0.3</v>
          </cell>
          <cell r="DV56">
            <v>0.4</v>
          </cell>
          <cell r="DW56">
            <v>10.6</v>
          </cell>
          <cell r="DX56">
            <v>4.7</v>
          </cell>
          <cell r="DY56">
            <v>1.5</v>
          </cell>
          <cell r="DZ56">
            <v>1.0999999999999999</v>
          </cell>
          <cell r="EA56">
            <v>0.5</v>
          </cell>
          <cell r="EB56">
            <v>0.89999999999999991</v>
          </cell>
          <cell r="EC56">
            <v>45.7</v>
          </cell>
          <cell r="ED56">
            <v>5.8000000000000007</v>
          </cell>
          <cell r="EE56">
            <v>2.4</v>
          </cell>
          <cell r="EF56">
            <v>1.4000000000000001</v>
          </cell>
          <cell r="EG56">
            <v>1.5</v>
          </cell>
          <cell r="EH56">
            <v>2.9000000000000004</v>
          </cell>
          <cell r="EI56">
            <v>13.8</v>
          </cell>
          <cell r="EJ56">
            <v>1.9</v>
          </cell>
          <cell r="EK56">
            <v>0.3</v>
          </cell>
          <cell r="EL56">
            <v>0.2</v>
          </cell>
          <cell r="EM56">
            <v>0.2</v>
          </cell>
          <cell r="EN56">
            <v>0.70000000000000007</v>
          </cell>
          <cell r="EO56">
            <v>0</v>
          </cell>
          <cell r="EP56">
            <v>0.2</v>
          </cell>
          <cell r="EQ56">
            <v>0</v>
          </cell>
          <cell r="ER56">
            <v>0</v>
          </cell>
          <cell r="ES56">
            <v>0.3</v>
          </cell>
          <cell r="ET56">
            <v>0.1</v>
          </cell>
          <cell r="EU56" t="str">
            <v>nd</v>
          </cell>
          <cell r="EV56">
            <v>0.2</v>
          </cell>
          <cell r="EW56">
            <v>0.3</v>
          </cell>
          <cell r="EX56">
            <v>1.0999999999999999</v>
          </cell>
          <cell r="EY56">
            <v>1.3</v>
          </cell>
          <cell r="EZ56">
            <v>0.5</v>
          </cell>
          <cell r="FA56">
            <v>1.3</v>
          </cell>
          <cell r="FB56">
            <v>1</v>
          </cell>
          <cell r="FC56">
            <v>3.4000000000000004</v>
          </cell>
          <cell r="FD56">
            <v>6.1</v>
          </cell>
          <cell r="FE56">
            <v>7.1</v>
          </cell>
          <cell r="FF56">
            <v>1.9</v>
          </cell>
          <cell r="FG56">
            <v>1.6</v>
          </cell>
          <cell r="FH56">
            <v>2.9000000000000004</v>
          </cell>
          <cell r="FI56">
            <v>2</v>
          </cell>
          <cell r="FJ56">
            <v>19.100000000000001</v>
          </cell>
          <cell r="FK56">
            <v>32.700000000000003</v>
          </cell>
          <cell r="FL56">
            <v>0.3</v>
          </cell>
          <cell r="FM56">
            <v>0.5</v>
          </cell>
          <cell r="FN56">
            <v>0.2</v>
          </cell>
          <cell r="FO56">
            <v>0.5</v>
          </cell>
          <cell r="FP56">
            <v>5.8999999999999995</v>
          </cell>
          <cell r="FQ56">
            <v>9.5</v>
          </cell>
          <cell r="FR56">
            <v>0.2</v>
          </cell>
          <cell r="FS56" t="str">
            <v>nd</v>
          </cell>
          <cell r="FT56">
            <v>0</v>
          </cell>
          <cell r="FU56" t="str">
            <v>nd</v>
          </cell>
          <cell r="FV56">
            <v>0.4</v>
          </cell>
          <cell r="FW56">
            <v>0.3</v>
          </cell>
          <cell r="FX56">
            <v>0.2</v>
          </cell>
          <cell r="FY56">
            <v>0.1</v>
          </cell>
          <cell r="FZ56">
            <v>0.4</v>
          </cell>
          <cell r="GA56">
            <v>0.6</v>
          </cell>
          <cell r="GB56">
            <v>1.6</v>
          </cell>
          <cell r="GC56" t="str">
            <v>nd</v>
          </cell>
          <cell r="GD56" t="str">
            <v>nd</v>
          </cell>
          <cell r="GE56">
            <v>0.3</v>
          </cell>
          <cell r="GF56">
            <v>0.6</v>
          </cell>
          <cell r="GG56">
            <v>6.4</v>
          </cell>
          <cell r="GH56">
            <v>11.600000000000001</v>
          </cell>
          <cell r="GI56">
            <v>0.1</v>
          </cell>
          <cell r="GJ56">
            <v>0</v>
          </cell>
          <cell r="GK56">
            <v>0</v>
          </cell>
          <cell r="GL56">
            <v>0.89999999999999991</v>
          </cell>
          <cell r="GM56">
            <v>14.6</v>
          </cell>
          <cell r="GN56">
            <v>44.9</v>
          </cell>
          <cell r="GO56">
            <v>0</v>
          </cell>
          <cell r="GP56">
            <v>0</v>
          </cell>
          <cell r="GQ56">
            <v>0</v>
          </cell>
          <cell r="GR56">
            <v>0.1</v>
          </cell>
          <cell r="GS56">
            <v>4.3999999999999995</v>
          </cell>
          <cell r="GT56">
            <v>12.2</v>
          </cell>
          <cell r="GU56">
            <v>0</v>
          </cell>
          <cell r="GV56">
            <v>0.4</v>
          </cell>
          <cell r="GW56">
            <v>0</v>
          </cell>
          <cell r="GX56" t="str">
            <v>nd</v>
          </cell>
          <cell r="GY56">
            <v>0.1</v>
          </cell>
          <cell r="GZ56">
            <v>0</v>
          </cell>
          <cell r="HA56" t="str">
            <v>nd</v>
          </cell>
          <cell r="HB56">
            <v>0</v>
          </cell>
          <cell r="HC56">
            <v>0.1</v>
          </cell>
          <cell r="HD56">
            <v>2</v>
          </cell>
          <cell r="HE56">
            <v>0.89999999999999991</v>
          </cell>
          <cell r="HF56">
            <v>0</v>
          </cell>
          <cell r="HG56">
            <v>0</v>
          </cell>
          <cell r="HH56" t="str">
            <v>nd</v>
          </cell>
          <cell r="HI56">
            <v>1.9</v>
          </cell>
          <cell r="HJ56">
            <v>13.4</v>
          </cell>
          <cell r="HK56">
            <v>3.9</v>
          </cell>
          <cell r="HL56">
            <v>0</v>
          </cell>
          <cell r="HM56" t="str">
            <v>nd</v>
          </cell>
          <cell r="HN56">
            <v>0.1</v>
          </cell>
          <cell r="HO56">
            <v>12.8</v>
          </cell>
          <cell r="HP56">
            <v>35.799999999999997</v>
          </cell>
          <cell r="HQ56">
            <v>11.3</v>
          </cell>
          <cell r="HR56">
            <v>0</v>
          </cell>
          <cell r="HS56" t="str">
            <v>nd</v>
          </cell>
          <cell r="HT56">
            <v>0.1</v>
          </cell>
          <cell r="HU56">
            <v>1.3</v>
          </cell>
          <cell r="HV56">
            <v>12.1</v>
          </cell>
          <cell r="HW56">
            <v>3.4000000000000004</v>
          </cell>
          <cell r="HX56">
            <v>0</v>
          </cell>
          <cell r="HY56">
            <v>0.2</v>
          </cell>
          <cell r="HZ56">
            <v>0.3</v>
          </cell>
          <cell r="IA56">
            <v>0.1</v>
          </cell>
          <cell r="IB56" t="str">
            <v>nd</v>
          </cell>
          <cell r="IC56">
            <v>0</v>
          </cell>
          <cell r="ID56">
            <v>0.1</v>
          </cell>
          <cell r="IE56">
            <v>1</v>
          </cell>
          <cell r="IF56">
            <v>1.0999999999999999</v>
          </cell>
          <cell r="IG56">
            <v>0.8</v>
          </cell>
          <cell r="IH56">
            <v>0.1</v>
          </cell>
          <cell r="II56" t="str">
            <v>nd</v>
          </cell>
          <cell r="IJ56">
            <v>0.4</v>
          </cell>
          <cell r="IK56">
            <v>3.5999999999999996</v>
          </cell>
          <cell r="IL56">
            <v>10.299999999999999</v>
          </cell>
          <cell r="IM56">
            <v>3.9</v>
          </cell>
          <cell r="IN56">
            <v>1</v>
          </cell>
          <cell r="IO56">
            <v>0.4</v>
          </cell>
          <cell r="IP56">
            <v>1.5</v>
          </cell>
          <cell r="IQ56">
            <v>11.600000000000001</v>
          </cell>
          <cell r="IR56">
            <v>30</v>
          </cell>
          <cell r="IS56">
            <v>13.3</v>
          </cell>
          <cell r="IT56">
            <v>3.3000000000000003</v>
          </cell>
          <cell r="IU56" t="str">
            <v>nd</v>
          </cell>
          <cell r="IV56">
            <v>0.4</v>
          </cell>
          <cell r="IW56">
            <v>2.8000000000000003</v>
          </cell>
          <cell r="IX56">
            <v>8.9</v>
          </cell>
          <cell r="IY56">
            <v>3.8</v>
          </cell>
          <cell r="IZ56">
            <v>1</v>
          </cell>
          <cell r="JA56">
            <v>0</v>
          </cell>
          <cell r="JB56">
            <v>0</v>
          </cell>
          <cell r="JC56">
            <v>0</v>
          </cell>
          <cell r="JD56">
            <v>0</v>
          </cell>
          <cell r="JE56">
            <v>0.6</v>
          </cell>
          <cell r="JF56">
            <v>0</v>
          </cell>
          <cell r="JG56">
            <v>0</v>
          </cell>
          <cell r="JH56">
            <v>0</v>
          </cell>
          <cell r="JI56">
            <v>0</v>
          </cell>
          <cell r="JJ56" t="str">
            <v>nd</v>
          </cell>
          <cell r="JK56">
            <v>3.1</v>
          </cell>
          <cell r="JL56">
            <v>0</v>
          </cell>
          <cell r="JM56">
            <v>0</v>
          </cell>
          <cell r="JN56">
            <v>0</v>
          </cell>
          <cell r="JO56">
            <v>0</v>
          </cell>
          <cell r="JP56" t="str">
            <v>nd</v>
          </cell>
          <cell r="JQ56">
            <v>18.8</v>
          </cell>
          <cell r="JR56">
            <v>0</v>
          </cell>
          <cell r="JS56">
            <v>0</v>
          </cell>
          <cell r="JT56" t="str">
            <v>nd</v>
          </cell>
          <cell r="JU56">
            <v>0.1</v>
          </cell>
          <cell r="JV56">
            <v>0.3</v>
          </cell>
          <cell r="JW56">
            <v>60.099999999999994</v>
          </cell>
          <cell r="JX56">
            <v>0</v>
          </cell>
          <cell r="JY56">
            <v>0</v>
          </cell>
          <cell r="JZ56" t="str">
            <v>nd</v>
          </cell>
          <cell r="KA56">
            <v>0</v>
          </cell>
          <cell r="KB56" t="str">
            <v>nd</v>
          </cell>
          <cell r="KC56">
            <v>16.8</v>
          </cell>
          <cell r="KD56">
            <v>64.7</v>
          </cell>
          <cell r="KE56">
            <v>7.7</v>
          </cell>
          <cell r="KF56">
            <v>2.5</v>
          </cell>
          <cell r="KG56">
            <v>5.8999999999999995</v>
          </cell>
          <cell r="KH56">
            <v>19.100000000000001</v>
          </cell>
          <cell r="KI56">
            <v>0.1</v>
          </cell>
          <cell r="KJ56">
            <v>62.2</v>
          </cell>
          <cell r="KK56">
            <v>7.6</v>
          </cell>
          <cell r="KL56">
            <v>2.5</v>
          </cell>
          <cell r="KM56">
            <v>6.5</v>
          </cell>
          <cell r="KN56">
            <v>21</v>
          </cell>
          <cell r="KO56">
            <v>0.1</v>
          </cell>
        </row>
        <row r="57">
          <cell r="A57" t="str">
            <v>1GZ</v>
          </cell>
          <cell r="B57" t="str">
            <v>57</v>
          </cell>
          <cell r="C57" t="str">
            <v>NAF 17</v>
          </cell>
          <cell r="D57" t="str">
            <v>GZ</v>
          </cell>
          <cell r="E57" t="str">
            <v>1</v>
          </cell>
          <cell r="F57">
            <v>1.0999999999999999</v>
          </cell>
          <cell r="G57">
            <v>3.2</v>
          </cell>
          <cell r="H57">
            <v>20.399999999999999</v>
          </cell>
          <cell r="I57">
            <v>59</v>
          </cell>
          <cell r="J57">
            <v>16.400000000000002</v>
          </cell>
          <cell r="K57">
            <v>76.8</v>
          </cell>
          <cell r="L57">
            <v>6.9</v>
          </cell>
          <cell r="M57">
            <v>8.6</v>
          </cell>
          <cell r="N57">
            <v>7.7</v>
          </cell>
          <cell r="O57">
            <v>12.9</v>
          </cell>
          <cell r="P57">
            <v>32.700000000000003</v>
          </cell>
          <cell r="Q57">
            <v>23.200000000000003</v>
          </cell>
          <cell r="R57">
            <v>7.5</v>
          </cell>
          <cell r="S57">
            <v>10.100000000000001</v>
          </cell>
          <cell r="T57">
            <v>24.9</v>
          </cell>
          <cell r="U57">
            <v>3.4000000000000004</v>
          </cell>
          <cell r="V57">
            <v>22</v>
          </cell>
          <cell r="W57">
            <v>10.8</v>
          </cell>
          <cell r="X57">
            <v>82.3</v>
          </cell>
          <cell r="Y57">
            <v>6.9</v>
          </cell>
          <cell r="Z57">
            <v>18.7</v>
          </cell>
          <cell r="AA57">
            <v>16.8</v>
          </cell>
          <cell r="AB57">
            <v>21.5</v>
          </cell>
          <cell r="AC57">
            <v>15</v>
          </cell>
          <cell r="AD57">
            <v>36.4</v>
          </cell>
          <cell r="AE57">
            <v>20.8</v>
          </cell>
          <cell r="AF57">
            <v>38.5</v>
          </cell>
          <cell r="AG57" t="str">
            <v>nd</v>
          </cell>
          <cell r="AH57">
            <v>0</v>
          </cell>
          <cell r="AI57">
            <v>30.2</v>
          </cell>
          <cell r="AJ57">
            <v>64.099999999999994</v>
          </cell>
          <cell r="AK57">
            <v>7.1999999999999993</v>
          </cell>
          <cell r="AL57">
            <v>28.7</v>
          </cell>
          <cell r="AM57">
            <v>14.499999999999998</v>
          </cell>
          <cell r="AN57">
            <v>85.5</v>
          </cell>
          <cell r="AO57">
            <v>18.600000000000001</v>
          </cell>
          <cell r="AP57">
            <v>81.399999999999991</v>
          </cell>
          <cell r="AQ57">
            <v>63.9</v>
          </cell>
          <cell r="AR57">
            <v>3.5000000000000004</v>
          </cell>
          <cell r="AS57" t="str">
            <v>nd</v>
          </cell>
          <cell r="AT57">
            <v>12.5</v>
          </cell>
          <cell r="AU57">
            <v>18.099999999999998</v>
          </cell>
          <cell r="AV57">
            <v>6.3</v>
          </cell>
          <cell r="AW57">
            <v>0</v>
          </cell>
          <cell r="AX57" t="str">
            <v>nd</v>
          </cell>
          <cell r="AY57">
            <v>86.1</v>
          </cell>
          <cell r="AZ57" t="str">
            <v>nd</v>
          </cell>
          <cell r="BA57">
            <v>76</v>
          </cell>
          <cell r="BB57">
            <v>9</v>
          </cell>
          <cell r="BC57">
            <v>2.1999999999999997</v>
          </cell>
          <cell r="BD57">
            <v>2.1</v>
          </cell>
          <cell r="BE57">
            <v>2.4</v>
          </cell>
          <cell r="BF57">
            <v>8.4</v>
          </cell>
          <cell r="BG57">
            <v>2.9000000000000004</v>
          </cell>
          <cell r="BH57">
            <v>2.1999999999999997</v>
          </cell>
          <cell r="BI57">
            <v>1.0999999999999999</v>
          </cell>
          <cell r="BJ57">
            <v>3.2</v>
          </cell>
          <cell r="BK57">
            <v>8.1</v>
          </cell>
          <cell r="BL57">
            <v>82.399999999999991</v>
          </cell>
          <cell r="BM57">
            <v>0.6</v>
          </cell>
          <cell r="BN57">
            <v>0</v>
          </cell>
          <cell r="BO57">
            <v>2.1</v>
          </cell>
          <cell r="BP57">
            <v>1.5</v>
          </cell>
          <cell r="BQ57">
            <v>5.2</v>
          </cell>
          <cell r="BR57">
            <v>90.5</v>
          </cell>
          <cell r="BS57">
            <v>0</v>
          </cell>
          <cell r="BT57" t="str">
            <v>nd</v>
          </cell>
          <cell r="BU57" t="str">
            <v>nd</v>
          </cell>
          <cell r="BV57">
            <v>6.3</v>
          </cell>
          <cell r="BW57">
            <v>31.8</v>
          </cell>
          <cell r="BX57">
            <v>60.8</v>
          </cell>
          <cell r="BY57" t="str">
            <v>nd</v>
          </cell>
          <cell r="BZ57">
            <v>3.2</v>
          </cell>
          <cell r="CA57">
            <v>10.6</v>
          </cell>
          <cell r="CB57">
            <v>33.300000000000004</v>
          </cell>
          <cell r="CC57">
            <v>35.699999999999996</v>
          </cell>
          <cell r="CD57">
            <v>15.7</v>
          </cell>
          <cell r="CE57">
            <v>0</v>
          </cell>
          <cell r="CF57">
            <v>0</v>
          </cell>
          <cell r="CG57" t="str">
            <v>nd</v>
          </cell>
          <cell r="CH57" t="str">
            <v>nd</v>
          </cell>
          <cell r="CI57">
            <v>0</v>
          </cell>
          <cell r="CJ57">
            <v>98.9</v>
          </cell>
          <cell r="CK57">
            <v>73.5</v>
          </cell>
          <cell r="CL57">
            <v>21.5</v>
          </cell>
          <cell r="CM57">
            <v>83.3</v>
          </cell>
          <cell r="CN57">
            <v>29.599999999999998</v>
          </cell>
          <cell r="CO57">
            <v>2.2999999999999998</v>
          </cell>
          <cell r="CP57">
            <v>12.1</v>
          </cell>
          <cell r="CQ57">
            <v>62.3</v>
          </cell>
          <cell r="CR57">
            <v>5.7</v>
          </cell>
          <cell r="CS57">
            <v>32.800000000000004</v>
          </cell>
          <cell r="CT57">
            <v>27.800000000000004</v>
          </cell>
          <cell r="CU57">
            <v>10.8</v>
          </cell>
          <cell r="CV57">
            <v>28.599999999999998</v>
          </cell>
          <cell r="CW57">
            <v>31.900000000000002</v>
          </cell>
          <cell r="CX57">
            <v>5</v>
          </cell>
          <cell r="CY57">
            <v>6.9</v>
          </cell>
          <cell r="CZ57">
            <v>10.199999999999999</v>
          </cell>
          <cell r="DA57">
            <v>11.5</v>
          </cell>
          <cell r="DB57">
            <v>34.599999999999994</v>
          </cell>
          <cell r="DC57">
            <v>31.7</v>
          </cell>
          <cell r="DD57">
            <v>28.999999999999996</v>
          </cell>
          <cell r="DE57">
            <v>14.299999999999999</v>
          </cell>
          <cell r="DF57">
            <v>18.7</v>
          </cell>
          <cell r="DG57">
            <v>4.3</v>
          </cell>
          <cell r="DH57">
            <v>0</v>
          </cell>
          <cell r="DI57">
            <v>13.4</v>
          </cell>
          <cell r="DJ57">
            <v>8.6999999999999993</v>
          </cell>
          <cell r="DK57">
            <v>13.8</v>
          </cell>
          <cell r="DL57" t="str">
            <v>nd</v>
          </cell>
          <cell r="DM57">
            <v>0</v>
          </cell>
          <cell r="DN57">
            <v>0</v>
          </cell>
          <cell r="DO57">
            <v>0</v>
          </cell>
          <cell r="DP57" t="str">
            <v>nd</v>
          </cell>
          <cell r="DQ57" t="str">
            <v>nd</v>
          </cell>
          <cell r="DR57">
            <v>1.5</v>
          </cell>
          <cell r="DS57" t="str">
            <v>nd</v>
          </cell>
          <cell r="DT57" t="str">
            <v>nd</v>
          </cell>
          <cell r="DU57">
            <v>0</v>
          </cell>
          <cell r="DV57">
            <v>0.6</v>
          </cell>
          <cell r="DW57">
            <v>12</v>
          </cell>
          <cell r="DX57">
            <v>4</v>
          </cell>
          <cell r="DY57">
            <v>0.5</v>
          </cell>
          <cell r="DZ57">
            <v>0.70000000000000007</v>
          </cell>
          <cell r="EA57">
            <v>1.0999999999999999</v>
          </cell>
          <cell r="EB57">
            <v>2.4</v>
          </cell>
          <cell r="EC57">
            <v>49.3</v>
          </cell>
          <cell r="ED57">
            <v>2.7</v>
          </cell>
          <cell r="EE57">
            <v>1.5</v>
          </cell>
          <cell r="EF57" t="str">
            <v>nd</v>
          </cell>
          <cell r="EG57">
            <v>1.3</v>
          </cell>
          <cell r="EH57">
            <v>3.5999999999999996</v>
          </cell>
          <cell r="EI57">
            <v>13.700000000000001</v>
          </cell>
          <cell r="EJ57">
            <v>0.70000000000000007</v>
          </cell>
          <cell r="EK57">
            <v>0</v>
          </cell>
          <cell r="EL57" t="str">
            <v>nd</v>
          </cell>
          <cell r="EM57">
            <v>0</v>
          </cell>
          <cell r="EN57">
            <v>1.5</v>
          </cell>
          <cell r="EO57">
            <v>0</v>
          </cell>
          <cell r="EP57">
            <v>0</v>
          </cell>
          <cell r="EQ57">
            <v>0</v>
          </cell>
          <cell r="ER57">
            <v>0</v>
          </cell>
          <cell r="ES57">
            <v>0.8</v>
          </cell>
          <cell r="ET57">
            <v>0</v>
          </cell>
          <cell r="EU57">
            <v>0</v>
          </cell>
          <cell r="EV57">
            <v>0</v>
          </cell>
          <cell r="EW57" t="str">
            <v>nd</v>
          </cell>
          <cell r="EX57" t="str">
            <v>nd</v>
          </cell>
          <cell r="EY57">
            <v>2.1</v>
          </cell>
          <cell r="EZ57">
            <v>1.2</v>
          </cell>
          <cell r="FA57" t="str">
            <v>nd</v>
          </cell>
          <cell r="FB57">
            <v>1.0999999999999999</v>
          </cell>
          <cell r="FC57">
            <v>1.7999999999999998</v>
          </cell>
          <cell r="FD57">
            <v>2.9000000000000004</v>
          </cell>
          <cell r="FE57">
            <v>12.6</v>
          </cell>
          <cell r="FF57">
            <v>1.0999999999999999</v>
          </cell>
          <cell r="FG57" t="str">
            <v>nd</v>
          </cell>
          <cell r="FH57">
            <v>0</v>
          </cell>
          <cell r="FI57">
            <v>1</v>
          </cell>
          <cell r="FJ57">
            <v>2.7</v>
          </cell>
          <cell r="FK57">
            <v>53.900000000000006</v>
          </cell>
          <cell r="FL57" t="str">
            <v>nd</v>
          </cell>
          <cell r="FM57" t="str">
            <v>nd</v>
          </cell>
          <cell r="FN57">
            <v>0</v>
          </cell>
          <cell r="FO57" t="str">
            <v>nd</v>
          </cell>
          <cell r="FP57">
            <v>1.9</v>
          </cell>
          <cell r="FQ57">
            <v>12.9</v>
          </cell>
          <cell r="FR57">
            <v>0</v>
          </cell>
          <cell r="FS57">
            <v>0</v>
          </cell>
          <cell r="FT57">
            <v>0</v>
          </cell>
          <cell r="FU57">
            <v>0</v>
          </cell>
          <cell r="FV57">
            <v>0.8</v>
          </cell>
          <cell r="FW57" t="str">
            <v>nd</v>
          </cell>
          <cell r="FX57">
            <v>0</v>
          </cell>
          <cell r="FY57" t="str">
            <v>nd</v>
          </cell>
          <cell r="FZ57" t="str">
            <v>nd</v>
          </cell>
          <cell r="GA57">
            <v>0</v>
          </cell>
          <cell r="GB57">
            <v>1.5</v>
          </cell>
          <cell r="GC57" t="str">
            <v>nd</v>
          </cell>
          <cell r="GD57">
            <v>0</v>
          </cell>
          <cell r="GE57">
            <v>1.7000000000000002</v>
          </cell>
          <cell r="GF57" t="str">
            <v>nd</v>
          </cell>
          <cell r="GG57">
            <v>1.9</v>
          </cell>
          <cell r="GH57">
            <v>15.2</v>
          </cell>
          <cell r="GI57">
            <v>0</v>
          </cell>
          <cell r="GJ57">
            <v>0</v>
          </cell>
          <cell r="GK57">
            <v>0</v>
          </cell>
          <cell r="GL57" t="str">
            <v>nd</v>
          </cell>
          <cell r="GM57">
            <v>2.8000000000000003</v>
          </cell>
          <cell r="GN57">
            <v>58.3</v>
          </cell>
          <cell r="GO57">
            <v>0</v>
          </cell>
          <cell r="GP57">
            <v>0</v>
          </cell>
          <cell r="GQ57">
            <v>0</v>
          </cell>
          <cell r="GR57">
            <v>0</v>
          </cell>
          <cell r="GS57" t="str">
            <v>nd</v>
          </cell>
          <cell r="GT57">
            <v>14.7</v>
          </cell>
          <cell r="GU57">
            <v>0</v>
          </cell>
          <cell r="GV57" t="str">
            <v>nd</v>
          </cell>
          <cell r="GW57">
            <v>0</v>
          </cell>
          <cell r="GX57" t="str">
            <v>nd</v>
          </cell>
          <cell r="GY57" t="str">
            <v>nd</v>
          </cell>
          <cell r="GZ57">
            <v>0</v>
          </cell>
          <cell r="HA57" t="str">
            <v>nd</v>
          </cell>
          <cell r="HB57">
            <v>0</v>
          </cell>
          <cell r="HC57" t="str">
            <v>nd</v>
          </cell>
          <cell r="HD57">
            <v>1.2</v>
          </cell>
          <cell r="HE57">
            <v>1.3</v>
          </cell>
          <cell r="HF57">
            <v>0</v>
          </cell>
          <cell r="HG57">
            <v>0</v>
          </cell>
          <cell r="HH57" t="str">
            <v>nd</v>
          </cell>
          <cell r="HI57">
            <v>1.4000000000000001</v>
          </cell>
          <cell r="HJ57">
            <v>4.5</v>
          </cell>
          <cell r="HK57">
            <v>13.900000000000002</v>
          </cell>
          <cell r="HL57">
            <v>0</v>
          </cell>
          <cell r="HM57">
            <v>0</v>
          </cell>
          <cell r="HN57">
            <v>0</v>
          </cell>
          <cell r="HO57">
            <v>3.8</v>
          </cell>
          <cell r="HP57">
            <v>21.3</v>
          </cell>
          <cell r="HQ57">
            <v>35.299999999999997</v>
          </cell>
          <cell r="HR57">
            <v>0</v>
          </cell>
          <cell r="HS57">
            <v>0</v>
          </cell>
          <cell r="HT57">
            <v>0</v>
          </cell>
          <cell r="HU57" t="str">
            <v>nd</v>
          </cell>
          <cell r="HV57">
            <v>4.3999999999999995</v>
          </cell>
          <cell r="HW57">
            <v>10.100000000000001</v>
          </cell>
          <cell r="HX57">
            <v>0</v>
          </cell>
          <cell r="HY57" t="str">
            <v>nd</v>
          </cell>
          <cell r="HZ57" t="str">
            <v>nd</v>
          </cell>
          <cell r="IA57">
            <v>0</v>
          </cell>
          <cell r="IB57" t="str">
            <v>nd</v>
          </cell>
          <cell r="IC57">
            <v>0</v>
          </cell>
          <cell r="ID57" t="str">
            <v>nd</v>
          </cell>
          <cell r="IE57" t="str">
            <v>nd</v>
          </cell>
          <cell r="IF57" t="str">
            <v>nd</v>
          </cell>
          <cell r="IG57">
            <v>1</v>
          </cell>
          <cell r="IH57" t="str">
            <v>nd</v>
          </cell>
          <cell r="II57">
            <v>0</v>
          </cell>
          <cell r="IJ57">
            <v>0.89999999999999991</v>
          </cell>
          <cell r="IK57">
            <v>2.4</v>
          </cell>
          <cell r="IL57">
            <v>5.3</v>
          </cell>
          <cell r="IM57">
            <v>8.6999999999999993</v>
          </cell>
          <cell r="IN57">
            <v>3.9</v>
          </cell>
          <cell r="IO57" t="str">
            <v>nd</v>
          </cell>
          <cell r="IP57">
            <v>1.4000000000000001</v>
          </cell>
          <cell r="IQ57">
            <v>5.8999999999999995</v>
          </cell>
          <cell r="IR57">
            <v>22.5</v>
          </cell>
          <cell r="IS57">
            <v>20.399999999999999</v>
          </cell>
          <cell r="IT57">
            <v>8.2000000000000011</v>
          </cell>
          <cell r="IU57" t="str">
            <v>nd</v>
          </cell>
          <cell r="IV57" t="str">
            <v>nd</v>
          </cell>
          <cell r="IW57">
            <v>1.4000000000000001</v>
          </cell>
          <cell r="IX57">
            <v>4.9000000000000004</v>
          </cell>
          <cell r="IY57">
            <v>5.3</v>
          </cell>
          <cell r="IZ57">
            <v>2.9000000000000004</v>
          </cell>
          <cell r="JA57">
            <v>0</v>
          </cell>
          <cell r="JB57">
            <v>0</v>
          </cell>
          <cell r="JC57">
            <v>0</v>
          </cell>
          <cell r="JD57">
            <v>0</v>
          </cell>
          <cell r="JE57">
            <v>0.8</v>
          </cell>
          <cell r="JF57">
            <v>0</v>
          </cell>
          <cell r="JG57">
            <v>0</v>
          </cell>
          <cell r="JH57">
            <v>0</v>
          </cell>
          <cell r="JI57">
            <v>0</v>
          </cell>
          <cell r="JJ57">
            <v>0</v>
          </cell>
          <cell r="JK57">
            <v>3.2</v>
          </cell>
          <cell r="JL57">
            <v>0</v>
          </cell>
          <cell r="JM57">
            <v>0</v>
          </cell>
          <cell r="JN57">
            <v>0</v>
          </cell>
          <cell r="JO57">
            <v>0</v>
          </cell>
          <cell r="JP57">
            <v>0</v>
          </cell>
          <cell r="JQ57">
            <v>19.8</v>
          </cell>
          <cell r="JR57">
            <v>0</v>
          </cell>
          <cell r="JS57">
            <v>0</v>
          </cell>
          <cell r="JT57" t="str">
            <v>nd</v>
          </cell>
          <cell r="JU57" t="str">
            <v>nd</v>
          </cell>
          <cell r="JV57">
            <v>0</v>
          </cell>
          <cell r="JW57">
            <v>60.5</v>
          </cell>
          <cell r="JX57">
            <v>0</v>
          </cell>
          <cell r="JY57">
            <v>0</v>
          </cell>
          <cell r="JZ57" t="str">
            <v>nd</v>
          </cell>
          <cell r="KA57">
            <v>0</v>
          </cell>
          <cell r="KB57">
            <v>0</v>
          </cell>
          <cell r="KC57">
            <v>14.6</v>
          </cell>
          <cell r="KD57">
            <v>72.5</v>
          </cell>
          <cell r="KE57">
            <v>4.8</v>
          </cell>
          <cell r="KF57">
            <v>2.6</v>
          </cell>
          <cell r="KG57">
            <v>3.2</v>
          </cell>
          <cell r="KH57">
            <v>16.8</v>
          </cell>
          <cell r="KI57">
            <v>0.2</v>
          </cell>
          <cell r="KJ57">
            <v>70.899999999999991</v>
          </cell>
          <cell r="KK57">
            <v>4.9000000000000004</v>
          </cell>
          <cell r="KL57">
            <v>2.5</v>
          </cell>
          <cell r="KM57">
            <v>3.4000000000000004</v>
          </cell>
          <cell r="KN57">
            <v>18.099999999999998</v>
          </cell>
          <cell r="KO57">
            <v>0.2</v>
          </cell>
        </row>
        <row r="58">
          <cell r="A58" t="str">
            <v>2GZ</v>
          </cell>
          <cell r="B58" t="str">
            <v>58</v>
          </cell>
          <cell r="C58" t="str">
            <v>NAF 17</v>
          </cell>
          <cell r="D58" t="str">
            <v>GZ</v>
          </cell>
          <cell r="E58" t="str">
            <v>2</v>
          </cell>
          <cell r="F58">
            <v>0.4</v>
          </cell>
          <cell r="G58">
            <v>3.6999999999999997</v>
          </cell>
          <cell r="H58">
            <v>21.3</v>
          </cell>
          <cell r="I58">
            <v>59.4</v>
          </cell>
          <cell r="J58">
            <v>15.2</v>
          </cell>
          <cell r="K58">
            <v>83.7</v>
          </cell>
          <cell r="L58">
            <v>4.3999999999999995</v>
          </cell>
          <cell r="M58">
            <v>6.8000000000000007</v>
          </cell>
          <cell r="N58">
            <v>5.2</v>
          </cell>
          <cell r="O58">
            <v>14.000000000000002</v>
          </cell>
          <cell r="P58">
            <v>34.200000000000003</v>
          </cell>
          <cell r="Q58">
            <v>27.900000000000002</v>
          </cell>
          <cell r="R58">
            <v>12.1</v>
          </cell>
          <cell r="S58">
            <v>12.9</v>
          </cell>
          <cell r="T58">
            <v>25.900000000000002</v>
          </cell>
          <cell r="U58">
            <v>3.6999999999999997</v>
          </cell>
          <cell r="V58">
            <v>18.2</v>
          </cell>
          <cell r="W58">
            <v>9.3000000000000007</v>
          </cell>
          <cell r="X58">
            <v>86.1</v>
          </cell>
          <cell r="Y58">
            <v>4.7</v>
          </cell>
          <cell r="Z58">
            <v>25</v>
          </cell>
          <cell r="AA58">
            <v>36.4</v>
          </cell>
          <cell r="AB58">
            <v>27.3</v>
          </cell>
          <cell r="AC58">
            <v>22.7</v>
          </cell>
          <cell r="AD58">
            <v>22.7</v>
          </cell>
          <cell r="AE58">
            <v>25.3</v>
          </cell>
          <cell r="AF58">
            <v>27.800000000000004</v>
          </cell>
          <cell r="AG58">
            <v>5.0999999999999996</v>
          </cell>
          <cell r="AH58">
            <v>0</v>
          </cell>
          <cell r="AI58">
            <v>41.8</v>
          </cell>
          <cell r="AJ58">
            <v>67</v>
          </cell>
          <cell r="AK58">
            <v>7.1</v>
          </cell>
          <cell r="AL58">
            <v>26</v>
          </cell>
          <cell r="AM58">
            <v>20.3</v>
          </cell>
          <cell r="AN58">
            <v>79.7</v>
          </cell>
          <cell r="AO58">
            <v>42.9</v>
          </cell>
          <cell r="AP58">
            <v>57.099999999999994</v>
          </cell>
          <cell r="AQ58">
            <v>54.2</v>
          </cell>
          <cell r="AR58">
            <v>0</v>
          </cell>
          <cell r="AS58" t="str">
            <v>nd</v>
          </cell>
          <cell r="AT58">
            <v>38.9</v>
          </cell>
          <cell r="AU58">
            <v>6.4</v>
          </cell>
          <cell r="AV58" t="str">
            <v>nd</v>
          </cell>
          <cell r="AW58" t="str">
            <v>nd</v>
          </cell>
          <cell r="AX58" t="str">
            <v>nd</v>
          </cell>
          <cell r="AY58">
            <v>90.600000000000009</v>
          </cell>
          <cell r="AZ58">
            <v>3.9</v>
          </cell>
          <cell r="BA58">
            <v>70.899999999999991</v>
          </cell>
          <cell r="BB58">
            <v>12.5</v>
          </cell>
          <cell r="BC58">
            <v>4.9000000000000004</v>
          </cell>
          <cell r="BD58">
            <v>2.1</v>
          </cell>
          <cell r="BE58">
            <v>2.5</v>
          </cell>
          <cell r="BF58">
            <v>7.0000000000000009</v>
          </cell>
          <cell r="BG58">
            <v>2</v>
          </cell>
          <cell r="BH58">
            <v>1.7000000000000002</v>
          </cell>
          <cell r="BI58">
            <v>3.8</v>
          </cell>
          <cell r="BJ58">
            <v>5</v>
          </cell>
          <cell r="BK58">
            <v>15.299999999999999</v>
          </cell>
          <cell r="BL58">
            <v>72.2</v>
          </cell>
          <cell r="BM58">
            <v>0</v>
          </cell>
          <cell r="BN58" t="str">
            <v>nd</v>
          </cell>
          <cell r="BO58" t="str">
            <v>nd</v>
          </cell>
          <cell r="BP58">
            <v>2.5</v>
          </cell>
          <cell r="BQ58">
            <v>12.7</v>
          </cell>
          <cell r="BR58">
            <v>84.5</v>
          </cell>
          <cell r="BS58">
            <v>0</v>
          </cell>
          <cell r="BT58" t="str">
            <v>nd</v>
          </cell>
          <cell r="BU58">
            <v>0</v>
          </cell>
          <cell r="BV58">
            <v>7.1</v>
          </cell>
          <cell r="BW58">
            <v>56.499999999999993</v>
          </cell>
          <cell r="BX58">
            <v>35.699999999999996</v>
          </cell>
          <cell r="BY58" t="str">
            <v>nd</v>
          </cell>
          <cell r="BZ58">
            <v>2.4</v>
          </cell>
          <cell r="CA58">
            <v>13.600000000000001</v>
          </cell>
          <cell r="CB58">
            <v>49.4</v>
          </cell>
          <cell r="CC58">
            <v>23.3</v>
          </cell>
          <cell r="CD58">
            <v>10.9</v>
          </cell>
          <cell r="CE58">
            <v>0</v>
          </cell>
          <cell r="CF58">
            <v>0</v>
          </cell>
          <cell r="CG58">
            <v>0</v>
          </cell>
          <cell r="CH58">
            <v>0</v>
          </cell>
          <cell r="CI58" t="str">
            <v>nd</v>
          </cell>
          <cell r="CJ58">
            <v>99.2</v>
          </cell>
          <cell r="CK58">
            <v>70</v>
          </cell>
          <cell r="CL58">
            <v>26.400000000000002</v>
          </cell>
          <cell r="CM58">
            <v>80.2</v>
          </cell>
          <cell r="CN58">
            <v>32.6</v>
          </cell>
          <cell r="CO58">
            <v>3</v>
          </cell>
          <cell r="CP58">
            <v>14.2</v>
          </cell>
          <cell r="CQ58">
            <v>63.7</v>
          </cell>
          <cell r="CR58">
            <v>6</v>
          </cell>
          <cell r="CS58">
            <v>27</v>
          </cell>
          <cell r="CT58">
            <v>30.599999999999998</v>
          </cell>
          <cell r="CU58">
            <v>11.200000000000001</v>
          </cell>
          <cell r="CV58">
            <v>31.2</v>
          </cell>
          <cell r="CW58">
            <v>33.800000000000004</v>
          </cell>
          <cell r="CX58">
            <v>6.9</v>
          </cell>
          <cell r="CY58">
            <v>7.8</v>
          </cell>
          <cell r="CZ58">
            <v>12.3</v>
          </cell>
          <cell r="DA58">
            <v>10.7</v>
          </cell>
          <cell r="DB58">
            <v>28.599999999999998</v>
          </cell>
          <cell r="DC58">
            <v>30.9</v>
          </cell>
          <cell r="DD58">
            <v>35</v>
          </cell>
          <cell r="DE58">
            <v>11.5</v>
          </cell>
          <cell r="DF58">
            <v>21.9</v>
          </cell>
          <cell r="DG58">
            <v>5</v>
          </cell>
          <cell r="DH58">
            <v>1</v>
          </cell>
          <cell r="DI58">
            <v>17.7</v>
          </cell>
          <cell r="DJ58">
            <v>10.4</v>
          </cell>
          <cell r="DK58">
            <v>12.9</v>
          </cell>
          <cell r="DL58" t="str">
            <v>nd</v>
          </cell>
          <cell r="DM58">
            <v>0</v>
          </cell>
          <cell r="DN58">
            <v>0</v>
          </cell>
          <cell r="DO58" t="str">
            <v>nd</v>
          </cell>
          <cell r="DP58" t="str">
            <v>nd</v>
          </cell>
          <cell r="DQ58">
            <v>1.0999999999999999</v>
          </cell>
          <cell r="DR58" t="str">
            <v>nd</v>
          </cell>
          <cell r="DS58">
            <v>1.0999999999999999</v>
          </cell>
          <cell r="DT58" t="str">
            <v>nd</v>
          </cell>
          <cell r="DU58" t="str">
            <v>nd</v>
          </cell>
          <cell r="DV58" t="str">
            <v>nd</v>
          </cell>
          <cell r="DW58">
            <v>14.799999999999999</v>
          </cell>
          <cell r="DX58">
            <v>3.8</v>
          </cell>
          <cell r="DY58">
            <v>1.7999999999999998</v>
          </cell>
          <cell r="DZ58">
            <v>1</v>
          </cell>
          <cell r="EA58" t="str">
            <v>nd</v>
          </cell>
          <cell r="EB58">
            <v>0.70000000000000007</v>
          </cell>
          <cell r="EC58">
            <v>42.199999999999996</v>
          </cell>
          <cell r="ED58">
            <v>8.3000000000000007</v>
          </cell>
          <cell r="EE58">
            <v>1.6</v>
          </cell>
          <cell r="EF58">
            <v>0.89999999999999991</v>
          </cell>
          <cell r="EG58">
            <v>1.6</v>
          </cell>
          <cell r="EH58">
            <v>3.4000000000000004</v>
          </cell>
          <cell r="EI58">
            <v>12.2</v>
          </cell>
          <cell r="EJ58">
            <v>0.70000000000000007</v>
          </cell>
          <cell r="EK58" t="str">
            <v>nd</v>
          </cell>
          <cell r="EL58">
            <v>0</v>
          </cell>
          <cell r="EM58" t="str">
            <v>nd</v>
          </cell>
          <cell r="EN58">
            <v>1.7000000000000002</v>
          </cell>
          <cell r="EO58">
            <v>0</v>
          </cell>
          <cell r="EP58" t="str">
            <v>nd</v>
          </cell>
          <cell r="EQ58">
            <v>0</v>
          </cell>
          <cell r="ER58">
            <v>0</v>
          </cell>
          <cell r="ES58" t="str">
            <v>nd</v>
          </cell>
          <cell r="ET58" t="str">
            <v>nd</v>
          </cell>
          <cell r="EU58">
            <v>0</v>
          </cell>
          <cell r="EV58" t="str">
            <v>nd</v>
          </cell>
          <cell r="EW58" t="str">
            <v>nd</v>
          </cell>
          <cell r="EX58">
            <v>0.89999999999999991</v>
          </cell>
          <cell r="EY58">
            <v>1.6</v>
          </cell>
          <cell r="EZ58" t="str">
            <v>nd</v>
          </cell>
          <cell r="FA58">
            <v>0.89999999999999991</v>
          </cell>
          <cell r="FB58">
            <v>0.89999999999999991</v>
          </cell>
          <cell r="FC58">
            <v>2.9000000000000004</v>
          </cell>
          <cell r="FD58">
            <v>4.1000000000000005</v>
          </cell>
          <cell r="FE58">
            <v>13.600000000000001</v>
          </cell>
          <cell r="FF58">
            <v>1.3</v>
          </cell>
          <cell r="FG58" t="str">
            <v>nd</v>
          </cell>
          <cell r="FH58">
            <v>2.4</v>
          </cell>
          <cell r="FI58">
            <v>1.9</v>
          </cell>
          <cell r="FJ58">
            <v>7.3999999999999995</v>
          </cell>
          <cell r="FK58">
            <v>45</v>
          </cell>
          <cell r="FL58" t="str">
            <v>nd</v>
          </cell>
          <cell r="FM58" t="str">
            <v>nd</v>
          </cell>
          <cell r="FN58">
            <v>0</v>
          </cell>
          <cell r="FO58" t="str">
            <v>nd</v>
          </cell>
          <cell r="FP58">
            <v>2.5</v>
          </cell>
          <cell r="FQ58">
            <v>11.600000000000001</v>
          </cell>
          <cell r="FR58">
            <v>0</v>
          </cell>
          <cell r="FS58">
            <v>0</v>
          </cell>
          <cell r="FT58">
            <v>0</v>
          </cell>
          <cell r="FU58" t="str">
            <v>nd</v>
          </cell>
          <cell r="FV58" t="str">
            <v>nd</v>
          </cell>
          <cell r="FW58">
            <v>0</v>
          </cell>
          <cell r="FX58" t="str">
            <v>nd</v>
          </cell>
          <cell r="FY58" t="str">
            <v>nd</v>
          </cell>
          <cell r="FZ58">
            <v>1.2</v>
          </cell>
          <cell r="GA58">
            <v>1</v>
          </cell>
          <cell r="GB58">
            <v>1.2</v>
          </cell>
          <cell r="GC58">
            <v>0</v>
          </cell>
          <cell r="GD58">
            <v>0</v>
          </cell>
          <cell r="GE58">
            <v>0</v>
          </cell>
          <cell r="GF58">
            <v>0.70000000000000007</v>
          </cell>
          <cell r="GG58">
            <v>3.5999999999999996</v>
          </cell>
          <cell r="GH58">
            <v>17.2</v>
          </cell>
          <cell r="GI58">
            <v>0</v>
          </cell>
          <cell r="GJ58">
            <v>0</v>
          </cell>
          <cell r="GK58">
            <v>0</v>
          </cell>
          <cell r="GL58" t="str">
            <v>nd</v>
          </cell>
          <cell r="GM58">
            <v>5.3</v>
          </cell>
          <cell r="GN58">
            <v>54.2</v>
          </cell>
          <cell r="GO58">
            <v>0</v>
          </cell>
          <cell r="GP58">
            <v>0</v>
          </cell>
          <cell r="GQ58">
            <v>0</v>
          </cell>
          <cell r="GR58" t="str">
            <v>nd</v>
          </cell>
          <cell r="GS58">
            <v>2.8000000000000003</v>
          </cell>
          <cell r="GT58">
            <v>11.799999999999999</v>
          </cell>
          <cell r="GU58">
            <v>0</v>
          </cell>
          <cell r="GV58" t="str">
            <v>nd</v>
          </cell>
          <cell r="GW58">
            <v>0</v>
          </cell>
          <cell r="GX58">
            <v>0</v>
          </cell>
          <cell r="GY58" t="str">
            <v>nd</v>
          </cell>
          <cell r="GZ58">
            <v>0</v>
          </cell>
          <cell r="HA58">
            <v>0</v>
          </cell>
          <cell r="HB58">
            <v>0</v>
          </cell>
          <cell r="HC58" t="str">
            <v>nd</v>
          </cell>
          <cell r="HD58">
            <v>1.0999999999999999</v>
          </cell>
          <cell r="HE58">
            <v>2.4</v>
          </cell>
          <cell r="HF58">
            <v>0</v>
          </cell>
          <cell r="HG58">
            <v>0</v>
          </cell>
          <cell r="HH58">
            <v>0</v>
          </cell>
          <cell r="HI58">
            <v>2</v>
          </cell>
          <cell r="HJ58">
            <v>12.4</v>
          </cell>
          <cell r="HK58">
            <v>7.5</v>
          </cell>
          <cell r="HL58">
            <v>0</v>
          </cell>
          <cell r="HM58" t="str">
            <v>nd</v>
          </cell>
          <cell r="HN58">
            <v>0</v>
          </cell>
          <cell r="HO58">
            <v>3.8</v>
          </cell>
          <cell r="HP58">
            <v>34.300000000000004</v>
          </cell>
          <cell r="HQ58">
            <v>19.7</v>
          </cell>
          <cell r="HR58">
            <v>0</v>
          </cell>
          <cell r="HS58">
            <v>0</v>
          </cell>
          <cell r="HT58">
            <v>0</v>
          </cell>
          <cell r="HU58">
            <v>1.0999999999999999</v>
          </cell>
          <cell r="HV58">
            <v>8.2000000000000011</v>
          </cell>
          <cell r="HW58">
            <v>6.1</v>
          </cell>
          <cell r="HX58">
            <v>0</v>
          </cell>
          <cell r="HY58" t="str">
            <v>nd</v>
          </cell>
          <cell r="HZ58">
            <v>0</v>
          </cell>
          <cell r="IA58">
            <v>0</v>
          </cell>
          <cell r="IB58" t="str">
            <v>nd</v>
          </cell>
          <cell r="IC58">
            <v>0</v>
          </cell>
          <cell r="ID58">
            <v>0</v>
          </cell>
          <cell r="IE58">
            <v>1.0999999999999999</v>
          </cell>
          <cell r="IF58">
            <v>1.7000000000000002</v>
          </cell>
          <cell r="IG58" t="str">
            <v>nd</v>
          </cell>
          <cell r="IH58" t="str">
            <v>nd</v>
          </cell>
          <cell r="II58">
            <v>0</v>
          </cell>
          <cell r="IJ58" t="str">
            <v>nd</v>
          </cell>
          <cell r="IK58">
            <v>2.4</v>
          </cell>
          <cell r="IL58">
            <v>12.7</v>
          </cell>
          <cell r="IM58">
            <v>4.9000000000000004</v>
          </cell>
          <cell r="IN58">
            <v>1.0999999999999999</v>
          </cell>
          <cell r="IO58" t="str">
            <v>nd</v>
          </cell>
          <cell r="IP58">
            <v>1.4000000000000001</v>
          </cell>
          <cell r="IQ58">
            <v>7.1</v>
          </cell>
          <cell r="IR58">
            <v>28.7</v>
          </cell>
          <cell r="IS58">
            <v>14.399999999999999</v>
          </cell>
          <cell r="IT58">
            <v>7.1999999999999993</v>
          </cell>
          <cell r="IU58">
            <v>0</v>
          </cell>
          <cell r="IV58">
            <v>0.6</v>
          </cell>
          <cell r="IW58">
            <v>2.8000000000000003</v>
          </cell>
          <cell r="IX58">
            <v>6.1</v>
          </cell>
          <cell r="IY58">
            <v>3.6999999999999997</v>
          </cell>
          <cell r="IZ58">
            <v>2</v>
          </cell>
          <cell r="JA58">
            <v>0</v>
          </cell>
          <cell r="JB58">
            <v>0</v>
          </cell>
          <cell r="JC58">
            <v>0</v>
          </cell>
          <cell r="JD58">
            <v>0</v>
          </cell>
          <cell r="JE58">
            <v>0.4</v>
          </cell>
          <cell r="JF58">
            <v>0</v>
          </cell>
          <cell r="JG58">
            <v>0</v>
          </cell>
          <cell r="JH58">
            <v>0</v>
          </cell>
          <cell r="JI58">
            <v>0</v>
          </cell>
          <cell r="JJ58">
            <v>0</v>
          </cell>
          <cell r="JK58">
            <v>3.5000000000000004</v>
          </cell>
          <cell r="JL58">
            <v>0</v>
          </cell>
          <cell r="JM58">
            <v>0</v>
          </cell>
          <cell r="JN58">
            <v>0</v>
          </cell>
          <cell r="JO58">
            <v>0</v>
          </cell>
          <cell r="JP58" t="str">
            <v>nd</v>
          </cell>
          <cell r="JQ58">
            <v>20.5</v>
          </cell>
          <cell r="JR58">
            <v>0</v>
          </cell>
          <cell r="JS58">
            <v>0</v>
          </cell>
          <cell r="JT58">
            <v>0</v>
          </cell>
          <cell r="JU58">
            <v>0</v>
          </cell>
          <cell r="JV58">
            <v>0</v>
          </cell>
          <cell r="JW58">
            <v>59.599999999999994</v>
          </cell>
          <cell r="JX58">
            <v>0</v>
          </cell>
          <cell r="JY58">
            <v>0</v>
          </cell>
          <cell r="JZ58">
            <v>0</v>
          </cell>
          <cell r="KA58">
            <v>0</v>
          </cell>
          <cell r="KB58">
            <v>0</v>
          </cell>
          <cell r="KC58">
            <v>15.2</v>
          </cell>
          <cell r="KD58">
            <v>67</v>
          </cell>
          <cell r="KE58">
            <v>5.7</v>
          </cell>
          <cell r="KF58">
            <v>1.7999999999999998</v>
          </cell>
          <cell r="KG58">
            <v>4.5999999999999996</v>
          </cell>
          <cell r="KH58">
            <v>20.9</v>
          </cell>
          <cell r="KI58">
            <v>0</v>
          </cell>
          <cell r="KJ58">
            <v>64.400000000000006</v>
          </cell>
          <cell r="KK58">
            <v>5.6000000000000005</v>
          </cell>
          <cell r="KL58">
            <v>1.7999999999999998</v>
          </cell>
          <cell r="KM58">
            <v>4.8</v>
          </cell>
          <cell r="KN58">
            <v>23.3</v>
          </cell>
          <cell r="KO58">
            <v>0</v>
          </cell>
        </row>
        <row r="59">
          <cell r="A59" t="str">
            <v>3GZ</v>
          </cell>
          <cell r="B59" t="str">
            <v>59</v>
          </cell>
          <cell r="C59" t="str">
            <v>NAF 17</v>
          </cell>
          <cell r="D59" t="str">
            <v>GZ</v>
          </cell>
          <cell r="E59" t="str">
            <v>3</v>
          </cell>
          <cell r="F59">
            <v>0</v>
          </cell>
          <cell r="G59">
            <v>2.8000000000000003</v>
          </cell>
          <cell r="H59">
            <v>16.3</v>
          </cell>
          <cell r="I59">
            <v>58.5</v>
          </cell>
          <cell r="J59">
            <v>22.400000000000002</v>
          </cell>
          <cell r="K59">
            <v>76.599999999999994</v>
          </cell>
          <cell r="L59">
            <v>15.2</v>
          </cell>
          <cell r="M59">
            <v>6</v>
          </cell>
          <cell r="N59">
            <v>2.1999999999999997</v>
          </cell>
          <cell r="O59">
            <v>20.7</v>
          </cell>
          <cell r="P59">
            <v>37.5</v>
          </cell>
          <cell r="Q59">
            <v>20.5</v>
          </cell>
          <cell r="R59">
            <v>8.4</v>
          </cell>
          <cell r="S59">
            <v>11.4</v>
          </cell>
          <cell r="T59">
            <v>19.3</v>
          </cell>
          <cell r="U59">
            <v>3.4000000000000004</v>
          </cell>
          <cell r="V59">
            <v>18.8</v>
          </cell>
          <cell r="W59">
            <v>9.9</v>
          </cell>
          <cell r="X59">
            <v>82.1</v>
          </cell>
          <cell r="Y59">
            <v>8</v>
          </cell>
          <cell r="Z59">
            <v>8.1</v>
          </cell>
          <cell r="AA59">
            <v>24.2</v>
          </cell>
          <cell r="AB59">
            <v>39.4</v>
          </cell>
          <cell r="AC59">
            <v>55.600000000000009</v>
          </cell>
          <cell r="AD59">
            <v>15.2</v>
          </cell>
          <cell r="AE59">
            <v>34.9</v>
          </cell>
          <cell r="AF59">
            <v>27.700000000000003</v>
          </cell>
          <cell r="AG59">
            <v>10.8</v>
          </cell>
          <cell r="AH59">
            <v>0</v>
          </cell>
          <cell r="AI59">
            <v>26.5</v>
          </cell>
          <cell r="AJ59">
            <v>66.3</v>
          </cell>
          <cell r="AK59">
            <v>3.1</v>
          </cell>
          <cell r="AL59">
            <v>30.5</v>
          </cell>
          <cell r="AM59">
            <v>27.6</v>
          </cell>
          <cell r="AN59">
            <v>72.399999999999991</v>
          </cell>
          <cell r="AO59">
            <v>44.9</v>
          </cell>
          <cell r="AP59">
            <v>55.1</v>
          </cell>
          <cell r="AQ59">
            <v>37.700000000000003</v>
          </cell>
          <cell r="AR59" t="str">
            <v>nd</v>
          </cell>
          <cell r="AS59" t="str">
            <v>nd</v>
          </cell>
          <cell r="AT59">
            <v>46</v>
          </cell>
          <cell r="AU59">
            <v>10.9</v>
          </cell>
          <cell r="AV59" t="str">
            <v>nd</v>
          </cell>
          <cell r="AW59">
            <v>0</v>
          </cell>
          <cell r="AX59">
            <v>5.3</v>
          </cell>
          <cell r="AY59">
            <v>88.3</v>
          </cell>
          <cell r="AZ59">
            <v>5.3</v>
          </cell>
          <cell r="BA59">
            <v>73.7</v>
          </cell>
          <cell r="BB59">
            <v>12.4</v>
          </cell>
          <cell r="BC59">
            <v>3.5999999999999996</v>
          </cell>
          <cell r="BD59">
            <v>3</v>
          </cell>
          <cell r="BE59">
            <v>1.0999999999999999</v>
          </cell>
          <cell r="BF59">
            <v>6.1</v>
          </cell>
          <cell r="BG59">
            <v>2.1999999999999997</v>
          </cell>
          <cell r="BH59">
            <v>3.9</v>
          </cell>
          <cell r="BI59">
            <v>2.4</v>
          </cell>
          <cell r="BJ59">
            <v>4</v>
          </cell>
          <cell r="BK59">
            <v>18</v>
          </cell>
          <cell r="BL59">
            <v>69.5</v>
          </cell>
          <cell r="BM59">
            <v>0</v>
          </cell>
          <cell r="BN59" t="str">
            <v>nd</v>
          </cell>
          <cell r="BO59">
            <v>0.3</v>
          </cell>
          <cell r="BP59">
            <v>0.6</v>
          </cell>
          <cell r="BQ59">
            <v>16.2</v>
          </cell>
          <cell r="BR59">
            <v>81.699999999999989</v>
          </cell>
          <cell r="BS59">
            <v>0</v>
          </cell>
          <cell r="BT59">
            <v>0</v>
          </cell>
          <cell r="BU59">
            <v>0</v>
          </cell>
          <cell r="BV59">
            <v>6.9</v>
          </cell>
          <cell r="BW59">
            <v>71.599999999999994</v>
          </cell>
          <cell r="BX59">
            <v>21.6</v>
          </cell>
          <cell r="BY59" t="str">
            <v>nd</v>
          </cell>
          <cell r="BZ59">
            <v>3.4000000000000004</v>
          </cell>
          <cell r="CA59">
            <v>21.4</v>
          </cell>
          <cell r="CB59">
            <v>51.4</v>
          </cell>
          <cell r="CC59">
            <v>17.599999999999998</v>
          </cell>
          <cell r="CD59">
            <v>5.8999999999999995</v>
          </cell>
          <cell r="CE59">
            <v>0</v>
          </cell>
          <cell r="CF59">
            <v>0</v>
          </cell>
          <cell r="CG59">
            <v>0</v>
          </cell>
          <cell r="CH59" t="str">
            <v>nd</v>
          </cell>
          <cell r="CI59" t="str">
            <v>nd</v>
          </cell>
          <cell r="CJ59">
            <v>99.6</v>
          </cell>
          <cell r="CK59">
            <v>80.300000000000011</v>
          </cell>
          <cell r="CL59">
            <v>27</v>
          </cell>
          <cell r="CM59">
            <v>87.8</v>
          </cell>
          <cell r="CN59">
            <v>39.4</v>
          </cell>
          <cell r="CO59">
            <v>4.8</v>
          </cell>
          <cell r="CP59">
            <v>18.8</v>
          </cell>
          <cell r="CQ59">
            <v>70.7</v>
          </cell>
          <cell r="CR59">
            <v>9.3000000000000007</v>
          </cell>
          <cell r="CS59">
            <v>28.299999999999997</v>
          </cell>
          <cell r="CT59">
            <v>29.4</v>
          </cell>
          <cell r="CU59">
            <v>10.100000000000001</v>
          </cell>
          <cell r="CV59">
            <v>32.300000000000004</v>
          </cell>
          <cell r="CW59">
            <v>38.800000000000004</v>
          </cell>
          <cell r="CX59">
            <v>6</v>
          </cell>
          <cell r="CY59">
            <v>9.3000000000000007</v>
          </cell>
          <cell r="CZ59">
            <v>7.3</v>
          </cell>
          <cell r="DA59">
            <v>10.199999999999999</v>
          </cell>
          <cell r="DB59">
            <v>28.4</v>
          </cell>
          <cell r="DC59">
            <v>37.200000000000003</v>
          </cell>
          <cell r="DD59">
            <v>24.5</v>
          </cell>
          <cell r="DE59">
            <v>9.3000000000000007</v>
          </cell>
          <cell r="DF59">
            <v>21.2</v>
          </cell>
          <cell r="DG59">
            <v>5.8999999999999995</v>
          </cell>
          <cell r="DH59">
            <v>0.5</v>
          </cell>
          <cell r="DI59">
            <v>9.7000000000000011</v>
          </cell>
          <cell r="DJ59">
            <v>12.2</v>
          </cell>
          <cell r="DK59">
            <v>17</v>
          </cell>
          <cell r="DL59">
            <v>0</v>
          </cell>
          <cell r="DM59">
            <v>0</v>
          </cell>
          <cell r="DN59">
            <v>0</v>
          </cell>
          <cell r="DO59">
            <v>0</v>
          </cell>
          <cell r="DP59">
            <v>0</v>
          </cell>
          <cell r="DQ59" t="str">
            <v>nd</v>
          </cell>
          <cell r="DR59" t="str">
            <v>nd</v>
          </cell>
          <cell r="DS59" t="str">
            <v>nd</v>
          </cell>
          <cell r="DT59" t="str">
            <v>nd</v>
          </cell>
          <cell r="DU59">
            <v>0</v>
          </cell>
          <cell r="DV59" t="str">
            <v>nd</v>
          </cell>
          <cell r="DW59">
            <v>7.0000000000000009</v>
          </cell>
          <cell r="DX59">
            <v>4.1000000000000005</v>
          </cell>
          <cell r="DY59">
            <v>1.6</v>
          </cell>
          <cell r="DZ59">
            <v>1.3</v>
          </cell>
          <cell r="EA59">
            <v>0.8</v>
          </cell>
          <cell r="EB59">
            <v>1.4000000000000001</v>
          </cell>
          <cell r="EC59">
            <v>46.2</v>
          </cell>
          <cell r="ED59">
            <v>4.5999999999999996</v>
          </cell>
          <cell r="EE59">
            <v>1.7999999999999998</v>
          </cell>
          <cell r="EF59">
            <v>1.0999999999999999</v>
          </cell>
          <cell r="EG59" t="str">
            <v>nd</v>
          </cell>
          <cell r="EH59">
            <v>4.2</v>
          </cell>
          <cell r="EI59">
            <v>19.2</v>
          </cell>
          <cell r="EJ59">
            <v>2.6</v>
          </cell>
          <cell r="EK59" t="str">
            <v>nd</v>
          </cell>
          <cell r="EL59" t="str">
            <v>nd</v>
          </cell>
          <cell r="EM59">
            <v>0</v>
          </cell>
          <cell r="EN59" t="str">
            <v>nd</v>
          </cell>
          <cell r="EO59">
            <v>0</v>
          </cell>
          <cell r="EP59">
            <v>0</v>
          </cell>
          <cell r="EQ59">
            <v>0</v>
          </cell>
          <cell r="ER59">
            <v>0</v>
          </cell>
          <cell r="ES59">
            <v>0</v>
          </cell>
          <cell r="ET59" t="str">
            <v>nd</v>
          </cell>
          <cell r="EU59">
            <v>0</v>
          </cell>
          <cell r="EV59">
            <v>0</v>
          </cell>
          <cell r="EW59" t="str">
            <v>nd</v>
          </cell>
          <cell r="EX59">
            <v>2.5</v>
          </cell>
          <cell r="EY59">
            <v>0</v>
          </cell>
          <cell r="EZ59">
            <v>1.2</v>
          </cell>
          <cell r="FA59">
            <v>1.6</v>
          </cell>
          <cell r="FB59">
            <v>0.89999999999999991</v>
          </cell>
          <cell r="FC59">
            <v>1.9</v>
          </cell>
          <cell r="FD59">
            <v>4.9000000000000004</v>
          </cell>
          <cell r="FE59">
            <v>5.7</v>
          </cell>
          <cell r="FF59">
            <v>0.89999999999999991</v>
          </cell>
          <cell r="FG59">
            <v>0.89999999999999991</v>
          </cell>
          <cell r="FH59">
            <v>1.3</v>
          </cell>
          <cell r="FI59">
            <v>1.2</v>
          </cell>
          <cell r="FJ59">
            <v>8.9</v>
          </cell>
          <cell r="FK59">
            <v>45</v>
          </cell>
          <cell r="FL59">
            <v>0</v>
          </cell>
          <cell r="FM59">
            <v>1.5</v>
          </cell>
          <cell r="FN59" t="str">
            <v>nd</v>
          </cell>
          <cell r="FO59" t="str">
            <v>nd</v>
          </cell>
          <cell r="FP59">
            <v>1.7000000000000002</v>
          </cell>
          <cell r="FQ59">
            <v>18.899999999999999</v>
          </cell>
          <cell r="FR59">
            <v>0</v>
          </cell>
          <cell r="FS59">
            <v>0</v>
          </cell>
          <cell r="FT59">
            <v>0</v>
          </cell>
          <cell r="FU59">
            <v>0</v>
          </cell>
          <cell r="FV59">
            <v>0</v>
          </cell>
          <cell r="FW59">
            <v>0</v>
          </cell>
          <cell r="FX59" t="str">
            <v>nd</v>
          </cell>
          <cell r="FY59" t="str">
            <v>nd</v>
          </cell>
          <cell r="FZ59" t="str">
            <v>nd</v>
          </cell>
          <cell r="GA59">
            <v>0</v>
          </cell>
          <cell r="GB59">
            <v>1.4000000000000001</v>
          </cell>
          <cell r="GC59">
            <v>0</v>
          </cell>
          <cell r="GD59">
            <v>0</v>
          </cell>
          <cell r="GE59" t="str">
            <v>nd</v>
          </cell>
          <cell r="GF59">
            <v>0</v>
          </cell>
          <cell r="GG59">
            <v>3.9</v>
          </cell>
          <cell r="GH59">
            <v>12.3</v>
          </cell>
          <cell r="GI59">
            <v>0</v>
          </cell>
          <cell r="GJ59">
            <v>0</v>
          </cell>
          <cell r="GK59">
            <v>0</v>
          </cell>
          <cell r="GL59" t="str">
            <v>nd</v>
          </cell>
          <cell r="GM59">
            <v>6.8000000000000007</v>
          </cell>
          <cell r="GN59">
            <v>51.1</v>
          </cell>
          <cell r="GO59">
            <v>0</v>
          </cell>
          <cell r="GP59">
            <v>0</v>
          </cell>
          <cell r="GQ59">
            <v>0</v>
          </cell>
          <cell r="GR59" t="str">
            <v>nd</v>
          </cell>
          <cell r="GS59">
            <v>5.5</v>
          </cell>
          <cell r="GT59">
            <v>17</v>
          </cell>
          <cell r="GU59">
            <v>0</v>
          </cell>
          <cell r="GV59">
            <v>0</v>
          </cell>
          <cell r="GW59">
            <v>0</v>
          </cell>
          <cell r="GX59">
            <v>0</v>
          </cell>
          <cell r="GY59">
            <v>0</v>
          </cell>
          <cell r="GZ59">
            <v>0</v>
          </cell>
          <cell r="HA59">
            <v>0</v>
          </cell>
          <cell r="HB59">
            <v>0</v>
          </cell>
          <cell r="HC59">
            <v>0</v>
          </cell>
          <cell r="HD59">
            <v>1.4000000000000001</v>
          </cell>
          <cell r="HE59">
            <v>1.3</v>
          </cell>
          <cell r="HF59">
            <v>0</v>
          </cell>
          <cell r="HG59">
            <v>0</v>
          </cell>
          <cell r="HH59">
            <v>0</v>
          </cell>
          <cell r="HI59" t="str">
            <v>nd</v>
          </cell>
          <cell r="HJ59">
            <v>10.5</v>
          </cell>
          <cell r="HK59">
            <v>5.4</v>
          </cell>
          <cell r="HL59">
            <v>0</v>
          </cell>
          <cell r="HM59">
            <v>0</v>
          </cell>
          <cell r="HN59">
            <v>0</v>
          </cell>
          <cell r="HO59">
            <v>3.3000000000000003</v>
          </cell>
          <cell r="HP59">
            <v>43.1</v>
          </cell>
          <cell r="HQ59">
            <v>11.899999999999999</v>
          </cell>
          <cell r="HR59">
            <v>0</v>
          </cell>
          <cell r="HS59">
            <v>0</v>
          </cell>
          <cell r="HT59">
            <v>0</v>
          </cell>
          <cell r="HU59">
            <v>3.2</v>
          </cell>
          <cell r="HV59">
            <v>16.5</v>
          </cell>
          <cell r="HW59">
            <v>2.9000000000000004</v>
          </cell>
          <cell r="HX59">
            <v>0</v>
          </cell>
          <cell r="HY59">
            <v>0</v>
          </cell>
          <cell r="HZ59">
            <v>0</v>
          </cell>
          <cell r="IA59">
            <v>0</v>
          </cell>
          <cell r="IB59">
            <v>0</v>
          </cell>
          <cell r="IC59">
            <v>0</v>
          </cell>
          <cell r="ID59" t="str">
            <v>nd</v>
          </cell>
          <cell r="IE59" t="str">
            <v>nd</v>
          </cell>
          <cell r="IF59">
            <v>0.3</v>
          </cell>
          <cell r="IG59" t="str">
            <v>nd</v>
          </cell>
          <cell r="IH59">
            <v>0</v>
          </cell>
          <cell r="II59">
            <v>0</v>
          </cell>
          <cell r="IJ59" t="str">
            <v>nd</v>
          </cell>
          <cell r="IK59">
            <v>4.5999999999999996</v>
          </cell>
          <cell r="IL59">
            <v>8.2000000000000011</v>
          </cell>
          <cell r="IM59">
            <v>2.2999999999999998</v>
          </cell>
          <cell r="IN59">
            <v>0.70000000000000007</v>
          </cell>
          <cell r="IO59" t="str">
            <v>nd</v>
          </cell>
          <cell r="IP59">
            <v>0.8</v>
          </cell>
          <cell r="IQ59">
            <v>12.9</v>
          </cell>
          <cell r="IR59">
            <v>30.599999999999998</v>
          </cell>
          <cell r="IS59">
            <v>9.8000000000000007</v>
          </cell>
          <cell r="IT59">
            <v>3.6999999999999997</v>
          </cell>
          <cell r="IU59">
            <v>0</v>
          </cell>
          <cell r="IV59" t="str">
            <v>nd</v>
          </cell>
          <cell r="IW59">
            <v>1.7999999999999998</v>
          </cell>
          <cell r="IX59">
            <v>12.1</v>
          </cell>
          <cell r="IY59">
            <v>5.2</v>
          </cell>
          <cell r="IZ59">
            <v>1.6</v>
          </cell>
          <cell r="JA59">
            <v>0</v>
          </cell>
          <cell r="JB59">
            <v>0</v>
          </cell>
          <cell r="JC59">
            <v>0</v>
          </cell>
          <cell r="JD59">
            <v>0</v>
          </cell>
          <cell r="JE59">
            <v>0</v>
          </cell>
          <cell r="JF59">
            <v>0</v>
          </cell>
          <cell r="JG59">
            <v>0</v>
          </cell>
          <cell r="JH59">
            <v>0</v>
          </cell>
          <cell r="JI59">
            <v>0</v>
          </cell>
          <cell r="JJ59" t="str">
            <v>nd</v>
          </cell>
          <cell r="JK59">
            <v>2.8000000000000003</v>
          </cell>
          <cell r="JL59">
            <v>0</v>
          </cell>
          <cell r="JM59">
            <v>0</v>
          </cell>
          <cell r="JN59">
            <v>0</v>
          </cell>
          <cell r="JO59">
            <v>0</v>
          </cell>
          <cell r="JP59">
            <v>0</v>
          </cell>
          <cell r="JQ59">
            <v>16.2</v>
          </cell>
          <cell r="JR59">
            <v>0</v>
          </cell>
          <cell r="JS59">
            <v>0</v>
          </cell>
          <cell r="JT59">
            <v>0</v>
          </cell>
          <cell r="JU59" t="str">
            <v>nd</v>
          </cell>
          <cell r="JV59">
            <v>0</v>
          </cell>
          <cell r="JW59">
            <v>57.8</v>
          </cell>
          <cell r="JX59">
            <v>0</v>
          </cell>
          <cell r="JY59">
            <v>0</v>
          </cell>
          <cell r="JZ59">
            <v>0</v>
          </cell>
          <cell r="KA59">
            <v>0</v>
          </cell>
          <cell r="KB59">
            <v>0</v>
          </cell>
          <cell r="KC59">
            <v>22.7</v>
          </cell>
          <cell r="KD59">
            <v>66.3</v>
          </cell>
          <cell r="KE59">
            <v>6.1</v>
          </cell>
          <cell r="KF59">
            <v>1.7000000000000002</v>
          </cell>
          <cell r="KG59">
            <v>5.0999999999999996</v>
          </cell>
          <cell r="KH59">
            <v>20.7</v>
          </cell>
          <cell r="KI59">
            <v>0.1</v>
          </cell>
          <cell r="KJ59">
            <v>64.2</v>
          </cell>
          <cell r="KK59">
            <v>6.1</v>
          </cell>
          <cell r="KL59">
            <v>1.7000000000000002</v>
          </cell>
          <cell r="KM59">
            <v>5.2</v>
          </cell>
          <cell r="KN59">
            <v>22.7</v>
          </cell>
          <cell r="KO59">
            <v>0.1</v>
          </cell>
        </row>
        <row r="60">
          <cell r="A60" t="str">
            <v>4GZ</v>
          </cell>
          <cell r="B60" t="str">
            <v>60</v>
          </cell>
          <cell r="C60" t="str">
            <v>NAF 17</v>
          </cell>
          <cell r="D60" t="str">
            <v>GZ</v>
          </cell>
          <cell r="E60" t="str">
            <v>4</v>
          </cell>
          <cell r="F60">
            <v>0.8</v>
          </cell>
          <cell r="G60">
            <v>2.8000000000000003</v>
          </cell>
          <cell r="H60">
            <v>19.5</v>
          </cell>
          <cell r="I60">
            <v>60.6</v>
          </cell>
          <cell r="J60">
            <v>16.3</v>
          </cell>
          <cell r="K60">
            <v>71</v>
          </cell>
          <cell r="L60">
            <v>8.9</v>
          </cell>
          <cell r="M60">
            <v>18.3</v>
          </cell>
          <cell r="N60" t="str">
            <v>nd</v>
          </cell>
          <cell r="O60">
            <v>14.299999999999999</v>
          </cell>
          <cell r="P60">
            <v>29.4</v>
          </cell>
          <cell r="Q60">
            <v>22.5</v>
          </cell>
          <cell r="R60">
            <v>8.4</v>
          </cell>
          <cell r="S60">
            <v>14.099999999999998</v>
          </cell>
          <cell r="T60">
            <v>26.6</v>
          </cell>
          <cell r="U60">
            <v>2.9000000000000004</v>
          </cell>
          <cell r="V60">
            <v>23.5</v>
          </cell>
          <cell r="W60">
            <v>13.8</v>
          </cell>
          <cell r="X60">
            <v>77.2</v>
          </cell>
          <cell r="Y60">
            <v>9</v>
          </cell>
          <cell r="Z60">
            <v>5.0999999999999996</v>
          </cell>
          <cell r="AA60">
            <v>48.6</v>
          </cell>
          <cell r="AB60">
            <v>22.5</v>
          </cell>
          <cell r="AC60">
            <v>71</v>
          </cell>
          <cell r="AD60">
            <v>16.7</v>
          </cell>
          <cell r="AE60">
            <v>15</v>
          </cell>
          <cell r="AF60">
            <v>28.299999999999997</v>
          </cell>
          <cell r="AG60">
            <v>20.5</v>
          </cell>
          <cell r="AH60">
            <v>0</v>
          </cell>
          <cell r="AI60">
            <v>36.199999999999996</v>
          </cell>
          <cell r="AJ60">
            <v>66</v>
          </cell>
          <cell r="AK60">
            <v>5.8999999999999995</v>
          </cell>
          <cell r="AL60">
            <v>28.1</v>
          </cell>
          <cell r="AM60">
            <v>31.4</v>
          </cell>
          <cell r="AN60">
            <v>68.600000000000009</v>
          </cell>
          <cell r="AO60">
            <v>59.199999999999996</v>
          </cell>
          <cell r="AP60">
            <v>40.799999999999997</v>
          </cell>
          <cell r="AQ60">
            <v>31.6</v>
          </cell>
          <cell r="AR60">
            <v>4.8</v>
          </cell>
          <cell r="AS60">
            <v>3.2</v>
          </cell>
          <cell r="AT60">
            <v>52.7</v>
          </cell>
          <cell r="AU60">
            <v>7.7</v>
          </cell>
          <cell r="AV60">
            <v>6.7</v>
          </cell>
          <cell r="AW60" t="str">
            <v>nd</v>
          </cell>
          <cell r="AX60">
            <v>3.2</v>
          </cell>
          <cell r="AY60">
            <v>76.8</v>
          </cell>
          <cell r="AZ60">
            <v>12.1</v>
          </cell>
          <cell r="BA60">
            <v>65.600000000000009</v>
          </cell>
          <cell r="BB60">
            <v>13</v>
          </cell>
          <cell r="BC60">
            <v>7.6</v>
          </cell>
          <cell r="BD60">
            <v>4.2</v>
          </cell>
          <cell r="BE60">
            <v>4.1000000000000005</v>
          </cell>
          <cell r="BF60">
            <v>5.6000000000000005</v>
          </cell>
          <cell r="BG60">
            <v>4.3999999999999995</v>
          </cell>
          <cell r="BH60">
            <v>4.3</v>
          </cell>
          <cell r="BI60">
            <v>5.0999999999999996</v>
          </cell>
          <cell r="BJ60">
            <v>3.9</v>
          </cell>
          <cell r="BK60">
            <v>24.6</v>
          </cell>
          <cell r="BL60">
            <v>57.599999999999994</v>
          </cell>
          <cell r="BM60">
            <v>0.70000000000000007</v>
          </cell>
          <cell r="BN60">
            <v>0.70000000000000007</v>
          </cell>
          <cell r="BO60" t="str">
            <v>nd</v>
          </cell>
          <cell r="BP60">
            <v>1.5</v>
          </cell>
          <cell r="BQ60">
            <v>26.700000000000003</v>
          </cell>
          <cell r="BR60">
            <v>70.3</v>
          </cell>
          <cell r="BS60">
            <v>0</v>
          </cell>
          <cell r="BT60">
            <v>0</v>
          </cell>
          <cell r="BU60" t="str">
            <v>nd</v>
          </cell>
          <cell r="BV60">
            <v>5.8999999999999995</v>
          </cell>
          <cell r="BW60">
            <v>77.8</v>
          </cell>
          <cell r="BX60">
            <v>16.100000000000001</v>
          </cell>
          <cell r="BY60">
            <v>0.70000000000000007</v>
          </cell>
          <cell r="BZ60">
            <v>3.4000000000000004</v>
          </cell>
          <cell r="CA60">
            <v>22.5</v>
          </cell>
          <cell r="CB60">
            <v>49.2</v>
          </cell>
          <cell r="CC60">
            <v>20.3</v>
          </cell>
          <cell r="CD60">
            <v>3.9</v>
          </cell>
          <cell r="CE60">
            <v>0</v>
          </cell>
          <cell r="CF60">
            <v>0</v>
          </cell>
          <cell r="CG60">
            <v>0</v>
          </cell>
          <cell r="CH60" t="str">
            <v>nd</v>
          </cell>
          <cell r="CI60" t="str">
            <v>nd</v>
          </cell>
          <cell r="CJ60">
            <v>99.6</v>
          </cell>
          <cell r="CK60">
            <v>83</v>
          </cell>
          <cell r="CL60">
            <v>30.5</v>
          </cell>
          <cell r="CM60">
            <v>87.3</v>
          </cell>
          <cell r="CN60">
            <v>35.799999999999997</v>
          </cell>
          <cell r="CO60">
            <v>2.8000000000000003</v>
          </cell>
          <cell r="CP60">
            <v>21.099999999999998</v>
          </cell>
          <cell r="CQ60">
            <v>70.099999999999994</v>
          </cell>
          <cell r="CR60">
            <v>7.1</v>
          </cell>
          <cell r="CS60">
            <v>30.9</v>
          </cell>
          <cell r="CT60">
            <v>27.800000000000004</v>
          </cell>
          <cell r="CU60">
            <v>9.6</v>
          </cell>
          <cell r="CV60">
            <v>31.7</v>
          </cell>
          <cell r="CW60">
            <v>32.5</v>
          </cell>
          <cell r="CX60">
            <v>4.1000000000000005</v>
          </cell>
          <cell r="CY60">
            <v>10.199999999999999</v>
          </cell>
          <cell r="CZ60">
            <v>10.100000000000001</v>
          </cell>
          <cell r="DA60">
            <v>10.199999999999999</v>
          </cell>
          <cell r="DB60">
            <v>32.9</v>
          </cell>
          <cell r="DC60">
            <v>32.9</v>
          </cell>
          <cell r="DD60">
            <v>29.9</v>
          </cell>
          <cell r="DE60">
            <v>8.1</v>
          </cell>
          <cell r="DF60">
            <v>21</v>
          </cell>
          <cell r="DG60">
            <v>8.3000000000000007</v>
          </cell>
          <cell r="DH60">
            <v>1.3</v>
          </cell>
          <cell r="DI60">
            <v>12.3</v>
          </cell>
          <cell r="DJ60">
            <v>16.3</v>
          </cell>
          <cell r="DK60">
            <v>13.600000000000001</v>
          </cell>
          <cell r="DL60" t="str">
            <v>nd</v>
          </cell>
          <cell r="DM60" t="str">
            <v>nd</v>
          </cell>
          <cell r="DN60">
            <v>0</v>
          </cell>
          <cell r="DO60">
            <v>0</v>
          </cell>
          <cell r="DP60">
            <v>0</v>
          </cell>
          <cell r="DQ60">
            <v>1.0999999999999999</v>
          </cell>
          <cell r="DR60" t="str">
            <v>nd</v>
          </cell>
          <cell r="DS60">
            <v>0.8</v>
          </cell>
          <cell r="DT60" t="str">
            <v>nd</v>
          </cell>
          <cell r="DU60" t="str">
            <v>nd</v>
          </cell>
          <cell r="DV60">
            <v>0</v>
          </cell>
          <cell r="DW60">
            <v>9.7000000000000011</v>
          </cell>
          <cell r="DX60">
            <v>3.5999999999999996</v>
          </cell>
          <cell r="DY60">
            <v>2.8000000000000003</v>
          </cell>
          <cell r="DZ60">
            <v>1.4000000000000001</v>
          </cell>
          <cell r="EA60">
            <v>0.89999999999999991</v>
          </cell>
          <cell r="EB60">
            <v>1</v>
          </cell>
          <cell r="EC60">
            <v>42.6</v>
          </cell>
          <cell r="ED60">
            <v>7.0000000000000009</v>
          </cell>
          <cell r="EE60">
            <v>3.3000000000000003</v>
          </cell>
          <cell r="EF60">
            <v>1.9</v>
          </cell>
          <cell r="EG60">
            <v>2.2999999999999998</v>
          </cell>
          <cell r="EH60">
            <v>3.9</v>
          </cell>
          <cell r="EI60">
            <v>12</v>
          </cell>
          <cell r="EJ60">
            <v>2.1999999999999997</v>
          </cell>
          <cell r="EK60">
            <v>0.70000000000000007</v>
          </cell>
          <cell r="EL60">
            <v>0.5</v>
          </cell>
          <cell r="EM60" t="str">
            <v>nd</v>
          </cell>
          <cell r="EN60">
            <v>0.6</v>
          </cell>
          <cell r="EO60">
            <v>0</v>
          </cell>
          <cell r="EP60" t="str">
            <v>nd</v>
          </cell>
          <cell r="EQ60">
            <v>0</v>
          </cell>
          <cell r="ER60">
            <v>0</v>
          </cell>
          <cell r="ES60" t="str">
            <v>nd</v>
          </cell>
          <cell r="ET60">
            <v>0</v>
          </cell>
          <cell r="EU60" t="str">
            <v>nd</v>
          </cell>
          <cell r="EV60" t="str">
            <v>nd</v>
          </cell>
          <cell r="EW60" t="str">
            <v>nd</v>
          </cell>
          <cell r="EX60">
            <v>1.0999999999999999</v>
          </cell>
          <cell r="EY60">
            <v>1.0999999999999999</v>
          </cell>
          <cell r="EZ60">
            <v>1.0999999999999999</v>
          </cell>
          <cell r="FA60">
            <v>1.6</v>
          </cell>
          <cell r="FB60">
            <v>1.4000000000000001</v>
          </cell>
          <cell r="FC60">
            <v>1.4000000000000001</v>
          </cell>
          <cell r="FD60">
            <v>6.1</v>
          </cell>
          <cell r="FE60">
            <v>7.9</v>
          </cell>
          <cell r="FF60">
            <v>2.9000000000000004</v>
          </cell>
          <cell r="FG60">
            <v>2</v>
          </cell>
          <cell r="FH60">
            <v>2.1999999999999997</v>
          </cell>
          <cell r="FI60">
            <v>1.7000000000000002</v>
          </cell>
          <cell r="FJ60">
            <v>12.6</v>
          </cell>
          <cell r="FK60">
            <v>40.1</v>
          </cell>
          <cell r="FL60">
            <v>0.5</v>
          </cell>
          <cell r="FM60">
            <v>0.6</v>
          </cell>
          <cell r="FN60">
            <v>1.3</v>
          </cell>
          <cell r="FO60">
            <v>0.6</v>
          </cell>
          <cell r="FP60">
            <v>4.3</v>
          </cell>
          <cell r="FQ60">
            <v>8.1</v>
          </cell>
          <cell r="FR60" t="str">
            <v>nd</v>
          </cell>
          <cell r="FS60" t="str">
            <v>nd</v>
          </cell>
          <cell r="FT60">
            <v>0</v>
          </cell>
          <cell r="FU60">
            <v>0</v>
          </cell>
          <cell r="FV60" t="str">
            <v>nd</v>
          </cell>
          <cell r="FW60" t="str">
            <v>nd</v>
          </cell>
          <cell r="FX60" t="str">
            <v>nd</v>
          </cell>
          <cell r="FY60">
            <v>0</v>
          </cell>
          <cell r="FZ60">
            <v>0</v>
          </cell>
          <cell r="GA60" t="str">
            <v>nd</v>
          </cell>
          <cell r="GB60">
            <v>1.7000000000000002</v>
          </cell>
          <cell r="GC60">
            <v>0</v>
          </cell>
          <cell r="GD60" t="str">
            <v>nd</v>
          </cell>
          <cell r="GE60" t="str">
            <v>nd</v>
          </cell>
          <cell r="GF60">
            <v>0.89999999999999991</v>
          </cell>
          <cell r="GG60">
            <v>4.8</v>
          </cell>
          <cell r="GH60">
            <v>13.4</v>
          </cell>
          <cell r="GI60">
            <v>0</v>
          </cell>
          <cell r="GJ60">
            <v>0</v>
          </cell>
          <cell r="GK60">
            <v>0</v>
          </cell>
          <cell r="GL60" t="str">
            <v>nd</v>
          </cell>
          <cell r="GM60">
            <v>15.6</v>
          </cell>
          <cell r="GN60">
            <v>45.4</v>
          </cell>
          <cell r="GO60">
            <v>0</v>
          </cell>
          <cell r="GP60">
            <v>0</v>
          </cell>
          <cell r="GQ60">
            <v>0</v>
          </cell>
          <cell r="GR60" t="str">
            <v>nd</v>
          </cell>
          <cell r="GS60">
            <v>5.8999999999999995</v>
          </cell>
          <cell r="GT60">
            <v>9.5</v>
          </cell>
          <cell r="GU60">
            <v>0</v>
          </cell>
          <cell r="GV60">
            <v>0</v>
          </cell>
          <cell r="GW60">
            <v>0</v>
          </cell>
          <cell r="GX60" t="str">
            <v>nd</v>
          </cell>
          <cell r="GY60" t="str">
            <v>nd</v>
          </cell>
          <cell r="GZ60">
            <v>0</v>
          </cell>
          <cell r="HA60">
            <v>0</v>
          </cell>
          <cell r="HB60">
            <v>0</v>
          </cell>
          <cell r="HC60" t="str">
            <v>nd</v>
          </cell>
          <cell r="HD60">
            <v>2</v>
          </cell>
          <cell r="HE60">
            <v>0.70000000000000007</v>
          </cell>
          <cell r="HF60">
            <v>0</v>
          </cell>
          <cell r="HG60">
            <v>0</v>
          </cell>
          <cell r="HH60">
            <v>0</v>
          </cell>
          <cell r="HI60">
            <v>0.8</v>
          </cell>
          <cell r="HJ60">
            <v>17.399999999999999</v>
          </cell>
          <cell r="HK60">
            <v>1.6</v>
          </cell>
          <cell r="HL60">
            <v>0</v>
          </cell>
          <cell r="HM60">
            <v>0</v>
          </cell>
          <cell r="HN60" t="str">
            <v>nd</v>
          </cell>
          <cell r="HO60">
            <v>3.6999999999999997</v>
          </cell>
          <cell r="HP60">
            <v>46.2</v>
          </cell>
          <cell r="HQ60">
            <v>11.1</v>
          </cell>
          <cell r="HR60">
            <v>0</v>
          </cell>
          <cell r="HS60">
            <v>0</v>
          </cell>
          <cell r="HT60">
            <v>0</v>
          </cell>
          <cell r="HU60">
            <v>1.2</v>
          </cell>
          <cell r="HV60">
            <v>12.1</v>
          </cell>
          <cell r="HW60">
            <v>2.4</v>
          </cell>
          <cell r="HX60">
            <v>0</v>
          </cell>
          <cell r="HY60" t="str">
            <v>nd</v>
          </cell>
          <cell r="HZ60">
            <v>0</v>
          </cell>
          <cell r="IA60" t="str">
            <v>nd</v>
          </cell>
          <cell r="IB60">
            <v>0</v>
          </cell>
          <cell r="IC60">
            <v>0</v>
          </cell>
          <cell r="ID60" t="str">
            <v>nd</v>
          </cell>
          <cell r="IE60">
            <v>0.8</v>
          </cell>
          <cell r="IF60">
            <v>1.2</v>
          </cell>
          <cell r="IG60" t="str">
            <v>nd</v>
          </cell>
          <cell r="IH60">
            <v>0</v>
          </cell>
          <cell r="II60" t="str">
            <v>nd</v>
          </cell>
          <cell r="IJ60" t="str">
            <v>nd</v>
          </cell>
          <cell r="IK60">
            <v>3.9</v>
          </cell>
          <cell r="IL60">
            <v>11.899999999999999</v>
          </cell>
          <cell r="IM60">
            <v>2.7</v>
          </cell>
          <cell r="IN60" t="str">
            <v>nd</v>
          </cell>
          <cell r="IO60" t="str">
            <v>nd</v>
          </cell>
          <cell r="IP60">
            <v>2.6</v>
          </cell>
          <cell r="IQ60">
            <v>14.499999999999998</v>
          </cell>
          <cell r="IR60">
            <v>27.200000000000003</v>
          </cell>
          <cell r="IS60">
            <v>13.700000000000001</v>
          </cell>
          <cell r="IT60">
            <v>2.9000000000000004</v>
          </cell>
          <cell r="IU60">
            <v>0</v>
          </cell>
          <cell r="IV60" t="str">
            <v>nd</v>
          </cell>
          <cell r="IW60">
            <v>3.4000000000000004</v>
          </cell>
          <cell r="IX60">
            <v>8.6999999999999993</v>
          </cell>
          <cell r="IY60">
            <v>2.8000000000000003</v>
          </cell>
          <cell r="IZ60">
            <v>0.8</v>
          </cell>
          <cell r="JA60">
            <v>0</v>
          </cell>
          <cell r="JB60">
            <v>0</v>
          </cell>
          <cell r="JC60">
            <v>0</v>
          </cell>
          <cell r="JD60">
            <v>0</v>
          </cell>
          <cell r="JE60" t="str">
            <v>nd</v>
          </cell>
          <cell r="JF60">
            <v>0</v>
          </cell>
          <cell r="JG60">
            <v>0</v>
          </cell>
          <cell r="JH60">
            <v>0</v>
          </cell>
          <cell r="JI60">
            <v>0</v>
          </cell>
          <cell r="JJ60">
            <v>0</v>
          </cell>
          <cell r="JK60">
            <v>2.7</v>
          </cell>
          <cell r="JL60">
            <v>0</v>
          </cell>
          <cell r="JM60">
            <v>0</v>
          </cell>
          <cell r="JN60">
            <v>0</v>
          </cell>
          <cell r="JO60">
            <v>0</v>
          </cell>
          <cell r="JP60">
            <v>0</v>
          </cell>
          <cell r="JQ60">
            <v>19.7</v>
          </cell>
          <cell r="JR60">
            <v>0</v>
          </cell>
          <cell r="JS60">
            <v>0</v>
          </cell>
          <cell r="JT60">
            <v>0</v>
          </cell>
          <cell r="JU60">
            <v>0</v>
          </cell>
          <cell r="JV60">
            <v>0</v>
          </cell>
          <cell r="JW60">
            <v>61.7</v>
          </cell>
          <cell r="JX60">
            <v>0</v>
          </cell>
          <cell r="JY60">
            <v>0</v>
          </cell>
          <cell r="JZ60">
            <v>0</v>
          </cell>
          <cell r="KA60">
            <v>0</v>
          </cell>
          <cell r="KB60" t="str">
            <v>nd</v>
          </cell>
          <cell r="KC60">
            <v>15</v>
          </cell>
          <cell r="KD60">
            <v>62.4</v>
          </cell>
          <cell r="KE60">
            <v>8.3000000000000007</v>
          </cell>
          <cell r="KF60">
            <v>2.8000000000000003</v>
          </cell>
          <cell r="KG60">
            <v>5.2</v>
          </cell>
          <cell r="KH60">
            <v>21.2</v>
          </cell>
          <cell r="KI60">
            <v>0.1</v>
          </cell>
          <cell r="KJ60">
            <v>60.3</v>
          </cell>
          <cell r="KK60">
            <v>8.2000000000000011</v>
          </cell>
          <cell r="KL60">
            <v>2.8000000000000003</v>
          </cell>
          <cell r="KM60">
            <v>5.3</v>
          </cell>
          <cell r="KN60">
            <v>23.3</v>
          </cell>
          <cell r="KO60">
            <v>0.1</v>
          </cell>
        </row>
        <row r="61">
          <cell r="A61" t="str">
            <v>5GZ</v>
          </cell>
          <cell r="B61" t="str">
            <v>61</v>
          </cell>
          <cell r="C61" t="str">
            <v>NAF 17</v>
          </cell>
          <cell r="D61" t="str">
            <v>GZ</v>
          </cell>
          <cell r="E61" t="str">
            <v>5</v>
          </cell>
          <cell r="F61" t="str">
            <v>nd</v>
          </cell>
          <cell r="G61">
            <v>7.1</v>
          </cell>
          <cell r="H61">
            <v>18.3</v>
          </cell>
          <cell r="I61">
            <v>58.599999999999994</v>
          </cell>
          <cell r="J61">
            <v>14.899999999999999</v>
          </cell>
          <cell r="K61">
            <v>87.5</v>
          </cell>
          <cell r="L61">
            <v>4.9000000000000004</v>
          </cell>
          <cell r="M61">
            <v>6.8000000000000007</v>
          </cell>
          <cell r="N61" t="str">
            <v>nd</v>
          </cell>
          <cell r="O61">
            <v>18.7</v>
          </cell>
          <cell r="P61">
            <v>32.800000000000004</v>
          </cell>
          <cell r="Q61">
            <v>19.900000000000002</v>
          </cell>
          <cell r="R61">
            <v>6.6000000000000005</v>
          </cell>
          <cell r="S61">
            <v>9.6</v>
          </cell>
          <cell r="T61">
            <v>26.700000000000003</v>
          </cell>
          <cell r="U61">
            <v>1.7000000000000002</v>
          </cell>
          <cell r="V61">
            <v>32.700000000000003</v>
          </cell>
          <cell r="W61">
            <v>14.799999999999999</v>
          </cell>
          <cell r="X61">
            <v>75.599999999999994</v>
          </cell>
          <cell r="Y61">
            <v>9.6</v>
          </cell>
          <cell r="Z61">
            <v>11.5</v>
          </cell>
          <cell r="AA61">
            <v>45.9</v>
          </cell>
          <cell r="AB61">
            <v>20.9</v>
          </cell>
          <cell r="AC61">
            <v>56.8</v>
          </cell>
          <cell r="AD61">
            <v>27.700000000000003</v>
          </cell>
          <cell r="AE61">
            <v>30.4</v>
          </cell>
          <cell r="AF61">
            <v>20.9</v>
          </cell>
          <cell r="AG61" t="str">
            <v>nd</v>
          </cell>
          <cell r="AH61">
            <v>0</v>
          </cell>
          <cell r="AI61">
            <v>45.300000000000004</v>
          </cell>
          <cell r="AJ61">
            <v>51.4</v>
          </cell>
          <cell r="AK61">
            <v>4.3999999999999995</v>
          </cell>
          <cell r="AL61">
            <v>44.2</v>
          </cell>
          <cell r="AM61">
            <v>42.8</v>
          </cell>
          <cell r="AN61">
            <v>57.199999999999996</v>
          </cell>
          <cell r="AO61">
            <v>68.899999999999991</v>
          </cell>
          <cell r="AP61">
            <v>31.1</v>
          </cell>
          <cell r="AQ61">
            <v>34.4</v>
          </cell>
          <cell r="AR61">
            <v>4.2</v>
          </cell>
          <cell r="AS61">
            <v>0</v>
          </cell>
          <cell r="AT61">
            <v>57.999999999999993</v>
          </cell>
          <cell r="AU61">
            <v>3.3000000000000003</v>
          </cell>
          <cell r="AV61">
            <v>3.3000000000000003</v>
          </cell>
          <cell r="AW61" t="str">
            <v>nd</v>
          </cell>
          <cell r="AX61" t="str">
            <v>nd</v>
          </cell>
          <cell r="AY61">
            <v>90.5</v>
          </cell>
          <cell r="AZ61">
            <v>5</v>
          </cell>
          <cell r="BA61">
            <v>64.7</v>
          </cell>
          <cell r="BB61">
            <v>20.9</v>
          </cell>
          <cell r="BC61">
            <v>3.8</v>
          </cell>
          <cell r="BD61">
            <v>3.5999999999999996</v>
          </cell>
          <cell r="BE61">
            <v>2.8000000000000003</v>
          </cell>
          <cell r="BF61">
            <v>4.2</v>
          </cell>
          <cell r="BG61">
            <v>5.5</v>
          </cell>
          <cell r="BH61">
            <v>2.9000000000000004</v>
          </cell>
          <cell r="BI61">
            <v>5</v>
          </cell>
          <cell r="BJ61">
            <v>10.8</v>
          </cell>
          <cell r="BK61">
            <v>24.2</v>
          </cell>
          <cell r="BL61">
            <v>51.7</v>
          </cell>
          <cell r="BM61" t="str">
            <v>nd</v>
          </cell>
          <cell r="BN61" t="str">
            <v>nd</v>
          </cell>
          <cell r="BO61" t="str">
            <v>nd</v>
          </cell>
          <cell r="BP61">
            <v>1.7000000000000002</v>
          </cell>
          <cell r="BQ61">
            <v>36.199999999999996</v>
          </cell>
          <cell r="BR61">
            <v>60.6</v>
          </cell>
          <cell r="BS61">
            <v>0</v>
          </cell>
          <cell r="BT61" t="str">
            <v>nd</v>
          </cell>
          <cell r="BU61" t="str">
            <v>nd</v>
          </cell>
          <cell r="BV61">
            <v>11.600000000000001</v>
          </cell>
          <cell r="BW61">
            <v>79.900000000000006</v>
          </cell>
          <cell r="BX61">
            <v>7.3999999999999995</v>
          </cell>
          <cell r="BY61" t="str">
            <v>nd</v>
          </cell>
          <cell r="BZ61">
            <v>3.9</v>
          </cell>
          <cell r="CA61">
            <v>26.5</v>
          </cell>
          <cell r="CB61">
            <v>44.6</v>
          </cell>
          <cell r="CC61">
            <v>22.1</v>
          </cell>
          <cell r="CD61">
            <v>2.1</v>
          </cell>
          <cell r="CE61">
            <v>0</v>
          </cell>
          <cell r="CF61">
            <v>0</v>
          </cell>
          <cell r="CG61">
            <v>0</v>
          </cell>
          <cell r="CH61" t="str">
            <v>nd</v>
          </cell>
          <cell r="CI61" t="str">
            <v>nd</v>
          </cell>
          <cell r="CJ61">
            <v>99.4</v>
          </cell>
          <cell r="CK61">
            <v>84</v>
          </cell>
          <cell r="CL61">
            <v>36.700000000000003</v>
          </cell>
          <cell r="CM61">
            <v>90.600000000000009</v>
          </cell>
          <cell r="CN61">
            <v>39.300000000000004</v>
          </cell>
          <cell r="CO61">
            <v>4.2</v>
          </cell>
          <cell r="CP61">
            <v>30.099999999999998</v>
          </cell>
          <cell r="CQ61">
            <v>79.400000000000006</v>
          </cell>
          <cell r="CR61">
            <v>8.3000000000000007</v>
          </cell>
          <cell r="CS61">
            <v>25.7</v>
          </cell>
          <cell r="CT61">
            <v>26.8</v>
          </cell>
          <cell r="CU61">
            <v>6.6000000000000005</v>
          </cell>
          <cell r="CV61">
            <v>40.9</v>
          </cell>
          <cell r="CW61">
            <v>30.7</v>
          </cell>
          <cell r="CX61">
            <v>3.6999999999999997</v>
          </cell>
          <cell r="CY61">
            <v>10.8</v>
          </cell>
          <cell r="CZ61">
            <v>3.8</v>
          </cell>
          <cell r="DA61">
            <v>12.3</v>
          </cell>
          <cell r="DB61">
            <v>38.800000000000004</v>
          </cell>
          <cell r="DC61">
            <v>31.6</v>
          </cell>
          <cell r="DD61">
            <v>29.2</v>
          </cell>
          <cell r="DE61">
            <v>5.3</v>
          </cell>
          <cell r="DF61">
            <v>24.8</v>
          </cell>
          <cell r="DG61">
            <v>10.9</v>
          </cell>
          <cell r="DH61">
            <v>1.3</v>
          </cell>
          <cell r="DI61">
            <v>11.4</v>
          </cell>
          <cell r="DJ61">
            <v>17.899999999999999</v>
          </cell>
          <cell r="DK61">
            <v>19</v>
          </cell>
          <cell r="DL61" t="str">
            <v>nd</v>
          </cell>
          <cell r="DM61">
            <v>0</v>
          </cell>
          <cell r="DN61">
            <v>0</v>
          </cell>
          <cell r="DO61">
            <v>0</v>
          </cell>
          <cell r="DP61">
            <v>0</v>
          </cell>
          <cell r="DQ61">
            <v>4.8</v>
          </cell>
          <cell r="DR61" t="str">
            <v>nd</v>
          </cell>
          <cell r="DS61" t="str">
            <v>nd</v>
          </cell>
          <cell r="DT61">
            <v>0</v>
          </cell>
          <cell r="DU61" t="str">
            <v>nd</v>
          </cell>
          <cell r="DV61" t="str">
            <v>nd</v>
          </cell>
          <cell r="DW61">
            <v>8.3000000000000007</v>
          </cell>
          <cell r="DX61">
            <v>4.7</v>
          </cell>
          <cell r="DY61">
            <v>1.7999999999999998</v>
          </cell>
          <cell r="DZ61">
            <v>2.7</v>
          </cell>
          <cell r="EA61">
            <v>0</v>
          </cell>
          <cell r="EB61" t="str">
            <v>nd</v>
          </cell>
          <cell r="EC61">
            <v>39.300000000000004</v>
          </cell>
          <cell r="ED61">
            <v>12.2</v>
          </cell>
          <cell r="EE61">
            <v>1.2</v>
          </cell>
          <cell r="EF61">
            <v>0.89999999999999991</v>
          </cell>
          <cell r="EG61">
            <v>2.2999999999999998</v>
          </cell>
          <cell r="EH61">
            <v>3.5000000000000004</v>
          </cell>
          <cell r="EI61">
            <v>11.3</v>
          </cell>
          <cell r="EJ61">
            <v>3</v>
          </cell>
          <cell r="EK61">
            <v>0</v>
          </cell>
          <cell r="EL61">
            <v>0</v>
          </cell>
          <cell r="EM61" t="str">
            <v>nd</v>
          </cell>
          <cell r="EN61" t="str">
            <v>nd</v>
          </cell>
          <cell r="EO61">
            <v>0</v>
          </cell>
          <cell r="EP61">
            <v>0</v>
          </cell>
          <cell r="EQ61">
            <v>0</v>
          </cell>
          <cell r="ER61">
            <v>0</v>
          </cell>
          <cell r="ES61" t="str">
            <v>nd</v>
          </cell>
          <cell r="ET61">
            <v>0</v>
          </cell>
          <cell r="EU61">
            <v>0</v>
          </cell>
          <cell r="EV61">
            <v>0</v>
          </cell>
          <cell r="EW61">
            <v>2</v>
          </cell>
          <cell r="EX61">
            <v>1.7999999999999998</v>
          </cell>
          <cell r="EY61">
            <v>3.3000000000000003</v>
          </cell>
          <cell r="EZ61" t="str">
            <v>nd</v>
          </cell>
          <cell r="FA61" t="str">
            <v>nd</v>
          </cell>
          <cell r="FB61">
            <v>3.5000000000000004</v>
          </cell>
          <cell r="FC61">
            <v>2.7</v>
          </cell>
          <cell r="FD61">
            <v>7.6</v>
          </cell>
          <cell r="FE61">
            <v>3.5000000000000004</v>
          </cell>
          <cell r="FF61">
            <v>4.5999999999999996</v>
          </cell>
          <cell r="FG61">
            <v>1.9</v>
          </cell>
          <cell r="FH61">
            <v>1.3</v>
          </cell>
          <cell r="FI61">
            <v>4.8</v>
          </cell>
          <cell r="FJ61">
            <v>11.200000000000001</v>
          </cell>
          <cell r="FK61">
            <v>35</v>
          </cell>
          <cell r="FL61" t="str">
            <v>nd</v>
          </cell>
          <cell r="FM61" t="str">
            <v>nd</v>
          </cell>
          <cell r="FN61">
            <v>0</v>
          </cell>
          <cell r="FO61">
            <v>1.5</v>
          </cell>
          <cell r="FP61">
            <v>3.5999999999999996</v>
          </cell>
          <cell r="FQ61">
            <v>8.9</v>
          </cell>
          <cell r="FR61">
            <v>0</v>
          </cell>
          <cell r="FS61">
            <v>0</v>
          </cell>
          <cell r="FT61">
            <v>0</v>
          </cell>
          <cell r="FU61">
            <v>0</v>
          </cell>
          <cell r="FV61" t="str">
            <v>nd</v>
          </cell>
          <cell r="FW61" t="str">
            <v>nd</v>
          </cell>
          <cell r="FX61" t="str">
            <v>nd</v>
          </cell>
          <cell r="FY61" t="str">
            <v>nd</v>
          </cell>
          <cell r="FZ61" t="str">
            <v>nd</v>
          </cell>
          <cell r="GA61">
            <v>2.1</v>
          </cell>
          <cell r="GB61">
            <v>3.8</v>
          </cell>
          <cell r="GC61">
            <v>0</v>
          </cell>
          <cell r="GD61">
            <v>0</v>
          </cell>
          <cell r="GE61" t="str">
            <v>nd</v>
          </cell>
          <cell r="GF61">
            <v>1.4000000000000001</v>
          </cell>
          <cell r="GG61">
            <v>7.8</v>
          </cell>
          <cell r="GH61">
            <v>8.9</v>
          </cell>
          <cell r="GI61" t="str">
            <v>nd</v>
          </cell>
          <cell r="GJ61" t="str">
            <v>nd</v>
          </cell>
          <cell r="GK61">
            <v>0</v>
          </cell>
          <cell r="GL61">
            <v>0</v>
          </cell>
          <cell r="GM61">
            <v>21.2</v>
          </cell>
          <cell r="GN61">
            <v>36.700000000000003</v>
          </cell>
          <cell r="GO61">
            <v>0</v>
          </cell>
          <cell r="GP61">
            <v>0</v>
          </cell>
          <cell r="GQ61">
            <v>0</v>
          </cell>
          <cell r="GR61">
            <v>0</v>
          </cell>
          <cell r="GS61">
            <v>5.2</v>
          </cell>
          <cell r="GT61">
            <v>9.9</v>
          </cell>
          <cell r="GU61">
            <v>0</v>
          </cell>
          <cell r="GV61" t="str">
            <v>nd</v>
          </cell>
          <cell r="GW61">
            <v>0</v>
          </cell>
          <cell r="GX61">
            <v>0</v>
          </cell>
          <cell r="GY61">
            <v>0</v>
          </cell>
          <cell r="GZ61">
            <v>0</v>
          </cell>
          <cell r="HA61">
            <v>0</v>
          </cell>
          <cell r="HB61">
            <v>0</v>
          </cell>
          <cell r="HC61">
            <v>0</v>
          </cell>
          <cell r="HD61">
            <v>7.1</v>
          </cell>
          <cell r="HE61">
            <v>0</v>
          </cell>
          <cell r="HF61">
            <v>0</v>
          </cell>
          <cell r="HG61">
            <v>0</v>
          </cell>
          <cell r="HH61">
            <v>0</v>
          </cell>
          <cell r="HI61">
            <v>1</v>
          </cell>
          <cell r="HJ61">
            <v>15.7</v>
          </cell>
          <cell r="HK61">
            <v>1.7999999999999998</v>
          </cell>
          <cell r="HL61">
            <v>0</v>
          </cell>
          <cell r="HM61" t="str">
            <v>nd</v>
          </cell>
          <cell r="HN61" t="str">
            <v>nd</v>
          </cell>
          <cell r="HO61">
            <v>9.8000000000000007</v>
          </cell>
          <cell r="HP61">
            <v>43.7</v>
          </cell>
          <cell r="HQ61">
            <v>4.9000000000000004</v>
          </cell>
          <cell r="HR61">
            <v>0</v>
          </cell>
          <cell r="HS61">
            <v>0</v>
          </cell>
          <cell r="HT61" t="str">
            <v>nd</v>
          </cell>
          <cell r="HU61">
            <v>0.8</v>
          </cell>
          <cell r="HV61">
            <v>12.5</v>
          </cell>
          <cell r="HW61" t="str">
            <v>nd</v>
          </cell>
          <cell r="HX61">
            <v>0</v>
          </cell>
          <cell r="HY61">
            <v>0</v>
          </cell>
          <cell r="HZ61" t="str">
            <v>nd</v>
          </cell>
          <cell r="IA61">
            <v>0</v>
          </cell>
          <cell r="IB61">
            <v>0</v>
          </cell>
          <cell r="IC61">
            <v>0</v>
          </cell>
          <cell r="ID61">
            <v>0</v>
          </cell>
          <cell r="IE61">
            <v>2.1</v>
          </cell>
          <cell r="IF61">
            <v>1.9</v>
          </cell>
          <cell r="IG61">
            <v>3.1</v>
          </cell>
          <cell r="IH61">
            <v>0</v>
          </cell>
          <cell r="II61">
            <v>0</v>
          </cell>
          <cell r="IJ61" t="str">
            <v>nd</v>
          </cell>
          <cell r="IK61">
            <v>5.8999999999999995</v>
          </cell>
          <cell r="IL61">
            <v>8.9</v>
          </cell>
          <cell r="IM61">
            <v>2.4</v>
          </cell>
          <cell r="IN61" t="str">
            <v>nd</v>
          </cell>
          <cell r="IO61" t="str">
            <v>nd</v>
          </cell>
          <cell r="IP61">
            <v>3</v>
          </cell>
          <cell r="IQ61">
            <v>14.399999999999999</v>
          </cell>
          <cell r="IR61">
            <v>26.6</v>
          </cell>
          <cell r="IS61">
            <v>12.4</v>
          </cell>
          <cell r="IT61">
            <v>1.3</v>
          </cell>
          <cell r="IU61">
            <v>0</v>
          </cell>
          <cell r="IV61">
            <v>0</v>
          </cell>
          <cell r="IW61">
            <v>3.1</v>
          </cell>
          <cell r="IX61">
            <v>7.1999999999999993</v>
          </cell>
          <cell r="IY61">
            <v>4.2</v>
          </cell>
          <cell r="IZ61" t="str">
            <v>nd</v>
          </cell>
          <cell r="JA61">
            <v>0</v>
          </cell>
          <cell r="JB61">
            <v>0</v>
          </cell>
          <cell r="JC61">
            <v>0</v>
          </cell>
          <cell r="JD61">
            <v>0</v>
          </cell>
          <cell r="JE61" t="str">
            <v>nd</v>
          </cell>
          <cell r="JF61">
            <v>0</v>
          </cell>
          <cell r="JG61">
            <v>0</v>
          </cell>
          <cell r="JH61">
            <v>0</v>
          </cell>
          <cell r="JI61">
            <v>0</v>
          </cell>
          <cell r="JJ61">
            <v>0</v>
          </cell>
          <cell r="JK61">
            <v>7.1999999999999993</v>
          </cell>
          <cell r="JL61">
            <v>0</v>
          </cell>
          <cell r="JM61">
            <v>0</v>
          </cell>
          <cell r="JN61">
            <v>0</v>
          </cell>
          <cell r="JO61">
            <v>0</v>
          </cell>
          <cell r="JP61">
            <v>0</v>
          </cell>
          <cell r="JQ61">
            <v>17.299999999999997</v>
          </cell>
          <cell r="JR61">
            <v>0</v>
          </cell>
          <cell r="JS61">
            <v>0</v>
          </cell>
          <cell r="JT61">
            <v>0</v>
          </cell>
          <cell r="JU61" t="str">
            <v>nd</v>
          </cell>
          <cell r="JV61" t="str">
            <v>nd</v>
          </cell>
          <cell r="JW61">
            <v>58.5</v>
          </cell>
          <cell r="JX61">
            <v>0</v>
          </cell>
          <cell r="JY61">
            <v>0</v>
          </cell>
          <cell r="JZ61">
            <v>0</v>
          </cell>
          <cell r="KA61">
            <v>0</v>
          </cell>
          <cell r="KB61">
            <v>0</v>
          </cell>
          <cell r="KC61">
            <v>15.2</v>
          </cell>
          <cell r="KD61">
            <v>61.3</v>
          </cell>
          <cell r="KE61">
            <v>9.7000000000000011</v>
          </cell>
          <cell r="KF61">
            <v>3.3000000000000003</v>
          </cell>
          <cell r="KG61">
            <v>5.7</v>
          </cell>
          <cell r="KH61">
            <v>20</v>
          </cell>
          <cell r="KI61">
            <v>0.1</v>
          </cell>
          <cell r="KJ61">
            <v>59.5</v>
          </cell>
          <cell r="KK61">
            <v>9.8000000000000007</v>
          </cell>
          <cell r="KL61">
            <v>3.2</v>
          </cell>
          <cell r="KM61">
            <v>6.1</v>
          </cell>
          <cell r="KN61">
            <v>21.3</v>
          </cell>
          <cell r="KO61">
            <v>0.1</v>
          </cell>
        </row>
        <row r="62">
          <cell r="A62" t="str">
            <v>6GZ</v>
          </cell>
          <cell r="B62" t="str">
            <v>62</v>
          </cell>
          <cell r="C62" t="str">
            <v>NAF 17</v>
          </cell>
          <cell r="D62" t="str">
            <v>GZ</v>
          </cell>
          <cell r="E62" t="str">
            <v>6</v>
          </cell>
          <cell r="F62">
            <v>0.6</v>
          </cell>
          <cell r="G62">
            <v>2.5</v>
          </cell>
          <cell r="H62">
            <v>18.3</v>
          </cell>
          <cell r="I62">
            <v>61.3</v>
          </cell>
          <cell r="J62">
            <v>17.399999999999999</v>
          </cell>
          <cell r="K62">
            <v>73.3</v>
          </cell>
          <cell r="L62">
            <v>15.299999999999999</v>
          </cell>
          <cell r="M62">
            <v>7.3999999999999995</v>
          </cell>
          <cell r="N62">
            <v>4</v>
          </cell>
          <cell r="O62">
            <v>36.700000000000003</v>
          </cell>
          <cell r="P62">
            <v>28.799999999999997</v>
          </cell>
          <cell r="Q62">
            <v>34.1</v>
          </cell>
          <cell r="R62">
            <v>6.6000000000000005</v>
          </cell>
          <cell r="S62">
            <v>26.3</v>
          </cell>
          <cell r="T62">
            <v>16.400000000000002</v>
          </cell>
          <cell r="U62">
            <v>1.9</v>
          </cell>
          <cell r="V62">
            <v>21.8</v>
          </cell>
          <cell r="W62">
            <v>11.799999999999999</v>
          </cell>
          <cell r="X62">
            <v>75.8</v>
          </cell>
          <cell r="Y62">
            <v>12.4</v>
          </cell>
          <cell r="Z62" t="str">
            <v>nd</v>
          </cell>
          <cell r="AA62">
            <v>61.8</v>
          </cell>
          <cell r="AB62">
            <v>13.600000000000001</v>
          </cell>
          <cell r="AC62">
            <v>46.400000000000006</v>
          </cell>
          <cell r="AD62">
            <v>13.600000000000001</v>
          </cell>
          <cell r="AE62">
            <v>24.3</v>
          </cell>
          <cell r="AF62">
            <v>32</v>
          </cell>
          <cell r="AG62">
            <v>6.8000000000000007</v>
          </cell>
          <cell r="AH62">
            <v>0</v>
          </cell>
          <cell r="AI62">
            <v>36.9</v>
          </cell>
          <cell r="AJ62">
            <v>72.599999999999994</v>
          </cell>
          <cell r="AK62">
            <v>4.1000000000000005</v>
          </cell>
          <cell r="AL62">
            <v>23.3</v>
          </cell>
          <cell r="AM62">
            <v>43.9</v>
          </cell>
          <cell r="AN62">
            <v>56.100000000000009</v>
          </cell>
          <cell r="AO62">
            <v>88.3</v>
          </cell>
          <cell r="AP62">
            <v>11.700000000000001</v>
          </cell>
          <cell r="AQ62">
            <v>17.299999999999997</v>
          </cell>
          <cell r="AR62">
            <v>4.1000000000000005</v>
          </cell>
          <cell r="AS62">
            <v>0.70000000000000007</v>
          </cell>
          <cell r="AT62">
            <v>75.2</v>
          </cell>
          <cell r="AU62">
            <v>2.7</v>
          </cell>
          <cell r="AV62">
            <v>4.3999999999999995</v>
          </cell>
          <cell r="AW62" t="str">
            <v>nd</v>
          </cell>
          <cell r="AX62" t="str">
            <v>nd</v>
          </cell>
          <cell r="AY62">
            <v>70.899999999999991</v>
          </cell>
          <cell r="AZ62">
            <v>23.7</v>
          </cell>
          <cell r="BA62">
            <v>74.599999999999994</v>
          </cell>
          <cell r="BB62">
            <v>12.3</v>
          </cell>
          <cell r="BC62">
            <v>4.5999999999999996</v>
          </cell>
          <cell r="BD62">
            <v>3</v>
          </cell>
          <cell r="BE62">
            <v>2.8000000000000003</v>
          </cell>
          <cell r="BF62">
            <v>2.7</v>
          </cell>
          <cell r="BG62">
            <v>2.1</v>
          </cell>
          <cell r="BH62">
            <v>4.5</v>
          </cell>
          <cell r="BI62">
            <v>5.2</v>
          </cell>
          <cell r="BJ62">
            <v>8</v>
          </cell>
          <cell r="BK62">
            <v>55.800000000000004</v>
          </cell>
          <cell r="BL62">
            <v>24.5</v>
          </cell>
          <cell r="BM62">
            <v>0.89999999999999991</v>
          </cell>
          <cell r="BN62">
            <v>0.1</v>
          </cell>
          <cell r="BO62">
            <v>0</v>
          </cell>
          <cell r="BP62">
            <v>2.4</v>
          </cell>
          <cell r="BQ62">
            <v>38.1</v>
          </cell>
          <cell r="BR62">
            <v>58.5</v>
          </cell>
          <cell r="BS62">
            <v>0</v>
          </cell>
          <cell r="BT62" t="str">
            <v>nd</v>
          </cell>
          <cell r="BU62">
            <v>0.3</v>
          </cell>
          <cell r="BV62">
            <v>30.3</v>
          </cell>
          <cell r="BW62">
            <v>66.2</v>
          </cell>
          <cell r="BX62">
            <v>3.3000000000000003</v>
          </cell>
          <cell r="BY62">
            <v>0</v>
          </cell>
          <cell r="BZ62">
            <v>1.2</v>
          </cell>
          <cell r="CA62">
            <v>21.2</v>
          </cell>
          <cell r="CB62">
            <v>57.8</v>
          </cell>
          <cell r="CC62">
            <v>18.7</v>
          </cell>
          <cell r="CD62">
            <v>1.0999999999999999</v>
          </cell>
          <cell r="CE62">
            <v>0</v>
          </cell>
          <cell r="CF62">
            <v>0</v>
          </cell>
          <cell r="CG62">
            <v>0</v>
          </cell>
          <cell r="CH62">
            <v>0</v>
          </cell>
          <cell r="CI62">
            <v>0.8</v>
          </cell>
          <cell r="CJ62">
            <v>99.2</v>
          </cell>
          <cell r="CK62">
            <v>91.100000000000009</v>
          </cell>
          <cell r="CL62">
            <v>36.199999999999996</v>
          </cell>
          <cell r="CM62">
            <v>94.899999999999991</v>
          </cell>
          <cell r="CN62">
            <v>46.800000000000004</v>
          </cell>
          <cell r="CO62">
            <v>2.1999999999999997</v>
          </cell>
          <cell r="CP62">
            <v>21.7</v>
          </cell>
          <cell r="CQ62">
            <v>88.3</v>
          </cell>
          <cell r="CR62">
            <v>10.5</v>
          </cell>
          <cell r="CS62">
            <v>19.5</v>
          </cell>
          <cell r="CT62">
            <v>30.099999999999998</v>
          </cell>
          <cell r="CU62">
            <v>27.900000000000002</v>
          </cell>
          <cell r="CV62">
            <v>22.5</v>
          </cell>
          <cell r="CW62">
            <v>29.599999999999998</v>
          </cell>
          <cell r="CX62">
            <v>1.7000000000000002</v>
          </cell>
          <cell r="CY62">
            <v>9.5</v>
          </cell>
          <cell r="CZ62">
            <v>5.6000000000000005</v>
          </cell>
          <cell r="DA62">
            <v>29.5</v>
          </cell>
          <cell r="DB62">
            <v>24.2</v>
          </cell>
          <cell r="DC62">
            <v>23.1</v>
          </cell>
          <cell r="DD62">
            <v>20.100000000000001</v>
          </cell>
          <cell r="DE62">
            <v>28.4</v>
          </cell>
          <cell r="DF62">
            <v>27</v>
          </cell>
          <cell r="DG62">
            <v>5.8999999999999995</v>
          </cell>
          <cell r="DH62">
            <v>8.6</v>
          </cell>
          <cell r="DI62">
            <v>29.299999999999997</v>
          </cell>
          <cell r="DJ62">
            <v>34.699999999999996</v>
          </cell>
          <cell r="DK62">
            <v>12.6</v>
          </cell>
          <cell r="DL62" t="str">
            <v>nd</v>
          </cell>
          <cell r="DM62" t="str">
            <v>nd</v>
          </cell>
          <cell r="DN62">
            <v>0</v>
          </cell>
          <cell r="DO62" t="str">
            <v>nd</v>
          </cell>
          <cell r="DP62">
            <v>0.2</v>
          </cell>
          <cell r="DQ62">
            <v>1.5</v>
          </cell>
          <cell r="DR62" t="str">
            <v>nd</v>
          </cell>
          <cell r="DS62">
            <v>0</v>
          </cell>
          <cell r="DT62" t="str">
            <v>nd</v>
          </cell>
          <cell r="DU62">
            <v>0.6</v>
          </cell>
          <cell r="DV62">
            <v>0.2</v>
          </cell>
          <cell r="DW62">
            <v>10.199999999999999</v>
          </cell>
          <cell r="DX62">
            <v>5.8999999999999995</v>
          </cell>
          <cell r="DY62">
            <v>1.2</v>
          </cell>
          <cell r="DZ62">
            <v>0.6</v>
          </cell>
          <cell r="EA62">
            <v>0.3</v>
          </cell>
          <cell r="EB62">
            <v>0.5</v>
          </cell>
          <cell r="EC62">
            <v>48.5</v>
          </cell>
          <cell r="ED62">
            <v>4.1000000000000005</v>
          </cell>
          <cell r="EE62">
            <v>3.2</v>
          </cell>
          <cell r="EF62">
            <v>1.9</v>
          </cell>
          <cell r="EG62">
            <v>1.4000000000000001</v>
          </cell>
          <cell r="EH62">
            <v>1.7000000000000002</v>
          </cell>
          <cell r="EI62">
            <v>14.299999999999999</v>
          </cell>
          <cell r="EJ62">
            <v>2.2999999999999998</v>
          </cell>
          <cell r="EK62" t="str">
            <v>nd</v>
          </cell>
          <cell r="EL62">
            <v>0</v>
          </cell>
          <cell r="EM62" t="str">
            <v>nd</v>
          </cell>
          <cell r="EN62" t="str">
            <v>nd</v>
          </cell>
          <cell r="EO62">
            <v>0</v>
          </cell>
          <cell r="EP62">
            <v>0.3</v>
          </cell>
          <cell r="EQ62">
            <v>0</v>
          </cell>
          <cell r="ER62">
            <v>0</v>
          </cell>
          <cell r="ES62">
            <v>0</v>
          </cell>
          <cell r="ET62" t="str">
            <v>nd</v>
          </cell>
          <cell r="EU62" t="str">
            <v>nd</v>
          </cell>
          <cell r="EV62">
            <v>0</v>
          </cell>
          <cell r="EW62" t="str">
            <v>nd</v>
          </cell>
          <cell r="EX62">
            <v>0.89999999999999991</v>
          </cell>
          <cell r="EY62">
            <v>0.8</v>
          </cell>
          <cell r="EZ62">
            <v>0</v>
          </cell>
          <cell r="FA62">
            <v>1.6</v>
          </cell>
          <cell r="FB62" t="str">
            <v>nd</v>
          </cell>
          <cell r="FC62">
            <v>5.3</v>
          </cell>
          <cell r="FD62">
            <v>7.8</v>
          </cell>
          <cell r="FE62">
            <v>3.5000000000000004</v>
          </cell>
          <cell r="FF62">
            <v>1.7000000000000002</v>
          </cell>
          <cell r="FG62">
            <v>2.1999999999999997</v>
          </cell>
          <cell r="FH62">
            <v>4.9000000000000004</v>
          </cell>
          <cell r="FI62">
            <v>2</v>
          </cell>
          <cell r="FJ62">
            <v>36</v>
          </cell>
          <cell r="FK62">
            <v>14.6</v>
          </cell>
          <cell r="FL62" t="str">
            <v>nd</v>
          </cell>
          <cell r="FM62">
            <v>0.4</v>
          </cell>
          <cell r="FN62" t="str">
            <v>nd</v>
          </cell>
          <cell r="FO62" t="str">
            <v>nd</v>
          </cell>
          <cell r="FP62">
            <v>10.7</v>
          </cell>
          <cell r="FQ62">
            <v>5.7</v>
          </cell>
          <cell r="FR62">
            <v>0.3</v>
          </cell>
          <cell r="FS62">
            <v>0</v>
          </cell>
          <cell r="FT62">
            <v>0</v>
          </cell>
          <cell r="FU62">
            <v>0</v>
          </cell>
          <cell r="FV62" t="str">
            <v>nd</v>
          </cell>
          <cell r="FW62">
            <v>0.4</v>
          </cell>
          <cell r="FX62">
            <v>0</v>
          </cell>
          <cell r="FY62">
            <v>0</v>
          </cell>
          <cell r="FZ62" t="str">
            <v>nd</v>
          </cell>
          <cell r="GA62">
            <v>0.6</v>
          </cell>
          <cell r="GB62">
            <v>1.3</v>
          </cell>
          <cell r="GC62">
            <v>0</v>
          </cell>
          <cell r="GD62">
            <v>0</v>
          </cell>
          <cell r="GE62">
            <v>0</v>
          </cell>
          <cell r="GF62">
            <v>0.3</v>
          </cell>
          <cell r="GG62">
            <v>9.9</v>
          </cell>
          <cell r="GH62">
            <v>8.1</v>
          </cell>
          <cell r="GI62">
            <v>0.2</v>
          </cell>
          <cell r="GJ62">
            <v>0.1</v>
          </cell>
          <cell r="GK62">
            <v>0</v>
          </cell>
          <cell r="GL62">
            <v>2</v>
          </cell>
          <cell r="GM62">
            <v>22.2</v>
          </cell>
          <cell r="GN62">
            <v>37</v>
          </cell>
          <cell r="GO62">
            <v>0</v>
          </cell>
          <cell r="GP62">
            <v>0</v>
          </cell>
          <cell r="GQ62">
            <v>0</v>
          </cell>
          <cell r="GR62">
            <v>0</v>
          </cell>
          <cell r="GS62">
            <v>5.4</v>
          </cell>
          <cell r="GT62">
            <v>11.799999999999999</v>
          </cell>
          <cell r="GU62">
            <v>0</v>
          </cell>
          <cell r="GV62">
            <v>0.5</v>
          </cell>
          <cell r="GW62">
            <v>0</v>
          </cell>
          <cell r="GX62">
            <v>0</v>
          </cell>
          <cell r="GY62" t="str">
            <v>nd</v>
          </cell>
          <cell r="GZ62">
            <v>0</v>
          </cell>
          <cell r="HA62">
            <v>0</v>
          </cell>
          <cell r="HB62">
            <v>0</v>
          </cell>
          <cell r="HC62" t="str">
            <v>nd</v>
          </cell>
          <cell r="HD62">
            <v>1.5</v>
          </cell>
          <cell r="HE62" t="str">
            <v>nd</v>
          </cell>
          <cell r="HF62">
            <v>0</v>
          </cell>
          <cell r="HG62">
            <v>0</v>
          </cell>
          <cell r="HH62">
            <v>0</v>
          </cell>
          <cell r="HI62">
            <v>3.1</v>
          </cell>
          <cell r="HJ62">
            <v>15.5</v>
          </cell>
          <cell r="HK62">
            <v>0.2</v>
          </cell>
          <cell r="HL62">
            <v>0</v>
          </cell>
          <cell r="HM62">
            <v>0</v>
          </cell>
          <cell r="HN62" t="str">
            <v>nd</v>
          </cell>
          <cell r="HO62">
            <v>25.8</v>
          </cell>
          <cell r="HP62">
            <v>33.700000000000003</v>
          </cell>
          <cell r="HQ62">
            <v>1.5</v>
          </cell>
          <cell r="HR62">
            <v>0</v>
          </cell>
          <cell r="HS62" t="str">
            <v>nd</v>
          </cell>
          <cell r="HT62" t="str">
            <v>nd</v>
          </cell>
          <cell r="HU62">
            <v>1.3</v>
          </cell>
          <cell r="HV62">
            <v>15</v>
          </cell>
          <cell r="HW62">
            <v>1.2</v>
          </cell>
          <cell r="HX62">
            <v>0</v>
          </cell>
          <cell r="HY62" t="str">
            <v>nd</v>
          </cell>
          <cell r="HZ62">
            <v>0.3</v>
          </cell>
          <cell r="IA62" t="str">
            <v>nd</v>
          </cell>
          <cell r="IB62">
            <v>0</v>
          </cell>
          <cell r="IC62">
            <v>0</v>
          </cell>
          <cell r="ID62" t="str">
            <v>nd</v>
          </cell>
          <cell r="IE62">
            <v>0.6</v>
          </cell>
          <cell r="IF62">
            <v>1</v>
          </cell>
          <cell r="IG62" t="str">
            <v>nd</v>
          </cell>
          <cell r="IH62">
            <v>0</v>
          </cell>
          <cell r="II62">
            <v>0</v>
          </cell>
          <cell r="IJ62" t="str">
            <v>nd</v>
          </cell>
          <cell r="IK62">
            <v>3.5999999999999996</v>
          </cell>
          <cell r="IL62">
            <v>11.200000000000001</v>
          </cell>
          <cell r="IM62">
            <v>3.2</v>
          </cell>
          <cell r="IN62">
            <v>0.4</v>
          </cell>
          <cell r="IO62">
            <v>0</v>
          </cell>
          <cell r="IP62">
            <v>0.89999999999999991</v>
          </cell>
          <cell r="IQ62">
            <v>13.4</v>
          </cell>
          <cell r="IR62">
            <v>34.5</v>
          </cell>
          <cell r="IS62">
            <v>11.600000000000001</v>
          </cell>
          <cell r="IT62">
            <v>0.5</v>
          </cell>
          <cell r="IU62">
            <v>0</v>
          </cell>
          <cell r="IV62">
            <v>0</v>
          </cell>
          <cell r="IW62">
            <v>3.2</v>
          </cell>
          <cell r="IX62">
            <v>11</v>
          </cell>
          <cell r="IY62">
            <v>3.3000000000000003</v>
          </cell>
          <cell r="IZ62" t="str">
            <v>nd</v>
          </cell>
          <cell r="JA62">
            <v>0</v>
          </cell>
          <cell r="JB62">
            <v>0</v>
          </cell>
          <cell r="JC62">
            <v>0</v>
          </cell>
          <cell r="JD62">
            <v>0</v>
          </cell>
          <cell r="JE62">
            <v>0.6</v>
          </cell>
          <cell r="JF62">
            <v>0</v>
          </cell>
          <cell r="JG62">
            <v>0</v>
          </cell>
          <cell r="JH62">
            <v>0</v>
          </cell>
          <cell r="JI62">
            <v>0</v>
          </cell>
          <cell r="JJ62">
            <v>0</v>
          </cell>
          <cell r="JK62">
            <v>2</v>
          </cell>
          <cell r="JL62">
            <v>0</v>
          </cell>
          <cell r="JM62">
            <v>0</v>
          </cell>
          <cell r="JN62">
            <v>0</v>
          </cell>
          <cell r="JO62">
            <v>0</v>
          </cell>
          <cell r="JP62" t="str">
            <v>nd</v>
          </cell>
          <cell r="JQ62">
            <v>18.5</v>
          </cell>
          <cell r="JR62">
            <v>0</v>
          </cell>
          <cell r="JS62">
            <v>0</v>
          </cell>
          <cell r="JT62">
            <v>0</v>
          </cell>
          <cell r="JU62">
            <v>0</v>
          </cell>
          <cell r="JV62" t="str">
            <v>nd</v>
          </cell>
          <cell r="JW62">
            <v>60.5</v>
          </cell>
          <cell r="JX62">
            <v>0</v>
          </cell>
          <cell r="JY62">
            <v>0</v>
          </cell>
          <cell r="JZ62">
            <v>0</v>
          </cell>
          <cell r="KA62">
            <v>0</v>
          </cell>
          <cell r="KB62" t="str">
            <v>nd</v>
          </cell>
          <cell r="KC62">
            <v>17.599999999999998</v>
          </cell>
          <cell r="KD62">
            <v>62.5</v>
          </cell>
          <cell r="KE62">
            <v>9.1999999999999993</v>
          </cell>
          <cell r="KF62">
            <v>2.7</v>
          </cell>
          <cell r="KG62">
            <v>7.7</v>
          </cell>
          <cell r="KH62">
            <v>17.899999999999999</v>
          </cell>
          <cell r="KI62">
            <v>0</v>
          </cell>
          <cell r="KJ62">
            <v>59.3</v>
          </cell>
          <cell r="KK62">
            <v>9.1</v>
          </cell>
          <cell r="KL62">
            <v>2.7</v>
          </cell>
          <cell r="KM62">
            <v>9.1</v>
          </cell>
          <cell r="KN62">
            <v>19.7</v>
          </cell>
          <cell r="KO62">
            <v>0</v>
          </cell>
        </row>
        <row r="63">
          <cell r="A63" t="str">
            <v>EnsHZ</v>
          </cell>
          <cell r="B63" t="str">
            <v>63</v>
          </cell>
          <cell r="C63" t="str">
            <v>NAF 17</v>
          </cell>
          <cell r="D63" t="str">
            <v>HZ</v>
          </cell>
          <cell r="E63" t="str">
            <v/>
          </cell>
          <cell r="F63">
            <v>0.5</v>
          </cell>
          <cell r="G63">
            <v>15.1</v>
          </cell>
          <cell r="H63">
            <v>32.5</v>
          </cell>
          <cell r="I63">
            <v>38.5</v>
          </cell>
          <cell r="J63">
            <v>13.3</v>
          </cell>
          <cell r="K63">
            <v>91</v>
          </cell>
          <cell r="L63">
            <v>6.1</v>
          </cell>
          <cell r="M63">
            <v>2.5</v>
          </cell>
          <cell r="N63">
            <v>0.4</v>
          </cell>
          <cell r="O63">
            <v>42.8</v>
          </cell>
          <cell r="P63">
            <v>50.5</v>
          </cell>
          <cell r="Q63">
            <v>7.0000000000000009</v>
          </cell>
          <cell r="R63">
            <v>3.6999999999999997</v>
          </cell>
          <cell r="S63">
            <v>16.900000000000002</v>
          </cell>
          <cell r="T63">
            <v>37.200000000000003</v>
          </cell>
          <cell r="U63">
            <v>3</v>
          </cell>
          <cell r="V63">
            <v>18.8</v>
          </cell>
          <cell r="W63">
            <v>12.7</v>
          </cell>
          <cell r="X63">
            <v>83.1</v>
          </cell>
          <cell r="Y63">
            <v>4.2</v>
          </cell>
          <cell r="Z63">
            <v>3.3000000000000003</v>
          </cell>
          <cell r="AA63">
            <v>35.799999999999997</v>
          </cell>
          <cell r="AB63">
            <v>8.9</v>
          </cell>
          <cell r="AC63">
            <v>74</v>
          </cell>
          <cell r="AD63">
            <v>18.7</v>
          </cell>
          <cell r="AE63">
            <v>13</v>
          </cell>
          <cell r="AF63">
            <v>30.4</v>
          </cell>
          <cell r="AG63">
            <v>13</v>
          </cell>
          <cell r="AH63">
            <v>0</v>
          </cell>
          <cell r="AI63">
            <v>43.5</v>
          </cell>
          <cell r="AJ63">
            <v>43.8</v>
          </cell>
          <cell r="AK63">
            <v>8.4</v>
          </cell>
          <cell r="AL63">
            <v>47.8</v>
          </cell>
          <cell r="AM63">
            <v>50.6</v>
          </cell>
          <cell r="AN63">
            <v>49.4</v>
          </cell>
          <cell r="AO63">
            <v>74.099999999999994</v>
          </cell>
          <cell r="AP63">
            <v>25.900000000000002</v>
          </cell>
          <cell r="AQ63">
            <v>34.599999999999994</v>
          </cell>
          <cell r="AR63">
            <v>8.1</v>
          </cell>
          <cell r="AS63">
            <v>0.6</v>
          </cell>
          <cell r="AT63">
            <v>53.800000000000004</v>
          </cell>
          <cell r="AU63">
            <v>3</v>
          </cell>
          <cell r="AV63">
            <v>3.5999999999999996</v>
          </cell>
          <cell r="AW63">
            <v>0.4</v>
          </cell>
          <cell r="AX63">
            <v>1.4000000000000001</v>
          </cell>
          <cell r="AY63">
            <v>59.599999999999994</v>
          </cell>
          <cell r="AZ63">
            <v>35.099999999999994</v>
          </cell>
          <cell r="BA63">
            <v>51.300000000000004</v>
          </cell>
          <cell r="BB63">
            <v>27.200000000000003</v>
          </cell>
          <cell r="BC63">
            <v>11.5</v>
          </cell>
          <cell r="BD63">
            <v>5.8999999999999995</v>
          </cell>
          <cell r="BE63">
            <v>1.6</v>
          </cell>
          <cell r="BF63">
            <v>2.5</v>
          </cell>
          <cell r="BG63">
            <v>0.8</v>
          </cell>
          <cell r="BH63">
            <v>5.0999999999999996</v>
          </cell>
          <cell r="BI63">
            <v>9.6</v>
          </cell>
          <cell r="BJ63">
            <v>25</v>
          </cell>
          <cell r="BK63">
            <v>20.8</v>
          </cell>
          <cell r="BL63">
            <v>38.700000000000003</v>
          </cell>
          <cell r="BM63">
            <v>0.6</v>
          </cell>
          <cell r="BN63">
            <v>0.70000000000000007</v>
          </cell>
          <cell r="BO63">
            <v>1.3</v>
          </cell>
          <cell r="BP63">
            <v>3.1</v>
          </cell>
          <cell r="BQ63">
            <v>53</v>
          </cell>
          <cell r="BR63">
            <v>41.199999999999996</v>
          </cell>
          <cell r="BS63">
            <v>0</v>
          </cell>
          <cell r="BT63">
            <v>0</v>
          </cell>
          <cell r="BU63">
            <v>0.4</v>
          </cell>
          <cell r="BV63">
            <v>5.3</v>
          </cell>
          <cell r="BW63">
            <v>83.3</v>
          </cell>
          <cell r="BX63">
            <v>11</v>
          </cell>
          <cell r="BY63">
            <v>0.6</v>
          </cell>
          <cell r="BZ63">
            <v>1.5</v>
          </cell>
          <cell r="CA63">
            <v>17.100000000000001</v>
          </cell>
          <cell r="CB63">
            <v>43.2</v>
          </cell>
          <cell r="CC63">
            <v>34.200000000000003</v>
          </cell>
          <cell r="CD63">
            <v>3.3000000000000003</v>
          </cell>
          <cell r="CE63">
            <v>0</v>
          </cell>
          <cell r="CF63">
            <v>0</v>
          </cell>
          <cell r="CG63" t="str">
            <v>nd</v>
          </cell>
          <cell r="CH63">
            <v>0.4</v>
          </cell>
          <cell r="CI63">
            <v>23.799999999999997</v>
          </cell>
          <cell r="CJ63">
            <v>75.5</v>
          </cell>
          <cell r="CK63">
            <v>78.3</v>
          </cell>
          <cell r="CL63">
            <v>52.300000000000004</v>
          </cell>
          <cell r="CM63">
            <v>65.400000000000006</v>
          </cell>
          <cell r="CN63">
            <v>41.4</v>
          </cell>
          <cell r="CO63">
            <v>12.9</v>
          </cell>
          <cell r="CP63">
            <v>24.9</v>
          </cell>
          <cell r="CQ63">
            <v>80.400000000000006</v>
          </cell>
          <cell r="CR63">
            <v>12.8</v>
          </cell>
          <cell r="CS63">
            <v>16.600000000000001</v>
          </cell>
          <cell r="CT63">
            <v>22</v>
          </cell>
          <cell r="CU63">
            <v>20</v>
          </cell>
          <cell r="CV63">
            <v>41.5</v>
          </cell>
          <cell r="CW63">
            <v>17.399999999999999</v>
          </cell>
          <cell r="CX63">
            <v>7.5</v>
          </cell>
          <cell r="CY63">
            <v>13.600000000000001</v>
          </cell>
          <cell r="CZ63">
            <v>6</v>
          </cell>
          <cell r="DA63">
            <v>14.499999999999998</v>
          </cell>
          <cell r="DB63">
            <v>40.9</v>
          </cell>
          <cell r="DC63">
            <v>19.5</v>
          </cell>
          <cell r="DD63">
            <v>38</v>
          </cell>
          <cell r="DE63">
            <v>16.5</v>
          </cell>
          <cell r="DF63">
            <v>34</v>
          </cell>
          <cell r="DG63">
            <v>13.700000000000001</v>
          </cell>
          <cell r="DH63">
            <v>3.5999999999999996</v>
          </cell>
          <cell r="DI63">
            <v>3.3000000000000003</v>
          </cell>
          <cell r="DJ63">
            <v>19.100000000000001</v>
          </cell>
          <cell r="DK63">
            <v>12.7</v>
          </cell>
          <cell r="DL63">
            <v>0</v>
          </cell>
          <cell r="DM63">
            <v>0.2</v>
          </cell>
          <cell r="DN63">
            <v>0</v>
          </cell>
          <cell r="DO63">
            <v>0.1</v>
          </cell>
          <cell r="DP63">
            <v>0.2</v>
          </cell>
          <cell r="DQ63">
            <v>6.1</v>
          </cell>
          <cell r="DR63">
            <v>1.2</v>
          </cell>
          <cell r="DS63">
            <v>1.7999999999999998</v>
          </cell>
          <cell r="DT63">
            <v>5.2</v>
          </cell>
          <cell r="DU63">
            <v>0.6</v>
          </cell>
          <cell r="DV63">
            <v>0.1</v>
          </cell>
          <cell r="DW63">
            <v>8</v>
          </cell>
          <cell r="DX63">
            <v>22</v>
          </cell>
          <cell r="DY63">
            <v>0.70000000000000007</v>
          </cell>
          <cell r="DZ63">
            <v>0.4</v>
          </cell>
          <cell r="EA63">
            <v>0.8</v>
          </cell>
          <cell r="EB63">
            <v>0.70000000000000007</v>
          </cell>
          <cell r="EC63">
            <v>32.4</v>
          </cell>
          <cell r="ED63">
            <v>3.8</v>
          </cell>
          <cell r="EE63">
            <v>0.8</v>
          </cell>
          <cell r="EF63">
            <v>0.1</v>
          </cell>
          <cell r="EG63" t="str">
            <v>nd</v>
          </cell>
          <cell r="EH63">
            <v>1.5</v>
          </cell>
          <cell r="EI63">
            <v>4.8</v>
          </cell>
          <cell r="EJ63">
            <v>0.3</v>
          </cell>
          <cell r="EK63" t="str">
            <v>nd</v>
          </cell>
          <cell r="EL63">
            <v>0</v>
          </cell>
          <cell r="EM63">
            <v>0</v>
          </cell>
          <cell r="EN63" t="str">
            <v>nd</v>
          </cell>
          <cell r="EO63">
            <v>0</v>
          </cell>
          <cell r="EP63">
            <v>0.2</v>
          </cell>
          <cell r="EQ63" t="str">
            <v>nd</v>
          </cell>
          <cell r="ER63" t="str">
            <v>nd</v>
          </cell>
          <cell r="ES63">
            <v>0.1</v>
          </cell>
          <cell r="ET63" t="str">
            <v>nd</v>
          </cell>
          <cell r="EU63">
            <v>5</v>
          </cell>
          <cell r="EV63" t="str">
            <v>nd</v>
          </cell>
          <cell r="EW63">
            <v>5.8000000000000007</v>
          </cell>
          <cell r="EX63">
            <v>1.4000000000000001</v>
          </cell>
          <cell r="EY63">
            <v>2.9000000000000004</v>
          </cell>
          <cell r="EZ63">
            <v>0.4</v>
          </cell>
          <cell r="FA63" t="str">
            <v>nd</v>
          </cell>
          <cell r="FB63">
            <v>0.4</v>
          </cell>
          <cell r="FC63">
            <v>18.3</v>
          </cell>
          <cell r="FD63">
            <v>4.3999999999999995</v>
          </cell>
          <cell r="FE63">
            <v>8.7999999999999989</v>
          </cell>
          <cell r="FF63" t="str">
            <v>nd</v>
          </cell>
          <cell r="FG63" t="str">
            <v>nd</v>
          </cell>
          <cell r="FH63">
            <v>0.89999999999999991</v>
          </cell>
          <cell r="FI63">
            <v>0.70000000000000007</v>
          </cell>
          <cell r="FJ63">
            <v>14.399999999999999</v>
          </cell>
          <cell r="FK63">
            <v>22.400000000000002</v>
          </cell>
          <cell r="FL63">
            <v>0</v>
          </cell>
          <cell r="FM63">
            <v>0</v>
          </cell>
          <cell r="FN63" t="str">
            <v>nd</v>
          </cell>
          <cell r="FO63">
            <v>0.2</v>
          </cell>
          <cell r="FP63">
            <v>0.5</v>
          </cell>
          <cell r="FQ63">
            <v>4.5</v>
          </cell>
          <cell r="FR63">
            <v>0.2</v>
          </cell>
          <cell r="FS63" t="str">
            <v>nd</v>
          </cell>
          <cell r="FT63" t="str">
            <v>nd</v>
          </cell>
          <cell r="FU63">
            <v>0</v>
          </cell>
          <cell r="FV63">
            <v>0.1</v>
          </cell>
          <cell r="FW63">
            <v>0.2</v>
          </cell>
          <cell r="FX63">
            <v>0.70000000000000007</v>
          </cell>
          <cell r="FY63">
            <v>1</v>
          </cell>
          <cell r="FZ63">
            <v>1.5</v>
          </cell>
          <cell r="GA63">
            <v>5.5</v>
          </cell>
          <cell r="GB63">
            <v>6.1</v>
          </cell>
          <cell r="GC63" t="str">
            <v>nd</v>
          </cell>
          <cell r="GD63">
            <v>0</v>
          </cell>
          <cell r="GE63">
            <v>0.3</v>
          </cell>
          <cell r="GF63">
            <v>1.4000000000000001</v>
          </cell>
          <cell r="GG63">
            <v>22.8</v>
          </cell>
          <cell r="GH63">
            <v>7.7</v>
          </cell>
          <cell r="GI63">
            <v>0</v>
          </cell>
          <cell r="GJ63">
            <v>0</v>
          </cell>
          <cell r="GK63" t="str">
            <v>nd</v>
          </cell>
          <cell r="GL63" t="str">
            <v>nd</v>
          </cell>
          <cell r="GM63">
            <v>14.899999999999999</v>
          </cell>
          <cell r="GN63">
            <v>23.9</v>
          </cell>
          <cell r="GO63">
            <v>0</v>
          </cell>
          <cell r="GP63">
            <v>0</v>
          </cell>
          <cell r="GQ63">
            <v>0</v>
          </cell>
          <cell r="GR63" t="str">
            <v>nd</v>
          </cell>
          <cell r="GS63">
            <v>9.8000000000000007</v>
          </cell>
          <cell r="GT63">
            <v>3.5000000000000004</v>
          </cell>
          <cell r="GU63">
            <v>0</v>
          </cell>
          <cell r="GV63">
            <v>0.3</v>
          </cell>
          <cell r="GW63">
            <v>0</v>
          </cell>
          <cell r="GX63" t="str">
            <v>nd</v>
          </cell>
          <cell r="GY63">
            <v>0.1</v>
          </cell>
          <cell r="GZ63">
            <v>0</v>
          </cell>
          <cell r="HA63">
            <v>0</v>
          </cell>
          <cell r="HB63">
            <v>0</v>
          </cell>
          <cell r="HC63">
            <v>0.6</v>
          </cell>
          <cell r="HD63">
            <v>13.3</v>
          </cell>
          <cell r="HE63">
            <v>1.3</v>
          </cell>
          <cell r="HF63">
            <v>0</v>
          </cell>
          <cell r="HG63">
            <v>0</v>
          </cell>
          <cell r="HH63" t="str">
            <v>nd</v>
          </cell>
          <cell r="HI63">
            <v>1.0999999999999999</v>
          </cell>
          <cell r="HJ63">
            <v>28.7</v>
          </cell>
          <cell r="HK63">
            <v>2.4</v>
          </cell>
          <cell r="HL63">
            <v>0</v>
          </cell>
          <cell r="HM63">
            <v>0</v>
          </cell>
          <cell r="HN63" t="str">
            <v>nd</v>
          </cell>
          <cell r="HO63">
            <v>3</v>
          </cell>
          <cell r="HP63">
            <v>29.5</v>
          </cell>
          <cell r="HQ63">
            <v>6.1</v>
          </cell>
          <cell r="HR63">
            <v>0</v>
          </cell>
          <cell r="HS63">
            <v>0</v>
          </cell>
          <cell r="HT63" t="str">
            <v>nd</v>
          </cell>
          <cell r="HU63">
            <v>0.70000000000000007</v>
          </cell>
          <cell r="HV63">
            <v>11.600000000000001</v>
          </cell>
          <cell r="HW63">
            <v>1.0999999999999999</v>
          </cell>
          <cell r="HX63">
            <v>0</v>
          </cell>
          <cell r="HY63">
            <v>0.2</v>
          </cell>
          <cell r="HZ63" t="str">
            <v>nd</v>
          </cell>
          <cell r="IA63">
            <v>0.2</v>
          </cell>
          <cell r="IB63">
            <v>0</v>
          </cell>
          <cell r="IC63" t="str">
            <v>nd</v>
          </cell>
          <cell r="ID63">
            <v>0.4</v>
          </cell>
          <cell r="IE63">
            <v>1.3</v>
          </cell>
          <cell r="IF63">
            <v>11.799999999999999</v>
          </cell>
          <cell r="IG63">
            <v>1.0999999999999999</v>
          </cell>
          <cell r="IH63">
            <v>0.3</v>
          </cell>
          <cell r="II63">
            <v>0.3</v>
          </cell>
          <cell r="IJ63">
            <v>0.6</v>
          </cell>
          <cell r="IK63">
            <v>2</v>
          </cell>
          <cell r="IL63">
            <v>6.4</v>
          </cell>
          <cell r="IM63">
            <v>22.400000000000002</v>
          </cell>
          <cell r="IN63">
            <v>1.0999999999999999</v>
          </cell>
          <cell r="IO63">
            <v>0.1</v>
          </cell>
          <cell r="IP63">
            <v>0.4</v>
          </cell>
          <cell r="IQ63">
            <v>5.0999999999999996</v>
          </cell>
          <cell r="IR63">
            <v>21.6</v>
          </cell>
          <cell r="IS63">
            <v>9.4</v>
          </cell>
          <cell r="IT63">
            <v>1.7999999999999998</v>
          </cell>
          <cell r="IU63">
            <v>0</v>
          </cell>
          <cell r="IV63" t="str">
            <v>nd</v>
          </cell>
          <cell r="IW63">
            <v>8.6999999999999993</v>
          </cell>
          <cell r="IX63">
            <v>3.1</v>
          </cell>
          <cell r="IY63">
            <v>1.2</v>
          </cell>
          <cell r="IZ63">
            <v>0.1</v>
          </cell>
          <cell r="JA63">
            <v>0</v>
          </cell>
          <cell r="JB63">
            <v>0</v>
          </cell>
          <cell r="JC63">
            <v>0</v>
          </cell>
          <cell r="JD63">
            <v>0</v>
          </cell>
          <cell r="JE63">
            <v>0.4</v>
          </cell>
          <cell r="JF63">
            <v>0</v>
          </cell>
          <cell r="JG63">
            <v>0</v>
          </cell>
          <cell r="JH63">
            <v>0</v>
          </cell>
          <cell r="JI63">
            <v>0</v>
          </cell>
          <cell r="JJ63">
            <v>4.9000000000000004</v>
          </cell>
          <cell r="JK63">
            <v>9.9</v>
          </cell>
          <cell r="JL63">
            <v>0</v>
          </cell>
          <cell r="JM63">
            <v>0</v>
          </cell>
          <cell r="JN63">
            <v>0</v>
          </cell>
          <cell r="JO63" t="str">
            <v>nd</v>
          </cell>
          <cell r="JP63">
            <v>18.099999999999998</v>
          </cell>
          <cell r="JQ63">
            <v>16</v>
          </cell>
          <cell r="JR63">
            <v>0</v>
          </cell>
          <cell r="JS63">
            <v>0</v>
          </cell>
          <cell r="JT63" t="str">
            <v>nd</v>
          </cell>
          <cell r="JU63" t="str">
            <v>nd</v>
          </cell>
          <cell r="JV63">
            <v>0.8</v>
          </cell>
          <cell r="JW63">
            <v>35.6</v>
          </cell>
          <cell r="JX63">
            <v>0</v>
          </cell>
          <cell r="JY63">
            <v>0</v>
          </cell>
          <cell r="JZ63">
            <v>0</v>
          </cell>
          <cell r="KA63">
            <v>0</v>
          </cell>
          <cell r="KB63">
            <v>0</v>
          </cell>
          <cell r="KC63">
            <v>13.4</v>
          </cell>
          <cell r="KD63">
            <v>61</v>
          </cell>
          <cell r="KE63">
            <v>11.3</v>
          </cell>
          <cell r="KF63">
            <v>4.5999999999999996</v>
          </cell>
          <cell r="KG63">
            <v>5.2</v>
          </cell>
          <cell r="KH63">
            <v>16.600000000000001</v>
          </cell>
          <cell r="KI63">
            <v>1.3</v>
          </cell>
          <cell r="KJ63">
            <v>58.099999999999994</v>
          </cell>
          <cell r="KK63">
            <v>12.5</v>
          </cell>
          <cell r="KL63">
            <v>4.5</v>
          </cell>
          <cell r="KM63">
            <v>5.3</v>
          </cell>
          <cell r="KN63">
            <v>18.399999999999999</v>
          </cell>
          <cell r="KO63">
            <v>1.2</v>
          </cell>
        </row>
        <row r="64">
          <cell r="A64" t="str">
            <v>1HZ</v>
          </cell>
          <cell r="B64" t="str">
            <v>64</v>
          </cell>
          <cell r="C64" t="str">
            <v>NAF 17</v>
          </cell>
          <cell r="D64" t="str">
            <v>HZ</v>
          </cell>
          <cell r="E64" t="str">
            <v>1</v>
          </cell>
          <cell r="F64" t="str">
            <v>nd</v>
          </cell>
          <cell r="G64">
            <v>11.4</v>
          </cell>
          <cell r="H64">
            <v>22.3</v>
          </cell>
          <cell r="I64">
            <v>54.300000000000004</v>
          </cell>
          <cell r="J64">
            <v>11.5</v>
          </cell>
          <cell r="K64">
            <v>80.5</v>
          </cell>
          <cell r="L64">
            <v>13.100000000000001</v>
          </cell>
          <cell r="M64" t="str">
            <v>nd</v>
          </cell>
          <cell r="N64" t="str">
            <v>nd</v>
          </cell>
          <cell r="O64">
            <v>21</v>
          </cell>
          <cell r="P64">
            <v>26.700000000000003</v>
          </cell>
          <cell r="Q64" t="str">
            <v>nd</v>
          </cell>
          <cell r="R64">
            <v>6.4</v>
          </cell>
          <cell r="S64">
            <v>25.8</v>
          </cell>
          <cell r="T64">
            <v>25.3</v>
          </cell>
          <cell r="U64">
            <v>6.8000000000000007</v>
          </cell>
          <cell r="V64">
            <v>24.6</v>
          </cell>
          <cell r="W64">
            <v>20.3</v>
          </cell>
          <cell r="X64">
            <v>78.5</v>
          </cell>
          <cell r="Y64" t="str">
            <v>nd</v>
          </cell>
          <cell r="Z64">
            <v>0</v>
          </cell>
          <cell r="AA64" t="str">
            <v>nd</v>
          </cell>
          <cell r="AB64">
            <v>42.9</v>
          </cell>
          <cell r="AC64">
            <v>30.5</v>
          </cell>
          <cell r="AD64">
            <v>70.899999999999991</v>
          </cell>
          <cell r="AE64">
            <v>25.7</v>
          </cell>
          <cell r="AF64">
            <v>10.5</v>
          </cell>
          <cell r="AG64" t="str">
            <v>nd</v>
          </cell>
          <cell r="AH64">
            <v>0</v>
          </cell>
          <cell r="AI64">
            <v>48.699999999999996</v>
          </cell>
          <cell r="AJ64">
            <v>51.9</v>
          </cell>
          <cell r="AK64">
            <v>7.3</v>
          </cell>
          <cell r="AL64">
            <v>40.799999999999997</v>
          </cell>
          <cell r="AM64">
            <v>12.8</v>
          </cell>
          <cell r="AN64">
            <v>87.2</v>
          </cell>
          <cell r="AO64">
            <v>16.400000000000002</v>
          </cell>
          <cell r="AP64">
            <v>83.6</v>
          </cell>
          <cell r="AQ64">
            <v>78.7</v>
          </cell>
          <cell r="AR64">
            <v>18.099999999999998</v>
          </cell>
          <cell r="AS64">
            <v>0</v>
          </cell>
          <cell r="AT64" t="str">
            <v>nd</v>
          </cell>
          <cell r="AU64">
            <v>0</v>
          </cell>
          <cell r="AV64">
            <v>0</v>
          </cell>
          <cell r="AW64">
            <v>0</v>
          </cell>
          <cell r="AX64" t="str">
            <v>nd</v>
          </cell>
          <cell r="AY64">
            <v>92.2</v>
          </cell>
          <cell r="AZ64">
            <v>0</v>
          </cell>
          <cell r="BA64">
            <v>72</v>
          </cell>
          <cell r="BB64">
            <v>12.8</v>
          </cell>
          <cell r="BC64" t="str">
            <v>nd</v>
          </cell>
          <cell r="BD64" t="str">
            <v>nd</v>
          </cell>
          <cell r="BE64">
            <v>4.5</v>
          </cell>
          <cell r="BF64">
            <v>6.6000000000000005</v>
          </cell>
          <cell r="BG64" t="str">
            <v>nd</v>
          </cell>
          <cell r="BH64" t="str">
            <v>nd</v>
          </cell>
          <cell r="BI64" t="str">
            <v>nd</v>
          </cell>
          <cell r="BJ64" t="str">
            <v>nd</v>
          </cell>
          <cell r="BK64">
            <v>5.6000000000000005</v>
          </cell>
          <cell r="BL64">
            <v>91.2</v>
          </cell>
          <cell r="BM64">
            <v>0</v>
          </cell>
          <cell r="BN64">
            <v>1.7999999999999998</v>
          </cell>
          <cell r="BO64" t="str">
            <v>nd</v>
          </cell>
          <cell r="BP64" t="str">
            <v>nd</v>
          </cell>
          <cell r="BQ64">
            <v>6</v>
          </cell>
          <cell r="BR64">
            <v>88.8</v>
          </cell>
          <cell r="BS64">
            <v>0</v>
          </cell>
          <cell r="BT64">
            <v>0</v>
          </cell>
          <cell r="BU64">
            <v>0</v>
          </cell>
          <cell r="BV64">
            <v>2.6</v>
          </cell>
          <cell r="BW64">
            <v>34.5</v>
          </cell>
          <cell r="BX64">
            <v>62.9</v>
          </cell>
          <cell r="BY64" t="str">
            <v>nd</v>
          </cell>
          <cell r="BZ64">
            <v>0</v>
          </cell>
          <cell r="CA64">
            <v>8.4</v>
          </cell>
          <cell r="CB64">
            <v>36.6</v>
          </cell>
          <cell r="CC64">
            <v>40</v>
          </cell>
          <cell r="CD64">
            <v>14.399999999999999</v>
          </cell>
          <cell r="CE64">
            <v>0</v>
          </cell>
          <cell r="CF64">
            <v>0</v>
          </cell>
          <cell r="CG64">
            <v>0</v>
          </cell>
          <cell r="CH64" t="str">
            <v>nd</v>
          </cell>
          <cell r="CI64">
            <v>6.9</v>
          </cell>
          <cell r="CJ64">
            <v>92.4</v>
          </cell>
          <cell r="CK64">
            <v>33.700000000000003</v>
          </cell>
          <cell r="CL64">
            <v>25</v>
          </cell>
          <cell r="CM64">
            <v>71.899999999999991</v>
          </cell>
          <cell r="CN64">
            <v>26.8</v>
          </cell>
          <cell r="CO64">
            <v>3.5999999999999996</v>
          </cell>
          <cell r="CP64">
            <v>9.4</v>
          </cell>
          <cell r="CQ64">
            <v>53.5</v>
          </cell>
          <cell r="CR64">
            <v>6.9</v>
          </cell>
          <cell r="CS64">
            <v>27.500000000000004</v>
          </cell>
          <cell r="CT64">
            <v>20</v>
          </cell>
          <cell r="CU64">
            <v>12</v>
          </cell>
          <cell r="CV64">
            <v>40.5</v>
          </cell>
          <cell r="CW64">
            <v>31.8</v>
          </cell>
          <cell r="CX64">
            <v>4.8</v>
          </cell>
          <cell r="CY64">
            <v>4.8</v>
          </cell>
          <cell r="CZ64">
            <v>5.8999999999999995</v>
          </cell>
          <cell r="DA64">
            <v>22.400000000000002</v>
          </cell>
          <cell r="DB64">
            <v>30.2</v>
          </cell>
          <cell r="DC64">
            <v>32.800000000000004</v>
          </cell>
          <cell r="DD64">
            <v>43.2</v>
          </cell>
          <cell r="DE64">
            <v>6.8000000000000007</v>
          </cell>
          <cell r="DF64">
            <v>9.8000000000000007</v>
          </cell>
          <cell r="DG64">
            <v>4.7</v>
          </cell>
          <cell r="DH64" t="str">
            <v>nd</v>
          </cell>
          <cell r="DI64" t="str">
            <v>nd</v>
          </cell>
          <cell r="DJ64">
            <v>3</v>
          </cell>
          <cell r="DK64">
            <v>23.400000000000002</v>
          </cell>
          <cell r="DL64">
            <v>0</v>
          </cell>
          <cell r="DM64" t="str">
            <v>nd</v>
          </cell>
          <cell r="DN64">
            <v>0</v>
          </cell>
          <cell r="DO64">
            <v>0</v>
          </cell>
          <cell r="DP64">
            <v>0</v>
          </cell>
          <cell r="DQ64" t="str">
            <v>nd</v>
          </cell>
          <cell r="DR64">
            <v>3.3000000000000003</v>
          </cell>
          <cell r="DS64" t="str">
            <v>nd</v>
          </cell>
          <cell r="DT64" t="str">
            <v>nd</v>
          </cell>
          <cell r="DU64">
            <v>2.8000000000000003</v>
          </cell>
          <cell r="DV64" t="str">
            <v>nd</v>
          </cell>
          <cell r="DW64">
            <v>14.899999999999999</v>
          </cell>
          <cell r="DX64">
            <v>4.9000000000000004</v>
          </cell>
          <cell r="DY64" t="str">
            <v>nd</v>
          </cell>
          <cell r="DZ64">
            <v>0</v>
          </cell>
          <cell r="EA64" t="str">
            <v>nd</v>
          </cell>
          <cell r="EB64" t="str">
            <v>nd</v>
          </cell>
          <cell r="EC64">
            <v>42.4</v>
          </cell>
          <cell r="ED64">
            <v>4.5999999999999996</v>
          </cell>
          <cell r="EE64">
            <v>0</v>
          </cell>
          <cell r="EF64">
            <v>0</v>
          </cell>
          <cell r="EG64" t="str">
            <v>nd</v>
          </cell>
          <cell r="EH64">
            <v>5.5</v>
          </cell>
          <cell r="EI64">
            <v>11.700000000000001</v>
          </cell>
          <cell r="EJ64">
            <v>0</v>
          </cell>
          <cell r="EK64">
            <v>0</v>
          </cell>
          <cell r="EL64">
            <v>0</v>
          </cell>
          <cell r="EM64">
            <v>0</v>
          </cell>
          <cell r="EN64">
            <v>0</v>
          </cell>
          <cell r="EO64">
            <v>0</v>
          </cell>
          <cell r="EP64">
            <v>0</v>
          </cell>
          <cell r="EQ64">
            <v>0</v>
          </cell>
          <cell r="ER64">
            <v>0</v>
          </cell>
          <cell r="ES64">
            <v>0</v>
          </cell>
          <cell r="ET64">
            <v>0</v>
          </cell>
          <cell r="EU64" t="str">
            <v>nd</v>
          </cell>
          <cell r="EV64">
            <v>0</v>
          </cell>
          <cell r="EW64">
            <v>0</v>
          </cell>
          <cell r="EX64" t="str">
            <v>nd</v>
          </cell>
          <cell r="EY64">
            <v>9.4</v>
          </cell>
          <cell r="EZ64" t="str">
            <v>nd</v>
          </cell>
          <cell r="FA64">
            <v>0</v>
          </cell>
          <cell r="FB64" t="str">
            <v>nd</v>
          </cell>
          <cell r="FC64" t="str">
            <v>nd</v>
          </cell>
          <cell r="FD64">
            <v>0</v>
          </cell>
          <cell r="FE64">
            <v>17.100000000000001</v>
          </cell>
          <cell r="FF64">
            <v>0</v>
          </cell>
          <cell r="FG64">
            <v>0</v>
          </cell>
          <cell r="FH64">
            <v>0</v>
          </cell>
          <cell r="FI64" t="str">
            <v>nd</v>
          </cell>
          <cell r="FJ64" t="str">
            <v>nd</v>
          </cell>
          <cell r="FK64">
            <v>51.1</v>
          </cell>
          <cell r="FL64">
            <v>0</v>
          </cell>
          <cell r="FM64">
            <v>0</v>
          </cell>
          <cell r="FN64">
            <v>0</v>
          </cell>
          <cell r="FO64">
            <v>0</v>
          </cell>
          <cell r="FP64">
            <v>0</v>
          </cell>
          <cell r="FQ64">
            <v>13.5</v>
          </cell>
          <cell r="FR64">
            <v>0</v>
          </cell>
          <cell r="FS64">
            <v>0</v>
          </cell>
          <cell r="FT64">
            <v>0</v>
          </cell>
          <cell r="FU64">
            <v>0</v>
          </cell>
          <cell r="FV64" t="str">
            <v>nd</v>
          </cell>
          <cell r="FW64">
            <v>0</v>
          </cell>
          <cell r="FX64">
            <v>1.7999999999999998</v>
          </cell>
          <cell r="FY64" t="str">
            <v>nd</v>
          </cell>
          <cell r="FZ64" t="str">
            <v>nd</v>
          </cell>
          <cell r="GA64">
            <v>3.4000000000000004</v>
          </cell>
          <cell r="GB64">
            <v>5.5</v>
          </cell>
          <cell r="GC64">
            <v>0</v>
          </cell>
          <cell r="GD64">
            <v>0</v>
          </cell>
          <cell r="GE64" t="str">
            <v>nd</v>
          </cell>
          <cell r="GF64" t="str">
            <v>nd</v>
          </cell>
          <cell r="GG64" t="str">
            <v>nd</v>
          </cell>
          <cell r="GH64">
            <v>12.5</v>
          </cell>
          <cell r="GI64">
            <v>0</v>
          </cell>
          <cell r="GJ64">
            <v>0</v>
          </cell>
          <cell r="GK64">
            <v>0</v>
          </cell>
          <cell r="GL64">
            <v>0</v>
          </cell>
          <cell r="GM64" t="str">
            <v>nd</v>
          </cell>
          <cell r="GN64">
            <v>56.8</v>
          </cell>
          <cell r="GO64">
            <v>0</v>
          </cell>
          <cell r="GP64">
            <v>0</v>
          </cell>
          <cell r="GQ64">
            <v>0</v>
          </cell>
          <cell r="GR64">
            <v>0</v>
          </cell>
          <cell r="GS64">
            <v>0</v>
          </cell>
          <cell r="GT64">
            <v>13.5</v>
          </cell>
          <cell r="GU64">
            <v>0</v>
          </cell>
          <cell r="GV64">
            <v>0</v>
          </cell>
          <cell r="GW64">
            <v>0</v>
          </cell>
          <cell r="GX64">
            <v>0</v>
          </cell>
          <cell r="GY64" t="str">
            <v>nd</v>
          </cell>
          <cell r="GZ64">
            <v>0</v>
          </cell>
          <cell r="HA64">
            <v>0</v>
          </cell>
          <cell r="HB64">
            <v>0</v>
          </cell>
          <cell r="HC64">
            <v>0</v>
          </cell>
          <cell r="HD64" t="str">
            <v>nd</v>
          </cell>
          <cell r="HE64">
            <v>9.1999999999999993</v>
          </cell>
          <cell r="HF64">
            <v>0</v>
          </cell>
          <cell r="HG64">
            <v>0</v>
          </cell>
          <cell r="HH64">
            <v>0</v>
          </cell>
          <cell r="HI64" t="str">
            <v>nd</v>
          </cell>
          <cell r="HJ64">
            <v>11.600000000000001</v>
          </cell>
          <cell r="HK64">
            <v>9</v>
          </cell>
          <cell r="HL64">
            <v>0</v>
          </cell>
          <cell r="HM64">
            <v>0</v>
          </cell>
          <cell r="HN64">
            <v>0</v>
          </cell>
          <cell r="HO64" t="str">
            <v>nd</v>
          </cell>
          <cell r="HP64">
            <v>19.8</v>
          </cell>
          <cell r="HQ64">
            <v>32.700000000000003</v>
          </cell>
          <cell r="HR64">
            <v>0</v>
          </cell>
          <cell r="HS64">
            <v>0</v>
          </cell>
          <cell r="HT64">
            <v>0</v>
          </cell>
          <cell r="HU64">
            <v>0</v>
          </cell>
          <cell r="HV64">
            <v>2.2999999999999998</v>
          </cell>
          <cell r="HW64">
            <v>10.9</v>
          </cell>
          <cell r="HX64">
            <v>0</v>
          </cell>
          <cell r="HY64">
            <v>0</v>
          </cell>
          <cell r="HZ64" t="str">
            <v>nd</v>
          </cell>
          <cell r="IA64">
            <v>0</v>
          </cell>
          <cell r="IB64">
            <v>0</v>
          </cell>
          <cell r="IC64">
            <v>0</v>
          </cell>
          <cell r="ID64">
            <v>0</v>
          </cell>
          <cell r="IE64" t="str">
            <v>nd</v>
          </cell>
          <cell r="IF64" t="str">
            <v>nd</v>
          </cell>
          <cell r="IG64">
            <v>6.8000000000000007</v>
          </cell>
          <cell r="IH64" t="str">
            <v>nd</v>
          </cell>
          <cell r="II64">
            <v>0</v>
          </cell>
          <cell r="IJ64">
            <v>0</v>
          </cell>
          <cell r="IK64">
            <v>1.7000000000000002</v>
          </cell>
          <cell r="IL64">
            <v>8.4</v>
          </cell>
          <cell r="IM64">
            <v>10.100000000000001</v>
          </cell>
          <cell r="IN64">
            <v>3.8</v>
          </cell>
          <cell r="IO64" t="str">
            <v>nd</v>
          </cell>
          <cell r="IP64">
            <v>0</v>
          </cell>
          <cell r="IQ64">
            <v>3.5000000000000004</v>
          </cell>
          <cell r="IR64">
            <v>20.200000000000003</v>
          </cell>
          <cell r="IS64">
            <v>19.900000000000002</v>
          </cell>
          <cell r="IT64">
            <v>8.9</v>
          </cell>
          <cell r="IU64">
            <v>0</v>
          </cell>
          <cell r="IV64">
            <v>0</v>
          </cell>
          <cell r="IW64" t="str">
            <v>nd</v>
          </cell>
          <cell r="IX64" t="str">
            <v>nd</v>
          </cell>
          <cell r="IY64" t="str">
            <v>nd</v>
          </cell>
          <cell r="IZ64" t="str">
            <v>nd</v>
          </cell>
          <cell r="JA64">
            <v>0</v>
          </cell>
          <cell r="JB64">
            <v>0</v>
          </cell>
          <cell r="JC64">
            <v>0</v>
          </cell>
          <cell r="JD64">
            <v>0</v>
          </cell>
          <cell r="JE64" t="str">
            <v>nd</v>
          </cell>
          <cell r="JF64">
            <v>0</v>
          </cell>
          <cell r="JG64">
            <v>0</v>
          </cell>
          <cell r="JH64">
            <v>0</v>
          </cell>
          <cell r="JI64">
            <v>0</v>
          </cell>
          <cell r="JJ64">
            <v>0</v>
          </cell>
          <cell r="JK64">
            <v>10.6</v>
          </cell>
          <cell r="JL64">
            <v>0</v>
          </cell>
          <cell r="JM64">
            <v>0</v>
          </cell>
          <cell r="JN64">
            <v>0</v>
          </cell>
          <cell r="JO64" t="str">
            <v>nd</v>
          </cell>
          <cell r="JP64">
            <v>0</v>
          </cell>
          <cell r="JQ64">
            <v>17.899999999999999</v>
          </cell>
          <cell r="JR64">
            <v>0</v>
          </cell>
          <cell r="JS64">
            <v>0</v>
          </cell>
          <cell r="JT64">
            <v>0</v>
          </cell>
          <cell r="JU64">
            <v>0</v>
          </cell>
          <cell r="JV64">
            <v>7.0000000000000009</v>
          </cell>
          <cell r="JW64">
            <v>50.3</v>
          </cell>
          <cell r="JX64">
            <v>0</v>
          </cell>
          <cell r="JY64">
            <v>0</v>
          </cell>
          <cell r="JZ64">
            <v>0</v>
          </cell>
          <cell r="KA64">
            <v>0</v>
          </cell>
          <cell r="KB64">
            <v>0</v>
          </cell>
          <cell r="KC64">
            <v>13.100000000000001</v>
          </cell>
          <cell r="KD64">
            <v>74.7</v>
          </cell>
          <cell r="KE64">
            <v>1.7999999999999998</v>
          </cell>
          <cell r="KF64">
            <v>2.4</v>
          </cell>
          <cell r="KG64">
            <v>3.6999999999999997</v>
          </cell>
          <cell r="KH64">
            <v>15</v>
          </cell>
          <cell r="KI64">
            <v>2.5</v>
          </cell>
          <cell r="KJ64">
            <v>72.3</v>
          </cell>
          <cell r="KK64">
            <v>1.7999999999999998</v>
          </cell>
          <cell r="KL64">
            <v>2.4</v>
          </cell>
          <cell r="KM64">
            <v>3.9</v>
          </cell>
          <cell r="KN64">
            <v>17</v>
          </cell>
          <cell r="KO64">
            <v>2.5</v>
          </cell>
        </row>
        <row r="65">
          <cell r="A65" t="str">
            <v>2HZ</v>
          </cell>
          <cell r="B65" t="str">
            <v>65</v>
          </cell>
          <cell r="C65" t="str">
            <v>NAF 17</v>
          </cell>
          <cell r="D65" t="str">
            <v>HZ</v>
          </cell>
          <cell r="E65" t="str">
            <v>2</v>
          </cell>
          <cell r="F65">
            <v>0</v>
          </cell>
          <cell r="G65">
            <v>7.0000000000000009</v>
          </cell>
          <cell r="H65">
            <v>26</v>
          </cell>
          <cell r="I65">
            <v>61.6</v>
          </cell>
          <cell r="J65">
            <v>5.4</v>
          </cell>
          <cell r="K65">
            <v>78.400000000000006</v>
          </cell>
          <cell r="L65">
            <v>9.9</v>
          </cell>
          <cell r="M65">
            <v>9.6</v>
          </cell>
          <cell r="N65" t="str">
            <v>nd</v>
          </cell>
          <cell r="O65">
            <v>22.400000000000002</v>
          </cell>
          <cell r="P65">
            <v>35.199999999999996</v>
          </cell>
          <cell r="Q65">
            <v>2.7</v>
          </cell>
          <cell r="R65">
            <v>6.8000000000000007</v>
          </cell>
          <cell r="S65">
            <v>27.800000000000004</v>
          </cell>
          <cell r="T65">
            <v>34.200000000000003</v>
          </cell>
          <cell r="U65">
            <v>2.2999999999999998</v>
          </cell>
          <cell r="V65">
            <v>11.700000000000001</v>
          </cell>
          <cell r="W65">
            <v>8.1</v>
          </cell>
          <cell r="X65">
            <v>83.1</v>
          </cell>
          <cell r="Y65">
            <v>8.7999999999999989</v>
          </cell>
          <cell r="Z65" t="str">
            <v>nd</v>
          </cell>
          <cell r="AA65">
            <v>66.2</v>
          </cell>
          <cell r="AB65">
            <v>0</v>
          </cell>
          <cell r="AC65">
            <v>50.7</v>
          </cell>
          <cell r="AD65">
            <v>43.7</v>
          </cell>
          <cell r="AE65" t="str">
            <v>nd</v>
          </cell>
          <cell r="AF65" t="str">
            <v>nd</v>
          </cell>
          <cell r="AG65" t="str">
            <v>nd</v>
          </cell>
          <cell r="AH65">
            <v>0</v>
          </cell>
          <cell r="AI65">
            <v>84.3</v>
          </cell>
          <cell r="AJ65">
            <v>55.500000000000007</v>
          </cell>
          <cell r="AK65">
            <v>5.0999999999999996</v>
          </cell>
          <cell r="AL65">
            <v>39.4</v>
          </cell>
          <cell r="AM65">
            <v>15.2</v>
          </cell>
          <cell r="AN65">
            <v>84.8</v>
          </cell>
          <cell r="AO65">
            <v>23</v>
          </cell>
          <cell r="AP65">
            <v>77</v>
          </cell>
          <cell r="AQ65">
            <v>61.8</v>
          </cell>
          <cell r="AR65">
            <v>22.400000000000002</v>
          </cell>
          <cell r="AS65" t="str">
            <v>nd</v>
          </cell>
          <cell r="AT65" t="str">
            <v>nd</v>
          </cell>
          <cell r="AU65">
            <v>0</v>
          </cell>
          <cell r="AV65">
            <v>0</v>
          </cell>
          <cell r="AW65" t="str">
            <v>nd</v>
          </cell>
          <cell r="AX65">
            <v>0</v>
          </cell>
          <cell r="AY65">
            <v>87.5</v>
          </cell>
          <cell r="AZ65" t="str">
            <v>nd</v>
          </cell>
          <cell r="BA65">
            <v>74.599999999999994</v>
          </cell>
          <cell r="BB65">
            <v>14.000000000000002</v>
          </cell>
          <cell r="BC65">
            <v>4.1000000000000005</v>
          </cell>
          <cell r="BD65">
            <v>2.7</v>
          </cell>
          <cell r="BE65" t="str">
            <v>nd</v>
          </cell>
          <cell r="BF65">
            <v>3.1</v>
          </cell>
          <cell r="BG65" t="str">
            <v>nd</v>
          </cell>
          <cell r="BH65">
            <v>0</v>
          </cell>
          <cell r="BI65">
            <v>0</v>
          </cell>
          <cell r="BJ65">
            <v>1.7000000000000002</v>
          </cell>
          <cell r="BK65">
            <v>10.5</v>
          </cell>
          <cell r="BL65">
            <v>87.2</v>
          </cell>
          <cell r="BM65">
            <v>0</v>
          </cell>
          <cell r="BN65" t="str">
            <v>nd</v>
          </cell>
          <cell r="BO65">
            <v>3.2</v>
          </cell>
          <cell r="BP65">
            <v>3.6999999999999997</v>
          </cell>
          <cell r="BQ65">
            <v>6.7</v>
          </cell>
          <cell r="BR65">
            <v>86</v>
          </cell>
          <cell r="BS65">
            <v>0</v>
          </cell>
          <cell r="BT65">
            <v>0</v>
          </cell>
          <cell r="BU65">
            <v>0</v>
          </cell>
          <cell r="BV65">
            <v>4.3999999999999995</v>
          </cell>
          <cell r="BW65">
            <v>62.6</v>
          </cell>
          <cell r="BX65">
            <v>33</v>
          </cell>
          <cell r="BY65">
            <v>3</v>
          </cell>
          <cell r="BZ65">
            <v>5.2</v>
          </cell>
          <cell r="CA65">
            <v>6.6000000000000005</v>
          </cell>
          <cell r="CB65">
            <v>41.6</v>
          </cell>
          <cell r="CC65">
            <v>33.6</v>
          </cell>
          <cell r="CD65">
            <v>10</v>
          </cell>
          <cell r="CE65">
            <v>0</v>
          </cell>
          <cell r="CF65">
            <v>0</v>
          </cell>
          <cell r="CG65">
            <v>0</v>
          </cell>
          <cell r="CH65">
            <v>0</v>
          </cell>
          <cell r="CI65">
            <v>0</v>
          </cell>
          <cell r="CJ65">
            <v>100</v>
          </cell>
          <cell r="CK65">
            <v>48.5</v>
          </cell>
          <cell r="CL65">
            <v>39.800000000000004</v>
          </cell>
          <cell r="CM65">
            <v>64</v>
          </cell>
          <cell r="CN65">
            <v>37.1</v>
          </cell>
          <cell r="CO65">
            <v>9.6</v>
          </cell>
          <cell r="CP65">
            <v>12.3</v>
          </cell>
          <cell r="CQ65">
            <v>70.199999999999989</v>
          </cell>
          <cell r="CR65">
            <v>5.0999999999999996</v>
          </cell>
          <cell r="CS65">
            <v>21.8</v>
          </cell>
          <cell r="CT65">
            <v>28.799999999999997</v>
          </cell>
          <cell r="CU65">
            <v>15.7</v>
          </cell>
          <cell r="CV65">
            <v>33.700000000000003</v>
          </cell>
          <cell r="CW65">
            <v>36.299999999999997</v>
          </cell>
          <cell r="CX65">
            <v>1.7000000000000002</v>
          </cell>
          <cell r="CY65">
            <v>9</v>
          </cell>
          <cell r="CZ65">
            <v>7.6</v>
          </cell>
          <cell r="DA65">
            <v>13.3</v>
          </cell>
          <cell r="DB65">
            <v>32</v>
          </cell>
          <cell r="DC65">
            <v>27.900000000000002</v>
          </cell>
          <cell r="DD65">
            <v>42.9</v>
          </cell>
          <cell r="DE65">
            <v>12</v>
          </cell>
          <cell r="DF65">
            <v>19.7</v>
          </cell>
          <cell r="DG65">
            <v>12</v>
          </cell>
          <cell r="DH65">
            <v>4.5999999999999996</v>
          </cell>
          <cell r="DI65">
            <v>5.7</v>
          </cell>
          <cell r="DJ65">
            <v>11.4</v>
          </cell>
          <cell r="DK65">
            <v>16</v>
          </cell>
          <cell r="DL65">
            <v>0</v>
          </cell>
          <cell r="DM65">
            <v>0</v>
          </cell>
          <cell r="DN65">
            <v>0</v>
          </cell>
          <cell r="DO65">
            <v>0</v>
          </cell>
          <cell r="DP65">
            <v>0</v>
          </cell>
          <cell r="DQ65">
            <v>2.1999999999999997</v>
          </cell>
          <cell r="DR65" t="str">
            <v>nd</v>
          </cell>
          <cell r="DS65">
            <v>3.2</v>
          </cell>
          <cell r="DT65">
            <v>0</v>
          </cell>
          <cell r="DU65" t="str">
            <v>nd</v>
          </cell>
          <cell r="DV65">
            <v>0</v>
          </cell>
          <cell r="DW65">
            <v>14.299999999999999</v>
          </cell>
          <cell r="DX65">
            <v>6.8000000000000007</v>
          </cell>
          <cell r="DY65">
            <v>0</v>
          </cell>
          <cell r="DZ65">
            <v>2.1</v>
          </cell>
          <cell r="EA65" t="str">
            <v>nd</v>
          </cell>
          <cell r="EB65">
            <v>2</v>
          </cell>
          <cell r="EC65">
            <v>52.5</v>
          </cell>
          <cell r="ED65">
            <v>6.2</v>
          </cell>
          <cell r="EE65" t="str">
            <v>nd</v>
          </cell>
          <cell r="EF65" t="str">
            <v>nd</v>
          </cell>
          <cell r="EG65">
            <v>0</v>
          </cell>
          <cell r="EH65" t="str">
            <v>nd</v>
          </cell>
          <cell r="EI65">
            <v>5.5</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t="str">
            <v>nd</v>
          </cell>
          <cell r="EY65">
            <v>5.2</v>
          </cell>
          <cell r="EZ65" t="str">
            <v>nd</v>
          </cell>
          <cell r="FA65">
            <v>0</v>
          </cell>
          <cell r="FB65">
            <v>0</v>
          </cell>
          <cell r="FC65">
            <v>0</v>
          </cell>
          <cell r="FD65">
            <v>8.2000000000000011</v>
          </cell>
          <cell r="FE65">
            <v>19</v>
          </cell>
          <cell r="FF65">
            <v>0</v>
          </cell>
          <cell r="FG65">
            <v>0</v>
          </cell>
          <cell r="FH65">
            <v>0</v>
          </cell>
          <cell r="FI65">
            <v>1.7000000000000002</v>
          </cell>
          <cell r="FJ65">
            <v>0.70000000000000007</v>
          </cell>
          <cell r="FK65">
            <v>57.099999999999994</v>
          </cell>
          <cell r="FL65">
            <v>0</v>
          </cell>
          <cell r="FM65">
            <v>0</v>
          </cell>
          <cell r="FN65">
            <v>0</v>
          </cell>
          <cell r="FO65">
            <v>0</v>
          </cell>
          <cell r="FP65">
            <v>0</v>
          </cell>
          <cell r="FQ65">
            <v>5.8999999999999995</v>
          </cell>
          <cell r="FR65">
            <v>0</v>
          </cell>
          <cell r="FS65">
            <v>0</v>
          </cell>
          <cell r="FT65">
            <v>0</v>
          </cell>
          <cell r="FU65">
            <v>0</v>
          </cell>
          <cell r="FV65">
            <v>0</v>
          </cell>
          <cell r="FW65">
            <v>0</v>
          </cell>
          <cell r="FX65" t="str">
            <v>nd</v>
          </cell>
          <cell r="FY65">
            <v>3.2</v>
          </cell>
          <cell r="FZ65" t="str">
            <v>nd</v>
          </cell>
          <cell r="GA65">
            <v>0</v>
          </cell>
          <cell r="GB65">
            <v>2.2999999999999998</v>
          </cell>
          <cell r="GC65">
            <v>0</v>
          </cell>
          <cell r="GD65">
            <v>0</v>
          </cell>
          <cell r="GE65">
            <v>0</v>
          </cell>
          <cell r="GF65">
            <v>2.8000000000000003</v>
          </cell>
          <cell r="GG65">
            <v>3.1</v>
          </cell>
          <cell r="GH65">
            <v>21.7</v>
          </cell>
          <cell r="GI65">
            <v>0</v>
          </cell>
          <cell r="GJ65">
            <v>0</v>
          </cell>
          <cell r="GK65">
            <v>0</v>
          </cell>
          <cell r="GL65">
            <v>0</v>
          </cell>
          <cell r="GM65" t="str">
            <v>nd</v>
          </cell>
          <cell r="GN65">
            <v>56.699999999999996</v>
          </cell>
          <cell r="GO65">
            <v>0</v>
          </cell>
          <cell r="GP65">
            <v>0</v>
          </cell>
          <cell r="GQ65">
            <v>0</v>
          </cell>
          <cell r="GR65">
            <v>0</v>
          </cell>
          <cell r="GS65" t="str">
            <v>nd</v>
          </cell>
          <cell r="GT65">
            <v>5.3</v>
          </cell>
          <cell r="GU65">
            <v>0</v>
          </cell>
          <cell r="GV65">
            <v>0</v>
          </cell>
          <cell r="GW65">
            <v>0</v>
          </cell>
          <cell r="GX65">
            <v>0</v>
          </cell>
          <cell r="GY65">
            <v>0</v>
          </cell>
          <cell r="GZ65">
            <v>0</v>
          </cell>
          <cell r="HA65">
            <v>0</v>
          </cell>
          <cell r="HB65">
            <v>0</v>
          </cell>
          <cell r="HC65" t="str">
            <v>nd</v>
          </cell>
          <cell r="HD65">
            <v>1.7000000000000002</v>
          </cell>
          <cell r="HE65">
            <v>3.9</v>
          </cell>
          <cell r="HF65">
            <v>0</v>
          </cell>
          <cell r="HG65">
            <v>0</v>
          </cell>
          <cell r="HH65">
            <v>0</v>
          </cell>
          <cell r="HI65">
            <v>0</v>
          </cell>
          <cell r="HJ65">
            <v>16.8</v>
          </cell>
          <cell r="HK65">
            <v>9.7000000000000011</v>
          </cell>
          <cell r="HL65">
            <v>0</v>
          </cell>
          <cell r="HM65">
            <v>0</v>
          </cell>
          <cell r="HN65">
            <v>0</v>
          </cell>
          <cell r="HO65">
            <v>2.6</v>
          </cell>
          <cell r="HP65">
            <v>39.200000000000003</v>
          </cell>
          <cell r="HQ65">
            <v>18.600000000000001</v>
          </cell>
          <cell r="HR65">
            <v>0</v>
          </cell>
          <cell r="HS65">
            <v>0</v>
          </cell>
          <cell r="HT65">
            <v>0</v>
          </cell>
          <cell r="HU65">
            <v>0</v>
          </cell>
          <cell r="HV65">
            <v>4.9000000000000004</v>
          </cell>
          <cell r="HW65" t="str">
            <v>nd</v>
          </cell>
          <cell r="HX65">
            <v>0</v>
          </cell>
          <cell r="HY65">
            <v>0</v>
          </cell>
          <cell r="HZ65">
            <v>0</v>
          </cell>
          <cell r="IA65">
            <v>0</v>
          </cell>
          <cell r="IB65">
            <v>0</v>
          </cell>
          <cell r="IC65">
            <v>0</v>
          </cell>
          <cell r="ID65" t="str">
            <v>nd</v>
          </cell>
          <cell r="IE65">
            <v>3.1</v>
          </cell>
          <cell r="IF65" t="str">
            <v>nd</v>
          </cell>
          <cell r="IG65" t="str">
            <v>nd</v>
          </cell>
          <cell r="IH65" t="str">
            <v>nd</v>
          </cell>
          <cell r="II65">
            <v>2.6</v>
          </cell>
          <cell r="IJ65" t="str">
            <v>nd</v>
          </cell>
          <cell r="IK65" t="str">
            <v>nd</v>
          </cell>
          <cell r="IL65">
            <v>5.5</v>
          </cell>
          <cell r="IM65">
            <v>10.199999999999999</v>
          </cell>
          <cell r="IN65">
            <v>4.5999999999999996</v>
          </cell>
          <cell r="IO65" t="str">
            <v>nd</v>
          </cell>
          <cell r="IP65" t="str">
            <v>nd</v>
          </cell>
          <cell r="IQ65">
            <v>2.6</v>
          </cell>
          <cell r="IR65">
            <v>30.4</v>
          </cell>
          <cell r="IS65">
            <v>21.099999999999998</v>
          </cell>
          <cell r="IT65">
            <v>4.3</v>
          </cell>
          <cell r="IU65">
            <v>0</v>
          </cell>
          <cell r="IV65">
            <v>0</v>
          </cell>
          <cell r="IW65">
            <v>0</v>
          </cell>
          <cell r="IX65">
            <v>3.9</v>
          </cell>
          <cell r="IY65">
            <v>1.6</v>
          </cell>
          <cell r="IZ65">
            <v>0</v>
          </cell>
          <cell r="JA65">
            <v>0</v>
          </cell>
          <cell r="JB65">
            <v>0</v>
          </cell>
          <cell r="JC65">
            <v>0</v>
          </cell>
          <cell r="JD65">
            <v>0</v>
          </cell>
          <cell r="JE65">
            <v>0</v>
          </cell>
          <cell r="JF65">
            <v>0</v>
          </cell>
          <cell r="JG65">
            <v>0</v>
          </cell>
          <cell r="JH65">
            <v>0</v>
          </cell>
          <cell r="JI65">
            <v>0</v>
          </cell>
          <cell r="JJ65">
            <v>0</v>
          </cell>
          <cell r="JK65">
            <v>7.1</v>
          </cell>
          <cell r="JL65">
            <v>0</v>
          </cell>
          <cell r="JM65">
            <v>0</v>
          </cell>
          <cell r="JN65">
            <v>0</v>
          </cell>
          <cell r="JO65">
            <v>0</v>
          </cell>
          <cell r="JP65">
            <v>0</v>
          </cell>
          <cell r="JQ65">
            <v>27.800000000000004</v>
          </cell>
          <cell r="JR65">
            <v>0</v>
          </cell>
          <cell r="JS65">
            <v>0</v>
          </cell>
          <cell r="JT65">
            <v>0</v>
          </cell>
          <cell r="JU65">
            <v>0</v>
          </cell>
          <cell r="JV65">
            <v>0</v>
          </cell>
          <cell r="JW65">
            <v>59.3</v>
          </cell>
          <cell r="JX65">
            <v>0</v>
          </cell>
          <cell r="JY65">
            <v>0</v>
          </cell>
          <cell r="JZ65">
            <v>0</v>
          </cell>
          <cell r="KA65">
            <v>0</v>
          </cell>
          <cell r="KB65">
            <v>0</v>
          </cell>
          <cell r="KC65">
            <v>5.8999999999999995</v>
          </cell>
          <cell r="KD65">
            <v>73.8</v>
          </cell>
          <cell r="KE65">
            <v>1.3</v>
          </cell>
          <cell r="KF65">
            <v>2.6</v>
          </cell>
          <cell r="KG65">
            <v>4.3999999999999995</v>
          </cell>
          <cell r="KH65">
            <v>17.899999999999999</v>
          </cell>
          <cell r="KI65">
            <v>0</v>
          </cell>
          <cell r="KJ65">
            <v>71.399999999999991</v>
          </cell>
          <cell r="KK65">
            <v>1.5</v>
          </cell>
          <cell r="KL65">
            <v>2.5</v>
          </cell>
          <cell r="KM65">
            <v>4.5</v>
          </cell>
          <cell r="KN65">
            <v>20.100000000000001</v>
          </cell>
          <cell r="KO65">
            <v>0</v>
          </cell>
        </row>
        <row r="66">
          <cell r="A66" t="str">
            <v>3HZ</v>
          </cell>
          <cell r="B66" t="str">
            <v>66</v>
          </cell>
          <cell r="C66" t="str">
            <v>NAF 17</v>
          </cell>
          <cell r="D66" t="str">
            <v>HZ</v>
          </cell>
          <cell r="E66" t="str">
            <v>3</v>
          </cell>
          <cell r="F66" t="str">
            <v>nd</v>
          </cell>
          <cell r="G66">
            <v>15</v>
          </cell>
          <cell r="H66">
            <v>22.5</v>
          </cell>
          <cell r="I66">
            <v>53.2</v>
          </cell>
          <cell r="J66">
            <v>7.9</v>
          </cell>
          <cell r="K66">
            <v>71</v>
          </cell>
          <cell r="L66">
            <v>22.2</v>
          </cell>
          <cell r="M66">
            <v>6.8000000000000007</v>
          </cell>
          <cell r="N66">
            <v>0</v>
          </cell>
          <cell r="O66">
            <v>28.299999999999997</v>
          </cell>
          <cell r="P66">
            <v>26.8</v>
          </cell>
          <cell r="Q66">
            <v>3.4000000000000004</v>
          </cell>
          <cell r="R66">
            <v>7.3</v>
          </cell>
          <cell r="S66">
            <v>21</v>
          </cell>
          <cell r="T66">
            <v>24.4</v>
          </cell>
          <cell r="U66">
            <v>6.4</v>
          </cell>
          <cell r="V66">
            <v>25.4</v>
          </cell>
          <cell r="W66">
            <v>11.5</v>
          </cell>
          <cell r="X66">
            <v>80</v>
          </cell>
          <cell r="Y66">
            <v>8.4</v>
          </cell>
          <cell r="Z66" t="str">
            <v>nd</v>
          </cell>
          <cell r="AA66">
            <v>24.3</v>
          </cell>
          <cell r="AB66">
            <v>36.4</v>
          </cell>
          <cell r="AC66">
            <v>54.2</v>
          </cell>
          <cell r="AD66">
            <v>53.300000000000004</v>
          </cell>
          <cell r="AE66">
            <v>14.7</v>
          </cell>
          <cell r="AF66">
            <v>31.2</v>
          </cell>
          <cell r="AG66" t="str">
            <v>nd</v>
          </cell>
          <cell r="AH66">
            <v>0</v>
          </cell>
          <cell r="AI66">
            <v>47.699999999999996</v>
          </cell>
          <cell r="AJ66">
            <v>40.6</v>
          </cell>
          <cell r="AK66">
            <v>6.6000000000000005</v>
          </cell>
          <cell r="AL66">
            <v>52.800000000000004</v>
          </cell>
          <cell r="AM66">
            <v>37.200000000000003</v>
          </cell>
          <cell r="AN66">
            <v>62.8</v>
          </cell>
          <cell r="AO66">
            <v>27.200000000000003</v>
          </cell>
          <cell r="AP66">
            <v>72.8</v>
          </cell>
          <cell r="AQ66">
            <v>68.5</v>
          </cell>
          <cell r="AR66">
            <v>11.600000000000001</v>
          </cell>
          <cell r="AS66">
            <v>0</v>
          </cell>
          <cell r="AT66">
            <v>14.6</v>
          </cell>
          <cell r="AU66">
            <v>5.4</v>
          </cell>
          <cell r="AV66">
            <v>8.1</v>
          </cell>
          <cell r="AW66" t="str">
            <v>nd</v>
          </cell>
          <cell r="AX66" t="str">
            <v>nd</v>
          </cell>
          <cell r="AY66">
            <v>80.900000000000006</v>
          </cell>
          <cell r="AZ66">
            <v>7.0000000000000009</v>
          </cell>
          <cell r="BA66">
            <v>67.7</v>
          </cell>
          <cell r="BB66">
            <v>15.5</v>
          </cell>
          <cell r="BC66">
            <v>6</v>
          </cell>
          <cell r="BD66">
            <v>4.5</v>
          </cell>
          <cell r="BE66">
            <v>3.6999999999999997</v>
          </cell>
          <cell r="BF66">
            <v>2.6</v>
          </cell>
          <cell r="BG66">
            <v>0</v>
          </cell>
          <cell r="BH66" t="str">
            <v>nd</v>
          </cell>
          <cell r="BI66">
            <v>1.6</v>
          </cell>
          <cell r="BJ66">
            <v>1.5</v>
          </cell>
          <cell r="BK66">
            <v>16.400000000000002</v>
          </cell>
          <cell r="BL66">
            <v>78</v>
          </cell>
          <cell r="BM66" t="str">
            <v>nd</v>
          </cell>
          <cell r="BN66">
            <v>2.4</v>
          </cell>
          <cell r="BO66">
            <v>4.7</v>
          </cell>
          <cell r="BP66">
            <v>3.5000000000000004</v>
          </cell>
          <cell r="BQ66">
            <v>17.299999999999997</v>
          </cell>
          <cell r="BR66">
            <v>70.8</v>
          </cell>
          <cell r="BS66">
            <v>0</v>
          </cell>
          <cell r="BT66">
            <v>0</v>
          </cell>
          <cell r="BU66" t="str">
            <v>nd</v>
          </cell>
          <cell r="BV66">
            <v>8.6</v>
          </cell>
          <cell r="BW66">
            <v>79.2</v>
          </cell>
          <cell r="BX66">
            <v>11.600000000000001</v>
          </cell>
          <cell r="BY66" t="str">
            <v>nd</v>
          </cell>
          <cell r="BZ66">
            <v>3.5000000000000004</v>
          </cell>
          <cell r="CA66">
            <v>14.2</v>
          </cell>
          <cell r="CB66">
            <v>49.9</v>
          </cell>
          <cell r="CC66">
            <v>25.6</v>
          </cell>
          <cell r="CD66">
            <v>6</v>
          </cell>
          <cell r="CE66">
            <v>0</v>
          </cell>
          <cell r="CF66">
            <v>0</v>
          </cell>
          <cell r="CG66">
            <v>0</v>
          </cell>
          <cell r="CH66">
            <v>0</v>
          </cell>
          <cell r="CI66" t="str">
            <v>nd</v>
          </cell>
          <cell r="CJ66">
            <v>99.6</v>
          </cell>
          <cell r="CK66">
            <v>71.5</v>
          </cell>
          <cell r="CL66">
            <v>34</v>
          </cell>
          <cell r="CM66">
            <v>53.800000000000004</v>
          </cell>
          <cell r="CN66">
            <v>26.3</v>
          </cell>
          <cell r="CO66">
            <v>5.2</v>
          </cell>
          <cell r="CP66">
            <v>15.5</v>
          </cell>
          <cell r="CQ66">
            <v>64.7</v>
          </cell>
          <cell r="CR66">
            <v>7.3</v>
          </cell>
          <cell r="CS66">
            <v>17.100000000000001</v>
          </cell>
          <cell r="CT66">
            <v>22.900000000000002</v>
          </cell>
          <cell r="CU66">
            <v>10.4</v>
          </cell>
          <cell r="CV66">
            <v>49.5</v>
          </cell>
          <cell r="CW66">
            <v>22.400000000000002</v>
          </cell>
          <cell r="CX66">
            <v>4.9000000000000004</v>
          </cell>
          <cell r="CY66">
            <v>9.9</v>
          </cell>
          <cell r="CZ66">
            <v>9.6</v>
          </cell>
          <cell r="DA66">
            <v>18.8</v>
          </cell>
          <cell r="DB66">
            <v>34.5</v>
          </cell>
          <cell r="DC66">
            <v>20.399999999999999</v>
          </cell>
          <cell r="DD66">
            <v>40.699999999999996</v>
          </cell>
          <cell r="DE66">
            <v>8.1</v>
          </cell>
          <cell r="DF66">
            <v>25.5</v>
          </cell>
          <cell r="DG66">
            <v>9.5</v>
          </cell>
          <cell r="DH66">
            <v>3.8</v>
          </cell>
          <cell r="DI66">
            <v>2</v>
          </cell>
          <cell r="DJ66">
            <v>14.899999999999999</v>
          </cell>
          <cell r="DK66">
            <v>21.6</v>
          </cell>
          <cell r="DL66">
            <v>0</v>
          </cell>
          <cell r="DM66" t="str">
            <v>nd</v>
          </cell>
          <cell r="DN66">
            <v>0</v>
          </cell>
          <cell r="DO66">
            <v>0</v>
          </cell>
          <cell r="DP66">
            <v>0</v>
          </cell>
          <cell r="DQ66">
            <v>4.3999999999999995</v>
          </cell>
          <cell r="DR66">
            <v>2.5</v>
          </cell>
          <cell r="DS66" t="str">
            <v>nd</v>
          </cell>
          <cell r="DT66">
            <v>3</v>
          </cell>
          <cell r="DU66">
            <v>2.1999999999999997</v>
          </cell>
          <cell r="DV66">
            <v>0</v>
          </cell>
          <cell r="DW66">
            <v>9.3000000000000007</v>
          </cell>
          <cell r="DX66">
            <v>5.7</v>
          </cell>
          <cell r="DY66">
            <v>3.4000000000000004</v>
          </cell>
          <cell r="DZ66" t="str">
            <v>nd</v>
          </cell>
          <cell r="EA66" t="str">
            <v>nd</v>
          </cell>
          <cell r="EB66" t="str">
            <v>nd</v>
          </cell>
          <cell r="EC66">
            <v>46.1</v>
          </cell>
          <cell r="ED66">
            <v>7.3</v>
          </cell>
          <cell r="EE66" t="str">
            <v>nd</v>
          </cell>
          <cell r="EF66">
            <v>0</v>
          </cell>
          <cell r="EG66">
            <v>0</v>
          </cell>
          <cell r="EH66" t="str">
            <v>nd</v>
          </cell>
          <cell r="EI66">
            <v>8</v>
          </cell>
          <cell r="EJ66">
            <v>0</v>
          </cell>
          <cell r="EK66">
            <v>0</v>
          </cell>
          <cell r="EL66">
            <v>0</v>
          </cell>
          <cell r="EM66">
            <v>0</v>
          </cell>
          <cell r="EN66">
            <v>0</v>
          </cell>
          <cell r="EO66">
            <v>0</v>
          </cell>
          <cell r="EP66">
            <v>0</v>
          </cell>
          <cell r="EQ66">
            <v>0</v>
          </cell>
          <cell r="ER66" t="str">
            <v>nd</v>
          </cell>
          <cell r="ES66">
            <v>0</v>
          </cell>
          <cell r="ET66">
            <v>0</v>
          </cell>
          <cell r="EU66" t="str">
            <v>nd</v>
          </cell>
          <cell r="EV66" t="str">
            <v>nd</v>
          </cell>
          <cell r="EW66" t="str">
            <v>nd</v>
          </cell>
          <cell r="EX66">
            <v>2.2999999999999998</v>
          </cell>
          <cell r="EY66">
            <v>10.199999999999999</v>
          </cell>
          <cell r="EZ66">
            <v>0</v>
          </cell>
          <cell r="FA66" t="str">
            <v>nd</v>
          </cell>
          <cell r="FB66" t="str">
            <v>nd</v>
          </cell>
          <cell r="FC66" t="str">
            <v>nd</v>
          </cell>
          <cell r="FD66">
            <v>2.1999999999999997</v>
          </cell>
          <cell r="FE66">
            <v>18.8</v>
          </cell>
          <cell r="FF66">
            <v>0</v>
          </cell>
          <cell r="FG66">
            <v>0</v>
          </cell>
          <cell r="FH66" t="str">
            <v>nd</v>
          </cell>
          <cell r="FI66" t="str">
            <v>nd</v>
          </cell>
          <cell r="FJ66">
            <v>12</v>
          </cell>
          <cell r="FK66">
            <v>41.699999999999996</v>
          </cell>
          <cell r="FL66">
            <v>0</v>
          </cell>
          <cell r="FM66">
            <v>0</v>
          </cell>
          <cell r="FN66">
            <v>0</v>
          </cell>
          <cell r="FO66">
            <v>0</v>
          </cell>
          <cell r="FP66">
            <v>0</v>
          </cell>
          <cell r="FQ66">
            <v>7.1999999999999993</v>
          </cell>
          <cell r="FR66">
            <v>0</v>
          </cell>
          <cell r="FS66">
            <v>0</v>
          </cell>
          <cell r="FT66">
            <v>0</v>
          </cell>
          <cell r="FU66">
            <v>0</v>
          </cell>
          <cell r="FV66">
            <v>0</v>
          </cell>
          <cell r="FW66">
            <v>0</v>
          </cell>
          <cell r="FX66">
            <v>2.1999999999999997</v>
          </cell>
          <cell r="FY66">
            <v>3.3000000000000003</v>
          </cell>
          <cell r="FZ66">
            <v>2.5</v>
          </cell>
          <cell r="GA66">
            <v>2.5</v>
          </cell>
          <cell r="GB66">
            <v>2.7</v>
          </cell>
          <cell r="GC66" t="str">
            <v>nd</v>
          </cell>
          <cell r="GD66">
            <v>0</v>
          </cell>
          <cell r="GE66" t="str">
            <v>nd</v>
          </cell>
          <cell r="GF66" t="str">
            <v>nd</v>
          </cell>
          <cell r="GG66">
            <v>6.9</v>
          </cell>
          <cell r="GH66">
            <v>12.8</v>
          </cell>
          <cell r="GI66">
            <v>0</v>
          </cell>
          <cell r="GJ66">
            <v>0</v>
          </cell>
          <cell r="GK66">
            <v>0</v>
          </cell>
          <cell r="GL66">
            <v>0</v>
          </cell>
          <cell r="GM66">
            <v>7.0000000000000009</v>
          </cell>
          <cell r="GN66">
            <v>48</v>
          </cell>
          <cell r="GO66">
            <v>0</v>
          </cell>
          <cell r="GP66">
            <v>0</v>
          </cell>
          <cell r="GQ66">
            <v>0</v>
          </cell>
          <cell r="GR66">
            <v>0</v>
          </cell>
          <cell r="GS66" t="str">
            <v>nd</v>
          </cell>
          <cell r="GT66">
            <v>7.1999999999999993</v>
          </cell>
          <cell r="GU66">
            <v>0</v>
          </cell>
          <cell r="GV66">
            <v>0</v>
          </cell>
          <cell r="GW66">
            <v>0</v>
          </cell>
          <cell r="GX66">
            <v>0</v>
          </cell>
          <cell r="GY66" t="str">
            <v>nd</v>
          </cell>
          <cell r="GZ66">
            <v>0</v>
          </cell>
          <cell r="HA66">
            <v>0</v>
          </cell>
          <cell r="HB66">
            <v>0</v>
          </cell>
          <cell r="HC66" t="str">
            <v>nd</v>
          </cell>
          <cell r="HD66">
            <v>10.199999999999999</v>
          </cell>
          <cell r="HE66">
            <v>3.9</v>
          </cell>
          <cell r="HF66">
            <v>0</v>
          </cell>
          <cell r="HG66">
            <v>0</v>
          </cell>
          <cell r="HH66" t="str">
            <v>nd</v>
          </cell>
          <cell r="HI66" t="str">
            <v>nd</v>
          </cell>
          <cell r="HJ66">
            <v>17.299999999999997</v>
          </cell>
          <cell r="HK66">
            <v>2.2999999999999998</v>
          </cell>
          <cell r="HL66">
            <v>0</v>
          </cell>
          <cell r="HM66">
            <v>0</v>
          </cell>
          <cell r="HN66">
            <v>0</v>
          </cell>
          <cell r="HO66">
            <v>3.6999999999999997</v>
          </cell>
          <cell r="HP66">
            <v>46.300000000000004</v>
          </cell>
          <cell r="HQ66">
            <v>4.8</v>
          </cell>
          <cell r="HR66">
            <v>0</v>
          </cell>
          <cell r="HS66">
            <v>0</v>
          </cell>
          <cell r="HT66">
            <v>0</v>
          </cell>
          <cell r="HU66" t="str">
            <v>nd</v>
          </cell>
          <cell r="HV66">
            <v>5.4</v>
          </cell>
          <cell r="HW66" t="str">
            <v>nd</v>
          </cell>
          <cell r="HX66">
            <v>0</v>
          </cell>
          <cell r="HY66">
            <v>0</v>
          </cell>
          <cell r="HZ66">
            <v>0</v>
          </cell>
          <cell r="IA66" t="str">
            <v>nd</v>
          </cell>
          <cell r="IB66">
            <v>0</v>
          </cell>
          <cell r="IC66" t="str">
            <v>nd</v>
          </cell>
          <cell r="ID66">
            <v>1.0999999999999999</v>
          </cell>
          <cell r="IE66">
            <v>5.2</v>
          </cell>
          <cell r="IF66">
            <v>5.8999999999999995</v>
          </cell>
          <cell r="IG66">
            <v>1.2</v>
          </cell>
          <cell r="IH66" t="str">
            <v>nd</v>
          </cell>
          <cell r="II66">
            <v>0</v>
          </cell>
          <cell r="IJ66" t="str">
            <v>nd</v>
          </cell>
          <cell r="IK66">
            <v>3</v>
          </cell>
          <cell r="IL66">
            <v>12.9</v>
          </cell>
          <cell r="IM66">
            <v>3.6999999999999997</v>
          </cell>
          <cell r="IN66" t="str">
            <v>nd</v>
          </cell>
          <cell r="IO66">
            <v>0</v>
          </cell>
          <cell r="IP66" t="str">
            <v>nd</v>
          </cell>
          <cell r="IQ66">
            <v>6</v>
          </cell>
          <cell r="IR66">
            <v>25.7</v>
          </cell>
          <cell r="IS66">
            <v>17.899999999999999</v>
          </cell>
          <cell r="IT66">
            <v>3.9</v>
          </cell>
          <cell r="IU66">
            <v>0</v>
          </cell>
          <cell r="IV66">
            <v>0</v>
          </cell>
          <cell r="IW66">
            <v>0</v>
          </cell>
          <cell r="IX66">
            <v>5.3</v>
          </cell>
          <cell r="IY66">
            <v>2.8000000000000003</v>
          </cell>
          <cell r="IZ66">
            <v>0</v>
          </cell>
          <cell r="JA66">
            <v>0</v>
          </cell>
          <cell r="JB66">
            <v>0</v>
          </cell>
          <cell r="JC66">
            <v>0</v>
          </cell>
          <cell r="JD66">
            <v>0</v>
          </cell>
          <cell r="JE66" t="str">
            <v>nd</v>
          </cell>
          <cell r="JF66">
            <v>0</v>
          </cell>
          <cell r="JG66">
            <v>0</v>
          </cell>
          <cell r="JH66">
            <v>0</v>
          </cell>
          <cell r="JI66">
            <v>0</v>
          </cell>
          <cell r="JJ66" t="str">
            <v>nd</v>
          </cell>
          <cell r="JK66">
            <v>13.3</v>
          </cell>
          <cell r="JL66">
            <v>0</v>
          </cell>
          <cell r="JM66">
            <v>0</v>
          </cell>
          <cell r="JN66">
            <v>0</v>
          </cell>
          <cell r="JO66">
            <v>0</v>
          </cell>
          <cell r="JP66">
            <v>0</v>
          </cell>
          <cell r="JQ66">
            <v>22.900000000000002</v>
          </cell>
          <cell r="JR66">
            <v>0</v>
          </cell>
          <cell r="JS66">
            <v>0</v>
          </cell>
          <cell r="JT66">
            <v>0</v>
          </cell>
          <cell r="JU66">
            <v>0</v>
          </cell>
          <cell r="JV66">
            <v>0</v>
          </cell>
          <cell r="JW66">
            <v>55.1</v>
          </cell>
          <cell r="JX66">
            <v>0</v>
          </cell>
          <cell r="JY66">
            <v>0</v>
          </cell>
          <cell r="JZ66">
            <v>0</v>
          </cell>
          <cell r="KA66">
            <v>0</v>
          </cell>
          <cell r="KB66">
            <v>0</v>
          </cell>
          <cell r="KC66">
            <v>8.1</v>
          </cell>
          <cell r="KD66">
            <v>67.600000000000009</v>
          </cell>
          <cell r="KE66">
            <v>2.6</v>
          </cell>
          <cell r="KF66">
            <v>6</v>
          </cell>
          <cell r="KG66">
            <v>5.4</v>
          </cell>
          <cell r="KH66">
            <v>18.3</v>
          </cell>
          <cell r="KI66">
            <v>0</v>
          </cell>
          <cell r="KJ66">
            <v>65</v>
          </cell>
          <cell r="KK66">
            <v>2.6</v>
          </cell>
          <cell r="KL66">
            <v>5.7</v>
          </cell>
          <cell r="KM66">
            <v>5.7</v>
          </cell>
          <cell r="KN66">
            <v>20.9</v>
          </cell>
          <cell r="KO66">
            <v>0</v>
          </cell>
        </row>
        <row r="67">
          <cell r="A67" t="str">
            <v>4HZ</v>
          </cell>
          <cell r="B67" t="str">
            <v>67</v>
          </cell>
          <cell r="C67" t="str">
            <v>NAF 17</v>
          </cell>
          <cell r="D67" t="str">
            <v>HZ</v>
          </cell>
          <cell r="E67" t="str">
            <v>4</v>
          </cell>
          <cell r="F67">
            <v>2.2999999999999998</v>
          </cell>
          <cell r="G67">
            <v>8.6</v>
          </cell>
          <cell r="H67">
            <v>28.599999999999998</v>
          </cell>
          <cell r="I67">
            <v>49.7</v>
          </cell>
          <cell r="J67">
            <v>10.7</v>
          </cell>
          <cell r="K67">
            <v>77.100000000000009</v>
          </cell>
          <cell r="L67">
            <v>14.499999999999998</v>
          </cell>
          <cell r="M67">
            <v>7.3999999999999995</v>
          </cell>
          <cell r="N67" t="str">
            <v>nd</v>
          </cell>
          <cell r="O67">
            <v>26.8</v>
          </cell>
          <cell r="P67">
            <v>28.299999999999997</v>
          </cell>
          <cell r="Q67">
            <v>5.8999999999999995</v>
          </cell>
          <cell r="R67">
            <v>6</v>
          </cell>
          <cell r="S67">
            <v>18.099999999999998</v>
          </cell>
          <cell r="T67">
            <v>27.500000000000004</v>
          </cell>
          <cell r="U67">
            <v>2.7</v>
          </cell>
          <cell r="V67">
            <v>23.3</v>
          </cell>
          <cell r="W67">
            <v>17</v>
          </cell>
          <cell r="X67">
            <v>79.600000000000009</v>
          </cell>
          <cell r="Y67">
            <v>3.4000000000000004</v>
          </cell>
          <cell r="Z67">
            <v>9.3000000000000007</v>
          </cell>
          <cell r="AA67">
            <v>47.8</v>
          </cell>
          <cell r="AB67">
            <v>11.799999999999999</v>
          </cell>
          <cell r="AC67">
            <v>67.100000000000009</v>
          </cell>
          <cell r="AD67">
            <v>29.799999999999997</v>
          </cell>
          <cell r="AE67">
            <v>15.1</v>
          </cell>
          <cell r="AF67">
            <v>25.3</v>
          </cell>
          <cell r="AG67">
            <v>17.100000000000001</v>
          </cell>
          <cell r="AH67">
            <v>0</v>
          </cell>
          <cell r="AI67">
            <v>42.5</v>
          </cell>
          <cell r="AJ67">
            <v>57.699999999999996</v>
          </cell>
          <cell r="AK67">
            <v>4.5999999999999996</v>
          </cell>
          <cell r="AL67">
            <v>37.6</v>
          </cell>
          <cell r="AM67">
            <v>48.1</v>
          </cell>
          <cell r="AN67">
            <v>51.9</v>
          </cell>
          <cell r="AO67">
            <v>50.6</v>
          </cell>
          <cell r="AP67">
            <v>49.4</v>
          </cell>
          <cell r="AQ67">
            <v>41.699999999999996</v>
          </cell>
          <cell r="AR67">
            <v>10.4</v>
          </cell>
          <cell r="AS67">
            <v>3.8</v>
          </cell>
          <cell r="AT67">
            <v>35</v>
          </cell>
          <cell r="AU67">
            <v>9.1999999999999993</v>
          </cell>
          <cell r="AV67">
            <v>8.6999999999999993</v>
          </cell>
          <cell r="AW67" t="str">
            <v>nd</v>
          </cell>
          <cell r="AX67">
            <v>3.1</v>
          </cell>
          <cell r="AY67">
            <v>72.099999999999994</v>
          </cell>
          <cell r="AZ67">
            <v>15.6</v>
          </cell>
          <cell r="BA67">
            <v>69.899999999999991</v>
          </cell>
          <cell r="BB67">
            <v>16.3</v>
          </cell>
          <cell r="BC67">
            <v>3.5000000000000004</v>
          </cell>
          <cell r="BD67">
            <v>2.1</v>
          </cell>
          <cell r="BE67">
            <v>3.1</v>
          </cell>
          <cell r="BF67">
            <v>5.0999999999999996</v>
          </cell>
          <cell r="BG67" t="str">
            <v>nd</v>
          </cell>
          <cell r="BH67" t="str">
            <v>nd</v>
          </cell>
          <cell r="BI67">
            <v>1.4000000000000001</v>
          </cell>
          <cell r="BJ67">
            <v>1.7000000000000002</v>
          </cell>
          <cell r="BK67">
            <v>26.700000000000003</v>
          </cell>
          <cell r="BL67">
            <v>68.899999999999991</v>
          </cell>
          <cell r="BM67">
            <v>3.5999999999999996</v>
          </cell>
          <cell r="BN67" t="str">
            <v>nd</v>
          </cell>
          <cell r="BO67">
            <v>2</v>
          </cell>
          <cell r="BP67">
            <v>3.8</v>
          </cell>
          <cell r="BQ67">
            <v>28.999999999999996</v>
          </cell>
          <cell r="BR67">
            <v>61.3</v>
          </cell>
          <cell r="BS67">
            <v>0</v>
          </cell>
          <cell r="BT67">
            <v>0</v>
          </cell>
          <cell r="BU67">
            <v>0</v>
          </cell>
          <cell r="BV67">
            <v>9.4</v>
          </cell>
          <cell r="BW67">
            <v>76.900000000000006</v>
          </cell>
          <cell r="BX67">
            <v>13.600000000000001</v>
          </cell>
          <cell r="BY67" t="str">
            <v>nd</v>
          </cell>
          <cell r="BZ67">
            <v>2.7</v>
          </cell>
          <cell r="CA67">
            <v>16.5</v>
          </cell>
          <cell r="CB67">
            <v>50.8</v>
          </cell>
          <cell r="CC67">
            <v>24.099999999999998</v>
          </cell>
          <cell r="CD67">
            <v>5.3</v>
          </cell>
          <cell r="CE67">
            <v>0</v>
          </cell>
          <cell r="CF67">
            <v>0</v>
          </cell>
          <cell r="CG67">
            <v>0</v>
          </cell>
          <cell r="CH67" t="str">
            <v>nd</v>
          </cell>
          <cell r="CI67">
            <v>1</v>
          </cell>
          <cell r="CJ67">
            <v>98.6</v>
          </cell>
          <cell r="CK67">
            <v>74.8</v>
          </cell>
          <cell r="CL67">
            <v>29.599999999999998</v>
          </cell>
          <cell r="CM67">
            <v>60.8</v>
          </cell>
          <cell r="CN67">
            <v>34.599999999999994</v>
          </cell>
          <cell r="CO67">
            <v>10.299999999999999</v>
          </cell>
          <cell r="CP67">
            <v>13.8</v>
          </cell>
          <cell r="CQ67">
            <v>66.3</v>
          </cell>
          <cell r="CR67">
            <v>9.5</v>
          </cell>
          <cell r="CS67">
            <v>27.200000000000003</v>
          </cell>
          <cell r="CT67">
            <v>32</v>
          </cell>
          <cell r="CU67">
            <v>10.5</v>
          </cell>
          <cell r="CV67">
            <v>30.3</v>
          </cell>
          <cell r="CW67">
            <v>23.9</v>
          </cell>
          <cell r="CX67">
            <v>6.3</v>
          </cell>
          <cell r="CY67">
            <v>9.1999999999999993</v>
          </cell>
          <cell r="CZ67">
            <v>8.9</v>
          </cell>
          <cell r="DA67">
            <v>18.7</v>
          </cell>
          <cell r="DB67">
            <v>33.1</v>
          </cell>
          <cell r="DC67">
            <v>28.1</v>
          </cell>
          <cell r="DD67">
            <v>37.5</v>
          </cell>
          <cell r="DE67">
            <v>9.9</v>
          </cell>
          <cell r="DF67">
            <v>25.1</v>
          </cell>
          <cell r="DG67">
            <v>7.0000000000000009</v>
          </cell>
          <cell r="DH67">
            <v>1.2</v>
          </cell>
          <cell r="DI67">
            <v>5.8000000000000007</v>
          </cell>
          <cell r="DJ67">
            <v>11.1</v>
          </cell>
          <cell r="DK67">
            <v>16.400000000000002</v>
          </cell>
          <cell r="DL67">
            <v>0</v>
          </cell>
          <cell r="DM67" t="str">
            <v>nd</v>
          </cell>
          <cell r="DN67">
            <v>0</v>
          </cell>
          <cell r="DO67">
            <v>0</v>
          </cell>
          <cell r="DP67">
            <v>1.3</v>
          </cell>
          <cell r="DQ67">
            <v>2.1999999999999997</v>
          </cell>
          <cell r="DR67">
            <v>2.4</v>
          </cell>
          <cell r="DS67">
            <v>1.4000000000000001</v>
          </cell>
          <cell r="DT67">
            <v>1.5</v>
          </cell>
          <cell r="DU67" t="str">
            <v>nd</v>
          </cell>
          <cell r="DV67" t="str">
            <v>nd</v>
          </cell>
          <cell r="DW67">
            <v>14.7</v>
          </cell>
          <cell r="DX67">
            <v>11.200000000000001</v>
          </cell>
          <cell r="DY67" t="str">
            <v>nd</v>
          </cell>
          <cell r="DZ67">
            <v>0</v>
          </cell>
          <cell r="EA67" t="str">
            <v>nd</v>
          </cell>
          <cell r="EB67" t="str">
            <v>nd</v>
          </cell>
          <cell r="EC67">
            <v>42.5</v>
          </cell>
          <cell r="ED67">
            <v>2.7</v>
          </cell>
          <cell r="EE67">
            <v>1.7999999999999998</v>
          </cell>
          <cell r="EF67" t="str">
            <v>nd</v>
          </cell>
          <cell r="EG67" t="str">
            <v>nd</v>
          </cell>
          <cell r="EH67">
            <v>2</v>
          </cell>
          <cell r="EI67">
            <v>10.5</v>
          </cell>
          <cell r="EJ67">
            <v>0</v>
          </cell>
          <cell r="EK67">
            <v>0</v>
          </cell>
          <cell r="EL67">
            <v>0</v>
          </cell>
          <cell r="EM67">
            <v>0</v>
          </cell>
          <cell r="EN67">
            <v>0</v>
          </cell>
          <cell r="EO67">
            <v>0</v>
          </cell>
          <cell r="EP67">
            <v>1.3</v>
          </cell>
          <cell r="EQ67" t="str">
            <v>nd</v>
          </cell>
          <cell r="ER67">
            <v>0</v>
          </cell>
          <cell r="ES67" t="str">
            <v>nd</v>
          </cell>
          <cell r="ET67" t="str">
            <v>nd</v>
          </cell>
          <cell r="EU67">
            <v>0</v>
          </cell>
          <cell r="EV67">
            <v>0</v>
          </cell>
          <cell r="EW67">
            <v>0</v>
          </cell>
          <cell r="EX67">
            <v>2.8000000000000003</v>
          </cell>
          <cell r="EY67">
            <v>4.9000000000000004</v>
          </cell>
          <cell r="EZ67">
            <v>0</v>
          </cell>
          <cell r="FA67" t="str">
            <v>nd</v>
          </cell>
          <cell r="FB67">
            <v>0</v>
          </cell>
          <cell r="FC67" t="str">
            <v>nd</v>
          </cell>
          <cell r="FD67">
            <v>8.9</v>
          </cell>
          <cell r="FE67">
            <v>18.7</v>
          </cell>
          <cell r="FF67">
            <v>0</v>
          </cell>
          <cell r="FG67">
            <v>0</v>
          </cell>
          <cell r="FH67" t="str">
            <v>nd</v>
          </cell>
          <cell r="FI67">
            <v>0.8</v>
          </cell>
          <cell r="FJ67">
            <v>12.9</v>
          </cell>
          <cell r="FK67">
            <v>35.199999999999996</v>
          </cell>
          <cell r="FL67">
            <v>0</v>
          </cell>
          <cell r="FM67">
            <v>0</v>
          </cell>
          <cell r="FN67">
            <v>0</v>
          </cell>
          <cell r="FO67" t="str">
            <v>nd</v>
          </cell>
          <cell r="FP67" t="str">
            <v>nd</v>
          </cell>
          <cell r="FQ67">
            <v>9.8000000000000007</v>
          </cell>
          <cell r="FR67">
            <v>2</v>
          </cell>
          <cell r="FS67">
            <v>0</v>
          </cell>
          <cell r="FT67">
            <v>0</v>
          </cell>
          <cell r="FU67">
            <v>0</v>
          </cell>
          <cell r="FV67" t="str">
            <v>nd</v>
          </cell>
          <cell r="FW67" t="str">
            <v>nd</v>
          </cell>
          <cell r="FX67" t="str">
            <v>nd</v>
          </cell>
          <cell r="FY67">
            <v>1.7000000000000002</v>
          </cell>
          <cell r="FZ67" t="str">
            <v>nd</v>
          </cell>
          <cell r="GA67">
            <v>1.9</v>
          </cell>
          <cell r="GB67">
            <v>3.1</v>
          </cell>
          <cell r="GC67" t="str">
            <v>nd</v>
          </cell>
          <cell r="GD67">
            <v>0</v>
          </cell>
          <cell r="GE67" t="str">
            <v>nd</v>
          </cell>
          <cell r="GF67">
            <v>2.7</v>
          </cell>
          <cell r="GG67">
            <v>8.5</v>
          </cell>
          <cell r="GH67">
            <v>16.400000000000002</v>
          </cell>
          <cell r="GI67">
            <v>0</v>
          </cell>
          <cell r="GJ67">
            <v>0</v>
          </cell>
          <cell r="GK67">
            <v>0</v>
          </cell>
          <cell r="GL67" t="str">
            <v>nd</v>
          </cell>
          <cell r="GM67">
            <v>14.399999999999999</v>
          </cell>
          <cell r="GN67">
            <v>34.799999999999997</v>
          </cell>
          <cell r="GO67">
            <v>0</v>
          </cell>
          <cell r="GP67">
            <v>0</v>
          </cell>
          <cell r="GQ67">
            <v>0</v>
          </cell>
          <cell r="GR67">
            <v>0</v>
          </cell>
          <cell r="GS67">
            <v>4.2</v>
          </cell>
          <cell r="GT67">
            <v>6.7</v>
          </cell>
          <cell r="GU67">
            <v>0</v>
          </cell>
          <cell r="GV67">
            <v>1.7000000000000002</v>
          </cell>
          <cell r="GW67">
            <v>0</v>
          </cell>
          <cell r="GX67">
            <v>0</v>
          </cell>
          <cell r="GY67" t="str">
            <v>nd</v>
          </cell>
          <cell r="GZ67">
            <v>0</v>
          </cell>
          <cell r="HA67">
            <v>0</v>
          </cell>
          <cell r="HB67">
            <v>0</v>
          </cell>
          <cell r="HC67" t="str">
            <v>nd</v>
          </cell>
          <cell r="HD67">
            <v>7.1999999999999993</v>
          </cell>
          <cell r="HE67" t="str">
            <v>nd</v>
          </cell>
          <cell r="HF67">
            <v>0</v>
          </cell>
          <cell r="HG67">
            <v>0</v>
          </cell>
          <cell r="HH67">
            <v>0</v>
          </cell>
          <cell r="HI67">
            <v>3.1</v>
          </cell>
          <cell r="HJ67">
            <v>21.7</v>
          </cell>
          <cell r="HK67">
            <v>3.8</v>
          </cell>
          <cell r="HL67">
            <v>0</v>
          </cell>
          <cell r="HM67">
            <v>0</v>
          </cell>
          <cell r="HN67">
            <v>0</v>
          </cell>
          <cell r="HO67">
            <v>2.8000000000000003</v>
          </cell>
          <cell r="HP67">
            <v>39</v>
          </cell>
          <cell r="HQ67">
            <v>7.6</v>
          </cell>
          <cell r="HR67">
            <v>0</v>
          </cell>
          <cell r="HS67">
            <v>0</v>
          </cell>
          <cell r="HT67">
            <v>0</v>
          </cell>
          <cell r="HU67">
            <v>2.6</v>
          </cell>
          <cell r="HV67">
            <v>7.3</v>
          </cell>
          <cell r="HW67" t="str">
            <v>nd</v>
          </cell>
          <cell r="HX67">
            <v>0</v>
          </cell>
          <cell r="HY67">
            <v>1.4000000000000001</v>
          </cell>
          <cell r="HZ67">
            <v>0</v>
          </cell>
          <cell r="IA67" t="str">
            <v>nd</v>
          </cell>
          <cell r="IB67">
            <v>0</v>
          </cell>
          <cell r="IC67">
            <v>0</v>
          </cell>
          <cell r="ID67" t="str">
            <v>nd</v>
          </cell>
          <cell r="IE67">
            <v>2.9000000000000004</v>
          </cell>
          <cell r="IF67">
            <v>3.2</v>
          </cell>
          <cell r="IG67">
            <v>1.0999999999999999</v>
          </cell>
          <cell r="IH67">
            <v>0</v>
          </cell>
          <cell r="II67">
            <v>0</v>
          </cell>
          <cell r="IJ67" t="str">
            <v>nd</v>
          </cell>
          <cell r="IK67">
            <v>4.9000000000000004</v>
          </cell>
          <cell r="IL67">
            <v>15</v>
          </cell>
          <cell r="IM67">
            <v>5.8999999999999995</v>
          </cell>
          <cell r="IN67">
            <v>2.8000000000000003</v>
          </cell>
          <cell r="IO67" t="str">
            <v>nd</v>
          </cell>
          <cell r="IP67" t="str">
            <v>nd</v>
          </cell>
          <cell r="IQ67">
            <v>7.3999999999999995</v>
          </cell>
          <cell r="IR67">
            <v>26</v>
          </cell>
          <cell r="IS67">
            <v>12.6</v>
          </cell>
          <cell r="IT67">
            <v>2.1</v>
          </cell>
          <cell r="IU67">
            <v>0</v>
          </cell>
          <cell r="IV67" t="str">
            <v>nd</v>
          </cell>
          <cell r="IW67" t="str">
            <v>nd</v>
          </cell>
          <cell r="IX67">
            <v>5.5</v>
          </cell>
          <cell r="IY67">
            <v>3.1</v>
          </cell>
          <cell r="IZ67" t="str">
            <v>nd</v>
          </cell>
          <cell r="JA67">
            <v>0</v>
          </cell>
          <cell r="JB67">
            <v>0</v>
          </cell>
          <cell r="JC67">
            <v>0</v>
          </cell>
          <cell r="JD67">
            <v>0</v>
          </cell>
          <cell r="JE67">
            <v>2.5</v>
          </cell>
          <cell r="JF67">
            <v>0</v>
          </cell>
          <cell r="JG67">
            <v>0</v>
          </cell>
          <cell r="JH67">
            <v>0</v>
          </cell>
          <cell r="JI67">
            <v>0</v>
          </cell>
          <cell r="JJ67">
            <v>0</v>
          </cell>
          <cell r="JK67">
            <v>8.5</v>
          </cell>
          <cell r="JL67">
            <v>0</v>
          </cell>
          <cell r="JM67">
            <v>0</v>
          </cell>
          <cell r="JN67">
            <v>0</v>
          </cell>
          <cell r="JO67">
            <v>0</v>
          </cell>
          <cell r="JP67" t="str">
            <v>nd</v>
          </cell>
          <cell r="JQ67">
            <v>27.800000000000004</v>
          </cell>
          <cell r="JR67">
            <v>0</v>
          </cell>
          <cell r="JS67">
            <v>0</v>
          </cell>
          <cell r="JT67">
            <v>0</v>
          </cell>
          <cell r="JU67" t="str">
            <v>nd</v>
          </cell>
          <cell r="JV67" t="str">
            <v>nd</v>
          </cell>
          <cell r="JW67">
            <v>49</v>
          </cell>
          <cell r="JX67">
            <v>0</v>
          </cell>
          <cell r="JY67">
            <v>0</v>
          </cell>
          <cell r="JZ67">
            <v>0</v>
          </cell>
          <cell r="KA67">
            <v>0</v>
          </cell>
          <cell r="KB67">
            <v>0</v>
          </cell>
          <cell r="KC67">
            <v>10.9</v>
          </cell>
          <cell r="KD67">
            <v>66.600000000000009</v>
          </cell>
          <cell r="KE67">
            <v>2.2999999999999998</v>
          </cell>
          <cell r="KF67">
            <v>6.1</v>
          </cell>
          <cell r="KG67">
            <v>6.7</v>
          </cell>
          <cell r="KH67">
            <v>18.3</v>
          </cell>
          <cell r="KI67">
            <v>0.1</v>
          </cell>
          <cell r="KJ67">
            <v>64</v>
          </cell>
          <cell r="KK67">
            <v>2.1999999999999997</v>
          </cell>
          <cell r="KL67">
            <v>6</v>
          </cell>
          <cell r="KM67">
            <v>7.1</v>
          </cell>
          <cell r="KN67">
            <v>20.599999999999998</v>
          </cell>
          <cell r="KO67">
            <v>0.1</v>
          </cell>
        </row>
        <row r="68">
          <cell r="A68" t="str">
            <v>5HZ</v>
          </cell>
          <cell r="B68" t="str">
            <v>68</v>
          </cell>
          <cell r="C68" t="str">
            <v>NAF 17</v>
          </cell>
          <cell r="D68" t="str">
            <v>HZ</v>
          </cell>
          <cell r="E68" t="str">
            <v>5</v>
          </cell>
          <cell r="F68" t="str">
            <v>nd</v>
          </cell>
          <cell r="G68">
            <v>10.100000000000001</v>
          </cell>
          <cell r="H68">
            <v>25.900000000000002</v>
          </cell>
          <cell r="I68">
            <v>54.900000000000006</v>
          </cell>
          <cell r="J68">
            <v>8.4</v>
          </cell>
          <cell r="K68">
            <v>82.199999999999989</v>
          </cell>
          <cell r="L68">
            <v>14.399999999999999</v>
          </cell>
          <cell r="M68" t="str">
            <v>nd</v>
          </cell>
          <cell r="N68">
            <v>0</v>
          </cell>
          <cell r="O68">
            <v>32.800000000000004</v>
          </cell>
          <cell r="P68">
            <v>26.8</v>
          </cell>
          <cell r="Q68" t="str">
            <v>nd</v>
          </cell>
          <cell r="R68">
            <v>2.4</v>
          </cell>
          <cell r="S68">
            <v>13.3</v>
          </cell>
          <cell r="T68">
            <v>26.5</v>
          </cell>
          <cell r="U68" t="str">
            <v>nd</v>
          </cell>
          <cell r="V68">
            <v>27.800000000000004</v>
          </cell>
          <cell r="W68">
            <v>8.9</v>
          </cell>
          <cell r="X68">
            <v>80.900000000000006</v>
          </cell>
          <cell r="Y68">
            <v>10.199999999999999</v>
          </cell>
          <cell r="Z68" t="str">
            <v>nd</v>
          </cell>
          <cell r="AA68">
            <v>83.1</v>
          </cell>
          <cell r="AB68" t="str">
            <v>nd</v>
          </cell>
          <cell r="AC68">
            <v>24.099999999999998</v>
          </cell>
          <cell r="AD68" t="str">
            <v>nd</v>
          </cell>
          <cell r="AE68" t="str">
            <v>nd</v>
          </cell>
          <cell r="AF68">
            <v>26.5</v>
          </cell>
          <cell r="AG68" t="str">
            <v>nd</v>
          </cell>
          <cell r="AH68">
            <v>0</v>
          </cell>
          <cell r="AI68">
            <v>37.299999999999997</v>
          </cell>
          <cell r="AJ68">
            <v>60.4</v>
          </cell>
          <cell r="AK68">
            <v>1.7999999999999998</v>
          </cell>
          <cell r="AL68">
            <v>37.799999999999997</v>
          </cell>
          <cell r="AM68">
            <v>52.800000000000004</v>
          </cell>
          <cell r="AN68">
            <v>47.199999999999996</v>
          </cell>
          <cell r="AO68">
            <v>66.2</v>
          </cell>
          <cell r="AP68">
            <v>33.800000000000004</v>
          </cell>
          <cell r="AQ68">
            <v>36.199999999999996</v>
          </cell>
          <cell r="AR68">
            <v>9.8000000000000007</v>
          </cell>
          <cell r="AS68">
            <v>0</v>
          </cell>
          <cell r="AT68">
            <v>42.8</v>
          </cell>
          <cell r="AU68">
            <v>11.200000000000001</v>
          </cell>
          <cell r="AV68">
            <v>4</v>
          </cell>
          <cell r="AW68" t="str">
            <v>nd</v>
          </cell>
          <cell r="AX68">
            <v>6.6000000000000005</v>
          </cell>
          <cell r="AY68">
            <v>69.899999999999991</v>
          </cell>
          <cell r="AZ68">
            <v>18.2</v>
          </cell>
          <cell r="BA68">
            <v>62.1</v>
          </cell>
          <cell r="BB68">
            <v>19.400000000000002</v>
          </cell>
          <cell r="BC68">
            <v>3.9</v>
          </cell>
          <cell r="BD68">
            <v>4.5999999999999996</v>
          </cell>
          <cell r="BE68">
            <v>2.4</v>
          </cell>
          <cell r="BF68">
            <v>7.5</v>
          </cell>
          <cell r="BG68">
            <v>0</v>
          </cell>
          <cell r="BH68" t="str">
            <v>nd</v>
          </cell>
          <cell r="BI68" t="str">
            <v>nd</v>
          </cell>
          <cell r="BJ68">
            <v>6.1</v>
          </cell>
          <cell r="BK68">
            <v>34.599999999999994</v>
          </cell>
          <cell r="BL68">
            <v>57.9</v>
          </cell>
          <cell r="BM68">
            <v>0</v>
          </cell>
          <cell r="BN68">
            <v>5.0999999999999996</v>
          </cell>
          <cell r="BO68">
            <v>2.9000000000000004</v>
          </cell>
          <cell r="BP68">
            <v>2.2999999999999998</v>
          </cell>
          <cell r="BQ68">
            <v>44.6</v>
          </cell>
          <cell r="BR68">
            <v>45.1</v>
          </cell>
          <cell r="BS68">
            <v>0</v>
          </cell>
          <cell r="BT68">
            <v>0</v>
          </cell>
          <cell r="BU68" t="str">
            <v>nd</v>
          </cell>
          <cell r="BV68">
            <v>17.8</v>
          </cell>
          <cell r="BW68">
            <v>76.099999999999994</v>
          </cell>
          <cell r="BX68">
            <v>5.7</v>
          </cell>
          <cell r="BY68">
            <v>0</v>
          </cell>
          <cell r="BZ68">
            <v>0</v>
          </cell>
          <cell r="CA68">
            <v>20.599999999999998</v>
          </cell>
          <cell r="CB68">
            <v>50.5</v>
          </cell>
          <cell r="CC68">
            <v>26.700000000000003</v>
          </cell>
          <cell r="CD68">
            <v>2.1999999999999997</v>
          </cell>
          <cell r="CE68">
            <v>0</v>
          </cell>
          <cell r="CF68">
            <v>0</v>
          </cell>
          <cell r="CG68">
            <v>0</v>
          </cell>
          <cell r="CH68">
            <v>0</v>
          </cell>
          <cell r="CI68" t="str">
            <v>nd</v>
          </cell>
          <cell r="CJ68">
            <v>97</v>
          </cell>
          <cell r="CK68">
            <v>80.300000000000011</v>
          </cell>
          <cell r="CL68">
            <v>28.000000000000004</v>
          </cell>
          <cell r="CM68">
            <v>64.7</v>
          </cell>
          <cell r="CN68">
            <v>28.199999999999996</v>
          </cell>
          <cell r="CO68">
            <v>13.900000000000002</v>
          </cell>
          <cell r="CP68">
            <v>15</v>
          </cell>
          <cell r="CQ68">
            <v>73.2</v>
          </cell>
          <cell r="CR68">
            <v>6.9</v>
          </cell>
          <cell r="CS68">
            <v>24.4</v>
          </cell>
          <cell r="CT68">
            <v>25.5</v>
          </cell>
          <cell r="CU68">
            <v>12.8</v>
          </cell>
          <cell r="CV68">
            <v>37.299999999999997</v>
          </cell>
          <cell r="CW68">
            <v>28.1</v>
          </cell>
          <cell r="CX68">
            <v>4.7</v>
          </cell>
          <cell r="CY68">
            <v>9.9</v>
          </cell>
          <cell r="CZ68">
            <v>6.4</v>
          </cell>
          <cell r="DA68">
            <v>17.7</v>
          </cell>
          <cell r="DB68">
            <v>33.200000000000003</v>
          </cell>
          <cell r="DC68">
            <v>30.4</v>
          </cell>
          <cell r="DD68">
            <v>31.2</v>
          </cell>
          <cell r="DE68">
            <v>3.8</v>
          </cell>
          <cell r="DF68">
            <v>16.5</v>
          </cell>
          <cell r="DG68">
            <v>10.199999999999999</v>
          </cell>
          <cell r="DH68">
            <v>4.5999999999999996</v>
          </cell>
          <cell r="DI68">
            <v>3.5999999999999996</v>
          </cell>
          <cell r="DJ68">
            <v>19.5</v>
          </cell>
          <cell r="DK68">
            <v>17.399999999999999</v>
          </cell>
          <cell r="DL68">
            <v>0</v>
          </cell>
          <cell r="DM68" t="str">
            <v>nd</v>
          </cell>
          <cell r="DN68">
            <v>0</v>
          </cell>
          <cell r="DO68">
            <v>0</v>
          </cell>
          <cell r="DP68">
            <v>0</v>
          </cell>
          <cell r="DQ68">
            <v>3.4000000000000004</v>
          </cell>
          <cell r="DR68">
            <v>0</v>
          </cell>
          <cell r="DS68" t="str">
            <v>nd</v>
          </cell>
          <cell r="DT68">
            <v>4</v>
          </cell>
          <cell r="DU68" t="str">
            <v>nd</v>
          </cell>
          <cell r="DV68" t="str">
            <v>nd</v>
          </cell>
          <cell r="DW68">
            <v>15.4</v>
          </cell>
          <cell r="DX68">
            <v>6.6000000000000005</v>
          </cell>
          <cell r="DY68" t="str">
            <v>nd</v>
          </cell>
          <cell r="DZ68" t="str">
            <v>nd</v>
          </cell>
          <cell r="EA68" t="str">
            <v>nd</v>
          </cell>
          <cell r="EB68" t="str">
            <v>nd</v>
          </cell>
          <cell r="EC68">
            <v>36.1</v>
          </cell>
          <cell r="ED68">
            <v>12.1</v>
          </cell>
          <cell r="EE68" t="str">
            <v>nd</v>
          </cell>
          <cell r="EF68">
            <v>0</v>
          </cell>
          <cell r="EG68">
            <v>0</v>
          </cell>
          <cell r="EH68">
            <v>5.8000000000000007</v>
          </cell>
          <cell r="EI68">
            <v>7.1999999999999993</v>
          </cell>
          <cell r="EJ68" t="str">
            <v>nd</v>
          </cell>
          <cell r="EK68">
            <v>0</v>
          </cell>
          <cell r="EL68">
            <v>0</v>
          </cell>
          <cell r="EM68">
            <v>0</v>
          </cell>
          <cell r="EN68" t="str">
            <v>nd</v>
          </cell>
          <cell r="EO68">
            <v>0</v>
          </cell>
          <cell r="EP68">
            <v>0</v>
          </cell>
          <cell r="EQ68">
            <v>0</v>
          </cell>
          <cell r="ER68">
            <v>0</v>
          </cell>
          <cell r="ES68" t="str">
            <v>nd</v>
          </cell>
          <cell r="ET68">
            <v>0</v>
          </cell>
          <cell r="EU68" t="str">
            <v>nd</v>
          </cell>
          <cell r="EV68">
            <v>0</v>
          </cell>
          <cell r="EW68" t="str">
            <v>nd</v>
          </cell>
          <cell r="EX68">
            <v>5.6000000000000005</v>
          </cell>
          <cell r="EY68">
            <v>3.3000000000000003</v>
          </cell>
          <cell r="EZ68">
            <v>0</v>
          </cell>
          <cell r="FA68">
            <v>0</v>
          </cell>
          <cell r="FB68">
            <v>0</v>
          </cell>
          <cell r="FC68">
            <v>1.9</v>
          </cell>
          <cell r="FD68">
            <v>5.8000000000000007</v>
          </cell>
          <cell r="FE68">
            <v>17.100000000000001</v>
          </cell>
          <cell r="FF68">
            <v>0</v>
          </cell>
          <cell r="FG68">
            <v>0</v>
          </cell>
          <cell r="FH68" t="str">
            <v>nd</v>
          </cell>
          <cell r="FI68" t="str">
            <v>nd</v>
          </cell>
          <cell r="FJ68">
            <v>21.2</v>
          </cell>
          <cell r="FK68">
            <v>32.700000000000003</v>
          </cell>
          <cell r="FL68">
            <v>0</v>
          </cell>
          <cell r="FM68">
            <v>0</v>
          </cell>
          <cell r="FN68">
            <v>0</v>
          </cell>
          <cell r="FO68" t="str">
            <v>nd</v>
          </cell>
          <cell r="FP68">
            <v>2</v>
          </cell>
          <cell r="FQ68">
            <v>4.2</v>
          </cell>
          <cell r="FR68">
            <v>0</v>
          </cell>
          <cell r="FS68">
            <v>0</v>
          </cell>
          <cell r="FT68">
            <v>0</v>
          </cell>
          <cell r="FU68">
            <v>0</v>
          </cell>
          <cell r="FV68">
            <v>0</v>
          </cell>
          <cell r="FW68">
            <v>0</v>
          </cell>
          <cell r="FX68">
            <v>4.5</v>
          </cell>
          <cell r="FY68">
            <v>1.6</v>
          </cell>
          <cell r="FZ68" t="str">
            <v>nd</v>
          </cell>
          <cell r="GA68" t="str">
            <v>nd</v>
          </cell>
          <cell r="GB68" t="str">
            <v>nd</v>
          </cell>
          <cell r="GC68">
            <v>0</v>
          </cell>
          <cell r="GD68">
            <v>0</v>
          </cell>
          <cell r="GE68" t="str">
            <v>nd</v>
          </cell>
          <cell r="GF68" t="str">
            <v>nd</v>
          </cell>
          <cell r="GG68">
            <v>13.5</v>
          </cell>
          <cell r="GH68">
            <v>8.2000000000000011</v>
          </cell>
          <cell r="GI68">
            <v>0</v>
          </cell>
          <cell r="GJ68">
            <v>0</v>
          </cell>
          <cell r="GK68">
            <v>0</v>
          </cell>
          <cell r="GL68">
            <v>0</v>
          </cell>
          <cell r="GM68">
            <v>26.5</v>
          </cell>
          <cell r="GN68">
            <v>30.599999999999998</v>
          </cell>
          <cell r="GO68">
            <v>0</v>
          </cell>
          <cell r="GP68">
            <v>0</v>
          </cell>
          <cell r="GQ68">
            <v>0</v>
          </cell>
          <cell r="GR68">
            <v>0</v>
          </cell>
          <cell r="GS68">
            <v>4.2</v>
          </cell>
          <cell r="GT68">
            <v>4.8</v>
          </cell>
          <cell r="GU68">
            <v>0</v>
          </cell>
          <cell r="GV68" t="str">
            <v>nd</v>
          </cell>
          <cell r="GW68">
            <v>0</v>
          </cell>
          <cell r="GX68">
            <v>0</v>
          </cell>
          <cell r="GY68">
            <v>0</v>
          </cell>
          <cell r="GZ68">
            <v>0</v>
          </cell>
          <cell r="HA68">
            <v>0</v>
          </cell>
          <cell r="HB68">
            <v>0</v>
          </cell>
          <cell r="HC68">
            <v>2.7</v>
          </cell>
          <cell r="HD68">
            <v>7.0000000000000009</v>
          </cell>
          <cell r="HE68" t="str">
            <v>nd</v>
          </cell>
          <cell r="HF68">
            <v>0</v>
          </cell>
          <cell r="HG68">
            <v>0</v>
          </cell>
          <cell r="HH68">
            <v>0</v>
          </cell>
          <cell r="HI68">
            <v>5.5</v>
          </cell>
          <cell r="HJ68">
            <v>20.200000000000003</v>
          </cell>
          <cell r="HK68">
            <v>0</v>
          </cell>
          <cell r="HL68">
            <v>0</v>
          </cell>
          <cell r="HM68">
            <v>0</v>
          </cell>
          <cell r="HN68">
            <v>0</v>
          </cell>
          <cell r="HO68">
            <v>8.4</v>
          </cell>
          <cell r="HP68">
            <v>41.9</v>
          </cell>
          <cell r="HQ68">
            <v>5.2</v>
          </cell>
          <cell r="HR68">
            <v>0</v>
          </cell>
          <cell r="HS68">
            <v>0</v>
          </cell>
          <cell r="HT68" t="str">
            <v>nd</v>
          </cell>
          <cell r="HU68" t="str">
            <v>nd</v>
          </cell>
          <cell r="HV68">
            <v>6.5</v>
          </cell>
          <cell r="HW68">
            <v>0</v>
          </cell>
          <cell r="HX68">
            <v>0</v>
          </cell>
          <cell r="HY68">
            <v>0</v>
          </cell>
          <cell r="HZ68">
            <v>0</v>
          </cell>
          <cell r="IA68" t="str">
            <v>nd</v>
          </cell>
          <cell r="IB68">
            <v>0</v>
          </cell>
          <cell r="IC68">
            <v>0</v>
          </cell>
          <cell r="ID68">
            <v>0</v>
          </cell>
          <cell r="IE68" t="str">
            <v>nd</v>
          </cell>
          <cell r="IF68">
            <v>3.9</v>
          </cell>
          <cell r="IG68">
            <v>3.4000000000000004</v>
          </cell>
          <cell r="IH68" t="str">
            <v>nd</v>
          </cell>
          <cell r="II68">
            <v>0</v>
          </cell>
          <cell r="IJ68">
            <v>0</v>
          </cell>
          <cell r="IK68">
            <v>6.8000000000000007</v>
          </cell>
          <cell r="IL68">
            <v>10.7</v>
          </cell>
          <cell r="IM68">
            <v>7.3999999999999995</v>
          </cell>
          <cell r="IN68">
            <v>0</v>
          </cell>
          <cell r="IO68">
            <v>0</v>
          </cell>
          <cell r="IP68">
            <v>0</v>
          </cell>
          <cell r="IQ68">
            <v>10.299999999999999</v>
          </cell>
          <cell r="IR68">
            <v>31.4</v>
          </cell>
          <cell r="IS68">
            <v>13.3</v>
          </cell>
          <cell r="IT68" t="str">
            <v>nd</v>
          </cell>
          <cell r="IU68">
            <v>0</v>
          </cell>
          <cell r="IV68">
            <v>0</v>
          </cell>
          <cell r="IW68" t="str">
            <v>nd</v>
          </cell>
          <cell r="IX68">
            <v>3.6999999999999997</v>
          </cell>
          <cell r="IY68">
            <v>2.6</v>
          </cell>
          <cell r="IZ68">
            <v>0</v>
          </cell>
          <cell r="JA68">
            <v>0</v>
          </cell>
          <cell r="JB68">
            <v>0</v>
          </cell>
          <cell r="JC68">
            <v>0</v>
          </cell>
          <cell r="JD68">
            <v>0</v>
          </cell>
          <cell r="JE68" t="str">
            <v>nd</v>
          </cell>
          <cell r="JF68">
            <v>0</v>
          </cell>
          <cell r="JG68">
            <v>0</v>
          </cell>
          <cell r="JH68">
            <v>0</v>
          </cell>
          <cell r="JI68">
            <v>0</v>
          </cell>
          <cell r="JJ68" t="str">
            <v>nd</v>
          </cell>
          <cell r="JK68">
            <v>8.4</v>
          </cell>
          <cell r="JL68">
            <v>0</v>
          </cell>
          <cell r="JM68">
            <v>0</v>
          </cell>
          <cell r="JN68">
            <v>0</v>
          </cell>
          <cell r="JO68">
            <v>0</v>
          </cell>
          <cell r="JP68">
            <v>0</v>
          </cell>
          <cell r="JQ68">
            <v>23.799999999999997</v>
          </cell>
          <cell r="JR68">
            <v>0</v>
          </cell>
          <cell r="JS68">
            <v>0</v>
          </cell>
          <cell r="JT68">
            <v>0</v>
          </cell>
          <cell r="JU68">
            <v>0</v>
          </cell>
          <cell r="JV68" t="str">
            <v>nd</v>
          </cell>
          <cell r="JW68">
            <v>55.300000000000004</v>
          </cell>
          <cell r="JX68">
            <v>0</v>
          </cell>
          <cell r="JY68">
            <v>0</v>
          </cell>
          <cell r="JZ68">
            <v>0</v>
          </cell>
          <cell r="KA68">
            <v>0</v>
          </cell>
          <cell r="KB68">
            <v>0</v>
          </cell>
          <cell r="KC68">
            <v>8.6</v>
          </cell>
          <cell r="KD68">
            <v>62.1</v>
          </cell>
          <cell r="KE68">
            <v>3.2</v>
          </cell>
          <cell r="KF68">
            <v>7.7</v>
          </cell>
          <cell r="KG68">
            <v>7.7</v>
          </cell>
          <cell r="KH68">
            <v>19.100000000000001</v>
          </cell>
          <cell r="KI68">
            <v>0.1</v>
          </cell>
          <cell r="KJ68">
            <v>59.8</v>
          </cell>
          <cell r="KK68">
            <v>3.4000000000000004</v>
          </cell>
          <cell r="KL68">
            <v>7.1999999999999993</v>
          </cell>
          <cell r="KM68">
            <v>8.6</v>
          </cell>
          <cell r="KN68">
            <v>20.9</v>
          </cell>
          <cell r="KO68">
            <v>0.1</v>
          </cell>
        </row>
        <row r="69">
          <cell r="A69" t="str">
            <v>6HZ</v>
          </cell>
          <cell r="B69" t="str">
            <v>69</v>
          </cell>
          <cell r="C69" t="str">
            <v>NAF 17</v>
          </cell>
          <cell r="D69" t="str">
            <v>HZ</v>
          </cell>
          <cell r="E69" t="str">
            <v>6</v>
          </cell>
          <cell r="F69">
            <v>0.1</v>
          </cell>
          <cell r="G69">
            <v>19</v>
          </cell>
          <cell r="H69">
            <v>37.5</v>
          </cell>
          <cell r="I69">
            <v>26.6</v>
          </cell>
          <cell r="J69">
            <v>16.8</v>
          </cell>
          <cell r="K69">
            <v>97.3</v>
          </cell>
          <cell r="L69">
            <v>2.1</v>
          </cell>
          <cell r="M69">
            <v>0.5</v>
          </cell>
          <cell r="N69">
            <v>0</v>
          </cell>
          <cell r="O69">
            <v>54.800000000000004</v>
          </cell>
          <cell r="P69">
            <v>65.7</v>
          </cell>
          <cell r="Q69">
            <v>9.7000000000000011</v>
          </cell>
          <cell r="R69">
            <v>2.1</v>
          </cell>
          <cell r="S69">
            <v>13.8</v>
          </cell>
          <cell r="T69">
            <v>43.6</v>
          </cell>
          <cell r="U69">
            <v>2.6</v>
          </cell>
          <cell r="V69">
            <v>16.900000000000002</v>
          </cell>
          <cell r="W69">
            <v>12.6</v>
          </cell>
          <cell r="X69">
            <v>84.899999999999991</v>
          </cell>
          <cell r="Y69">
            <v>2.6</v>
          </cell>
          <cell r="Z69" t="str">
            <v>nd</v>
          </cell>
          <cell r="AA69">
            <v>31</v>
          </cell>
          <cell r="AB69" t="str">
            <v>nd</v>
          </cell>
          <cell r="AC69">
            <v>90.5</v>
          </cell>
          <cell r="AD69" t="str">
            <v>nd</v>
          </cell>
          <cell r="AE69" t="str">
            <v>nd</v>
          </cell>
          <cell r="AF69">
            <v>52.800000000000004</v>
          </cell>
          <cell r="AG69" t="str">
            <v>nd</v>
          </cell>
          <cell r="AH69">
            <v>0</v>
          </cell>
          <cell r="AI69">
            <v>27.800000000000004</v>
          </cell>
          <cell r="AJ69">
            <v>35.099999999999994</v>
          </cell>
          <cell r="AK69">
            <v>11.3</v>
          </cell>
          <cell r="AL69">
            <v>53.6</v>
          </cell>
          <cell r="AM69">
            <v>68.5</v>
          </cell>
          <cell r="AN69">
            <v>31.5</v>
          </cell>
          <cell r="AO69">
            <v>89.5</v>
          </cell>
          <cell r="AP69">
            <v>10.5</v>
          </cell>
          <cell r="AQ69">
            <v>26.6</v>
          </cell>
          <cell r="AR69">
            <v>6</v>
          </cell>
          <cell r="AS69">
            <v>0</v>
          </cell>
          <cell r="AT69">
            <v>66.7</v>
          </cell>
          <cell r="AU69">
            <v>0.70000000000000007</v>
          </cell>
          <cell r="AV69">
            <v>2.4</v>
          </cell>
          <cell r="AW69">
            <v>0</v>
          </cell>
          <cell r="AX69">
            <v>0</v>
          </cell>
          <cell r="AY69">
            <v>50.7</v>
          </cell>
          <cell r="AZ69">
            <v>46.9</v>
          </cell>
          <cell r="BA69">
            <v>37.700000000000003</v>
          </cell>
          <cell r="BB69">
            <v>35.799999999999997</v>
          </cell>
          <cell r="BC69">
            <v>16.900000000000002</v>
          </cell>
          <cell r="BD69">
            <v>8.1</v>
          </cell>
          <cell r="BE69">
            <v>0.70000000000000007</v>
          </cell>
          <cell r="BF69">
            <v>0.8</v>
          </cell>
          <cell r="BG69">
            <v>1.0999999999999999</v>
          </cell>
          <cell r="BH69" t="str">
            <v>nd</v>
          </cell>
          <cell r="BI69">
            <v>15.9</v>
          </cell>
          <cell r="BJ69">
            <v>41.6</v>
          </cell>
          <cell r="BK69">
            <v>21.9</v>
          </cell>
          <cell r="BL69">
            <v>11.1</v>
          </cell>
          <cell r="BM69" t="str">
            <v>nd</v>
          </cell>
          <cell r="BN69" t="str">
            <v>nd</v>
          </cell>
          <cell r="BO69" t="str">
            <v>nd</v>
          </cell>
          <cell r="BP69">
            <v>3.1</v>
          </cell>
          <cell r="BQ69">
            <v>76.5</v>
          </cell>
          <cell r="BR69">
            <v>20</v>
          </cell>
          <cell r="BS69">
            <v>0</v>
          </cell>
          <cell r="BT69">
            <v>0</v>
          </cell>
          <cell r="BU69" t="str">
            <v>nd</v>
          </cell>
          <cell r="BV69">
            <v>2.9000000000000004</v>
          </cell>
          <cell r="BW69">
            <v>94.399999999999991</v>
          </cell>
          <cell r="BX69">
            <v>2.1</v>
          </cell>
          <cell r="BY69" t="str">
            <v>nd</v>
          </cell>
          <cell r="BZ69">
            <v>0.6</v>
          </cell>
          <cell r="CA69">
            <v>20</v>
          </cell>
          <cell r="CB69">
            <v>40.9</v>
          </cell>
          <cell r="CC69">
            <v>37.9</v>
          </cell>
          <cell r="CD69">
            <v>0.4</v>
          </cell>
          <cell r="CE69">
            <v>0</v>
          </cell>
          <cell r="CF69">
            <v>0</v>
          </cell>
          <cell r="CG69" t="str">
            <v>nd</v>
          </cell>
          <cell r="CH69" t="str">
            <v>nd</v>
          </cell>
          <cell r="CI69">
            <v>40</v>
          </cell>
          <cell r="CJ69">
            <v>58.9</v>
          </cell>
          <cell r="CK69">
            <v>94.5</v>
          </cell>
          <cell r="CL69">
            <v>73.8</v>
          </cell>
          <cell r="CM69">
            <v>68.600000000000009</v>
          </cell>
          <cell r="CN69">
            <v>51.7</v>
          </cell>
          <cell r="CO69">
            <v>17.100000000000001</v>
          </cell>
          <cell r="CP69">
            <v>37.200000000000003</v>
          </cell>
          <cell r="CQ69">
            <v>95.1</v>
          </cell>
          <cell r="CR69">
            <v>18.8</v>
          </cell>
          <cell r="CS69">
            <v>9</v>
          </cell>
          <cell r="CT69">
            <v>16.600000000000001</v>
          </cell>
          <cell r="CU69">
            <v>28.000000000000004</v>
          </cell>
          <cell r="CV69">
            <v>46.400000000000006</v>
          </cell>
          <cell r="CW69">
            <v>9.3000000000000007</v>
          </cell>
          <cell r="CX69">
            <v>9.8000000000000007</v>
          </cell>
          <cell r="CY69">
            <v>17.2</v>
          </cell>
          <cell r="CZ69">
            <v>4.5999999999999996</v>
          </cell>
          <cell r="DA69">
            <v>12.2</v>
          </cell>
          <cell r="DB69">
            <v>46.9</v>
          </cell>
          <cell r="DC69">
            <v>10.8</v>
          </cell>
          <cell r="DD69">
            <v>36.9</v>
          </cell>
          <cell r="DE69">
            <v>24.9</v>
          </cell>
          <cell r="DF69">
            <v>48.4</v>
          </cell>
          <cell r="DG69">
            <v>18.8</v>
          </cell>
          <cell r="DH69">
            <v>3.9</v>
          </cell>
          <cell r="DI69">
            <v>2.4</v>
          </cell>
          <cell r="DJ69">
            <v>26.5</v>
          </cell>
          <cell r="DK69">
            <v>6.7</v>
          </cell>
          <cell r="DL69">
            <v>0</v>
          </cell>
          <cell r="DM69">
            <v>0</v>
          </cell>
          <cell r="DN69">
            <v>0</v>
          </cell>
          <cell r="DO69">
            <v>0.1</v>
          </cell>
          <cell r="DP69">
            <v>0</v>
          </cell>
          <cell r="DQ69" t="str">
            <v>nd</v>
          </cell>
          <cell r="DR69">
            <v>0.70000000000000007</v>
          </cell>
          <cell r="DS69" t="str">
            <v>nd</v>
          </cell>
          <cell r="DT69" t="str">
            <v>nd</v>
          </cell>
          <cell r="DU69" t="str">
            <v>nd</v>
          </cell>
          <cell r="DV69">
            <v>0</v>
          </cell>
          <cell r="DW69">
            <v>3.8</v>
          </cell>
          <cell r="DX69">
            <v>32.6</v>
          </cell>
          <cell r="DY69" t="str">
            <v>nd</v>
          </cell>
          <cell r="DZ69" t="str">
            <v>nd</v>
          </cell>
          <cell r="EA69" t="str">
            <v>nd</v>
          </cell>
          <cell r="EB69" t="str">
            <v>nd</v>
          </cell>
          <cell r="EC69">
            <v>23.400000000000002</v>
          </cell>
          <cell r="ED69">
            <v>2</v>
          </cell>
          <cell r="EE69">
            <v>0.6</v>
          </cell>
          <cell r="EF69" t="str">
            <v>nd</v>
          </cell>
          <cell r="EG69">
            <v>0</v>
          </cell>
          <cell r="EH69">
            <v>0.6</v>
          </cell>
          <cell r="EI69">
            <v>2.1</v>
          </cell>
          <cell r="EJ69">
            <v>0.4</v>
          </cell>
          <cell r="EK69" t="str">
            <v>nd</v>
          </cell>
          <cell r="EL69">
            <v>0</v>
          </cell>
          <cell r="EM69">
            <v>0</v>
          </cell>
          <cell r="EN69">
            <v>0</v>
          </cell>
          <cell r="EO69">
            <v>0</v>
          </cell>
          <cell r="EP69">
            <v>0</v>
          </cell>
          <cell r="EQ69" t="str">
            <v>nd</v>
          </cell>
          <cell r="ER69">
            <v>0</v>
          </cell>
          <cell r="ES69">
            <v>0.1</v>
          </cell>
          <cell r="ET69">
            <v>0</v>
          </cell>
          <cell r="EU69" t="str">
            <v>nd</v>
          </cell>
          <cell r="EV69">
            <v>0</v>
          </cell>
          <cell r="EW69">
            <v>9.9</v>
          </cell>
          <cell r="EX69" t="str">
            <v>nd</v>
          </cell>
          <cell r="EY69" t="str">
            <v>nd</v>
          </cell>
          <cell r="EZ69" t="str">
            <v>nd</v>
          </cell>
          <cell r="FA69">
            <v>0</v>
          </cell>
          <cell r="FB69">
            <v>0.5</v>
          </cell>
          <cell r="FC69">
            <v>31.4</v>
          </cell>
          <cell r="FD69">
            <v>3.2</v>
          </cell>
          <cell r="FE69">
            <v>1.7999999999999998</v>
          </cell>
          <cell r="FF69" t="str">
            <v>nd</v>
          </cell>
          <cell r="FG69" t="str">
            <v>nd</v>
          </cell>
          <cell r="FH69">
            <v>1.2</v>
          </cell>
          <cell r="FI69">
            <v>0.4</v>
          </cell>
          <cell r="FJ69">
            <v>17.899999999999999</v>
          </cell>
          <cell r="FK69">
            <v>6.8000000000000007</v>
          </cell>
          <cell r="FL69">
            <v>0</v>
          </cell>
          <cell r="FM69">
            <v>0</v>
          </cell>
          <cell r="FN69" t="str">
            <v>nd</v>
          </cell>
          <cell r="FO69" t="str">
            <v>nd</v>
          </cell>
          <cell r="FP69">
            <v>0.5</v>
          </cell>
          <cell r="FQ69">
            <v>2</v>
          </cell>
          <cell r="FR69">
            <v>0</v>
          </cell>
          <cell r="FS69" t="str">
            <v>nd</v>
          </cell>
          <cell r="FT69" t="str">
            <v>nd</v>
          </cell>
          <cell r="FU69">
            <v>0</v>
          </cell>
          <cell r="FV69" t="str">
            <v>nd</v>
          </cell>
          <cell r="FW69" t="str">
            <v>nd</v>
          </cell>
          <cell r="FX69" t="str">
            <v>nd</v>
          </cell>
          <cell r="FY69">
            <v>0</v>
          </cell>
          <cell r="FZ69" t="str">
            <v>nd</v>
          </cell>
          <cell r="GA69">
            <v>8.5</v>
          </cell>
          <cell r="GB69" t="str">
            <v>nd</v>
          </cell>
          <cell r="GC69">
            <v>0</v>
          </cell>
          <cell r="GD69">
            <v>0</v>
          </cell>
          <cell r="GE69">
            <v>0</v>
          </cell>
          <cell r="GF69">
            <v>1</v>
          </cell>
          <cell r="GG69">
            <v>34.5</v>
          </cell>
          <cell r="GH69">
            <v>2</v>
          </cell>
          <cell r="GI69">
            <v>0</v>
          </cell>
          <cell r="GJ69">
            <v>0</v>
          </cell>
          <cell r="GK69" t="str">
            <v>nd</v>
          </cell>
          <cell r="GL69" t="str">
            <v>nd</v>
          </cell>
          <cell r="GM69">
            <v>18.099999999999998</v>
          </cell>
          <cell r="GN69">
            <v>8.5</v>
          </cell>
          <cell r="GO69">
            <v>0</v>
          </cell>
          <cell r="GP69">
            <v>0</v>
          </cell>
          <cell r="GQ69">
            <v>0</v>
          </cell>
          <cell r="GR69" t="str">
            <v>nd</v>
          </cell>
          <cell r="GS69">
            <v>15.4</v>
          </cell>
          <cell r="GT69">
            <v>1</v>
          </cell>
          <cell r="GU69">
            <v>0</v>
          </cell>
          <cell r="GV69">
            <v>0.1</v>
          </cell>
          <cell r="GW69">
            <v>0</v>
          </cell>
          <cell r="GX69" t="str">
            <v>nd</v>
          </cell>
          <cell r="GY69">
            <v>0</v>
          </cell>
          <cell r="GZ69">
            <v>0</v>
          </cell>
          <cell r="HA69">
            <v>0</v>
          </cell>
          <cell r="HB69">
            <v>0</v>
          </cell>
          <cell r="HC69">
            <v>0</v>
          </cell>
          <cell r="HD69">
            <v>19</v>
          </cell>
          <cell r="HE69">
            <v>0</v>
          </cell>
          <cell r="HF69">
            <v>0</v>
          </cell>
          <cell r="HG69">
            <v>0</v>
          </cell>
          <cell r="HH69" t="str">
            <v>nd</v>
          </cell>
          <cell r="HI69" t="str">
            <v>nd</v>
          </cell>
          <cell r="HJ69">
            <v>36.4</v>
          </cell>
          <cell r="HK69">
            <v>0.4</v>
          </cell>
          <cell r="HL69">
            <v>0</v>
          </cell>
          <cell r="HM69">
            <v>0</v>
          </cell>
          <cell r="HN69" t="str">
            <v>nd</v>
          </cell>
          <cell r="HO69">
            <v>2.4</v>
          </cell>
          <cell r="HP69">
            <v>22.900000000000002</v>
          </cell>
          <cell r="HQ69">
            <v>1.3</v>
          </cell>
          <cell r="HR69">
            <v>0</v>
          </cell>
          <cell r="HS69">
            <v>0</v>
          </cell>
          <cell r="HT69">
            <v>0</v>
          </cell>
          <cell r="HU69" t="str">
            <v>nd</v>
          </cell>
          <cell r="HV69">
            <v>16</v>
          </cell>
          <cell r="HW69">
            <v>0.4</v>
          </cell>
          <cell r="HX69">
            <v>0</v>
          </cell>
          <cell r="HY69">
            <v>0</v>
          </cell>
          <cell r="HZ69">
            <v>0</v>
          </cell>
          <cell r="IA69">
            <v>0.1</v>
          </cell>
          <cell r="IB69">
            <v>0</v>
          </cell>
          <cell r="IC69" t="str">
            <v>nd</v>
          </cell>
          <cell r="ID69" t="str">
            <v>nd</v>
          </cell>
          <cell r="IE69">
            <v>0</v>
          </cell>
          <cell r="IF69">
            <v>18.099999999999998</v>
          </cell>
          <cell r="IG69" t="str">
            <v>nd</v>
          </cell>
          <cell r="IH69">
            <v>0</v>
          </cell>
          <cell r="II69">
            <v>0</v>
          </cell>
          <cell r="IJ69" t="str">
            <v>nd</v>
          </cell>
          <cell r="IK69">
            <v>0.89999999999999991</v>
          </cell>
          <cell r="IL69">
            <v>3.4000000000000004</v>
          </cell>
          <cell r="IM69">
            <v>33.300000000000004</v>
          </cell>
          <cell r="IN69" t="str">
            <v>nd</v>
          </cell>
          <cell r="IO69">
            <v>0</v>
          </cell>
          <cell r="IP69">
            <v>0</v>
          </cell>
          <cell r="IQ69">
            <v>4.5</v>
          </cell>
          <cell r="IR69">
            <v>17.5</v>
          </cell>
          <cell r="IS69">
            <v>4</v>
          </cell>
          <cell r="IT69">
            <v>0.4</v>
          </cell>
          <cell r="IU69">
            <v>0</v>
          </cell>
          <cell r="IV69" t="str">
            <v>nd</v>
          </cell>
          <cell r="IW69">
            <v>14.499999999999998</v>
          </cell>
          <cell r="IX69">
            <v>1.7999999999999998</v>
          </cell>
          <cell r="IY69">
            <v>0.2</v>
          </cell>
          <cell r="IZ69">
            <v>0</v>
          </cell>
          <cell r="JA69">
            <v>0</v>
          </cell>
          <cell r="JB69">
            <v>0</v>
          </cell>
          <cell r="JC69">
            <v>0</v>
          </cell>
          <cell r="JD69">
            <v>0</v>
          </cell>
          <cell r="JE69">
            <v>0.1</v>
          </cell>
          <cell r="JF69">
            <v>0</v>
          </cell>
          <cell r="JG69">
            <v>0</v>
          </cell>
          <cell r="JH69">
            <v>0</v>
          </cell>
          <cell r="JI69">
            <v>0</v>
          </cell>
          <cell r="JJ69" t="str">
            <v>nd</v>
          </cell>
          <cell r="JK69">
            <v>10.5</v>
          </cell>
          <cell r="JL69">
            <v>0</v>
          </cell>
          <cell r="JM69">
            <v>0</v>
          </cell>
          <cell r="JN69">
            <v>0</v>
          </cell>
          <cell r="JO69">
            <v>0</v>
          </cell>
          <cell r="JP69" t="str">
            <v>nd</v>
          </cell>
          <cell r="JQ69">
            <v>9.4</v>
          </cell>
          <cell r="JR69">
            <v>0</v>
          </cell>
          <cell r="JS69">
            <v>0</v>
          </cell>
          <cell r="JT69" t="str">
            <v>nd</v>
          </cell>
          <cell r="JU69" t="str">
            <v>nd</v>
          </cell>
          <cell r="JV69" t="str">
            <v>nd</v>
          </cell>
          <cell r="JW69">
            <v>22.2</v>
          </cell>
          <cell r="JX69">
            <v>0</v>
          </cell>
          <cell r="JY69">
            <v>0</v>
          </cell>
          <cell r="JZ69">
            <v>0</v>
          </cell>
          <cell r="KA69">
            <v>0</v>
          </cell>
          <cell r="KB69">
            <v>0</v>
          </cell>
          <cell r="KC69">
            <v>16.7</v>
          </cell>
          <cell r="KD69">
            <v>55.1</v>
          </cell>
          <cell r="KE69">
            <v>18</v>
          </cell>
          <cell r="KF69">
            <v>4.3999999999999995</v>
          </cell>
          <cell r="KG69">
            <v>4.9000000000000004</v>
          </cell>
          <cell r="KH69">
            <v>15.7</v>
          </cell>
          <cell r="KI69">
            <v>1.9</v>
          </cell>
          <cell r="KJ69">
            <v>51.9</v>
          </cell>
          <cell r="KK69">
            <v>20.100000000000001</v>
          </cell>
          <cell r="KL69">
            <v>4.3</v>
          </cell>
          <cell r="KM69">
            <v>4.8</v>
          </cell>
          <cell r="KN69">
            <v>17.100000000000001</v>
          </cell>
          <cell r="KO69">
            <v>1.7000000000000002</v>
          </cell>
        </row>
        <row r="70">
          <cell r="A70" t="str">
            <v>EnsIZ</v>
          </cell>
          <cell r="B70" t="str">
            <v>70</v>
          </cell>
          <cell r="C70" t="str">
            <v>NAF 17</v>
          </cell>
          <cell r="D70" t="str">
            <v>IZ</v>
          </cell>
          <cell r="E70" t="str">
            <v/>
          </cell>
          <cell r="F70">
            <v>7.3</v>
          </cell>
          <cell r="G70">
            <v>27.800000000000004</v>
          </cell>
          <cell r="H70">
            <v>40.300000000000004</v>
          </cell>
          <cell r="I70">
            <v>18</v>
          </cell>
          <cell r="J70">
            <v>6.6000000000000005</v>
          </cell>
          <cell r="K70">
            <v>66.400000000000006</v>
          </cell>
          <cell r="L70">
            <v>30.599999999999998</v>
          </cell>
          <cell r="M70">
            <v>0.89999999999999991</v>
          </cell>
          <cell r="N70">
            <v>2</v>
          </cell>
          <cell r="O70">
            <v>46.2</v>
          </cell>
          <cell r="P70">
            <v>36.1</v>
          </cell>
          <cell r="Q70">
            <v>3.2</v>
          </cell>
          <cell r="R70">
            <v>3.8</v>
          </cell>
          <cell r="S70">
            <v>9.9</v>
          </cell>
          <cell r="T70">
            <v>38.299999999999997</v>
          </cell>
          <cell r="U70">
            <v>15.1</v>
          </cell>
          <cell r="V70">
            <v>23.7</v>
          </cell>
          <cell r="W70">
            <v>26.6</v>
          </cell>
          <cell r="X70">
            <v>67.5</v>
          </cell>
          <cell r="Y70">
            <v>5.8999999999999995</v>
          </cell>
          <cell r="Z70">
            <v>3.4000000000000004</v>
          </cell>
          <cell r="AA70">
            <v>27.700000000000003</v>
          </cell>
          <cell r="AB70">
            <v>5.7</v>
          </cell>
          <cell r="AC70">
            <v>72.3</v>
          </cell>
          <cell r="AD70">
            <v>22.7</v>
          </cell>
          <cell r="AE70">
            <v>20.7</v>
          </cell>
          <cell r="AF70">
            <v>28.499999999999996</v>
          </cell>
          <cell r="AG70">
            <v>6.9</v>
          </cell>
          <cell r="AH70">
            <v>0</v>
          </cell>
          <cell r="AI70">
            <v>43.9</v>
          </cell>
          <cell r="AJ70">
            <v>25.4</v>
          </cell>
          <cell r="AK70">
            <v>18.7</v>
          </cell>
          <cell r="AL70">
            <v>55.900000000000006</v>
          </cell>
          <cell r="AM70">
            <v>66.400000000000006</v>
          </cell>
          <cell r="AN70">
            <v>33.6</v>
          </cell>
          <cell r="AO70">
            <v>31.3</v>
          </cell>
          <cell r="AP70">
            <v>68.7</v>
          </cell>
          <cell r="AQ70">
            <v>54.900000000000006</v>
          </cell>
          <cell r="AR70">
            <v>29.2</v>
          </cell>
          <cell r="AS70">
            <v>1.7000000000000002</v>
          </cell>
          <cell r="AT70">
            <v>6.8000000000000007</v>
          </cell>
          <cell r="AU70">
            <v>7.5</v>
          </cell>
          <cell r="AV70">
            <v>15.1</v>
          </cell>
          <cell r="AW70">
            <v>7.1</v>
          </cell>
          <cell r="AX70">
            <v>4.2</v>
          </cell>
          <cell r="AY70">
            <v>59.599999999999994</v>
          </cell>
          <cell r="AZ70">
            <v>14.000000000000002</v>
          </cell>
          <cell r="BA70">
            <v>54.7</v>
          </cell>
          <cell r="BB70">
            <v>7.3</v>
          </cell>
          <cell r="BC70">
            <v>9.3000000000000007</v>
          </cell>
          <cell r="BD70">
            <v>8.9</v>
          </cell>
          <cell r="BE70">
            <v>9.4</v>
          </cell>
          <cell r="BF70">
            <v>10.299999999999999</v>
          </cell>
          <cell r="BG70" t="str">
            <v>nd</v>
          </cell>
          <cell r="BH70">
            <v>0.70000000000000007</v>
          </cell>
          <cell r="BI70">
            <v>0.5</v>
          </cell>
          <cell r="BJ70">
            <v>6.1</v>
          </cell>
          <cell r="BK70">
            <v>24.8</v>
          </cell>
          <cell r="BL70">
            <v>67.7</v>
          </cell>
          <cell r="BM70">
            <v>7.6</v>
          </cell>
          <cell r="BN70">
            <v>13.200000000000001</v>
          </cell>
          <cell r="BO70">
            <v>6.4</v>
          </cell>
          <cell r="BP70">
            <v>7.3</v>
          </cell>
          <cell r="BQ70">
            <v>19.600000000000001</v>
          </cell>
          <cell r="BR70">
            <v>45.800000000000004</v>
          </cell>
          <cell r="BS70" t="str">
            <v>nd</v>
          </cell>
          <cell r="BT70">
            <v>0</v>
          </cell>
          <cell r="BU70">
            <v>0</v>
          </cell>
          <cell r="BV70">
            <v>16.900000000000002</v>
          </cell>
          <cell r="BW70">
            <v>52.900000000000006</v>
          </cell>
          <cell r="BX70">
            <v>30.099999999999998</v>
          </cell>
          <cell r="BY70">
            <v>0.89999999999999991</v>
          </cell>
          <cell r="BZ70">
            <v>2.8000000000000003</v>
          </cell>
          <cell r="CA70">
            <v>11.799999999999999</v>
          </cell>
          <cell r="CB70">
            <v>31.8</v>
          </cell>
          <cell r="CC70">
            <v>33.4</v>
          </cell>
          <cell r="CD70">
            <v>19.400000000000002</v>
          </cell>
          <cell r="CE70">
            <v>0</v>
          </cell>
          <cell r="CF70">
            <v>0</v>
          </cell>
          <cell r="CG70">
            <v>0</v>
          </cell>
          <cell r="CH70" t="str">
            <v>nd</v>
          </cell>
          <cell r="CI70">
            <v>0.89999999999999991</v>
          </cell>
          <cell r="CJ70">
            <v>99</v>
          </cell>
          <cell r="CK70">
            <v>85.7</v>
          </cell>
          <cell r="CL70">
            <v>39.900000000000006</v>
          </cell>
          <cell r="CM70">
            <v>96</v>
          </cell>
          <cell r="CN70">
            <v>40.5</v>
          </cell>
          <cell r="CO70">
            <v>2.7</v>
          </cell>
          <cell r="CP70">
            <v>31.1</v>
          </cell>
          <cell r="CQ70">
            <v>85.5</v>
          </cell>
          <cell r="CR70">
            <v>3.6999999999999997</v>
          </cell>
          <cell r="CS70">
            <v>5.2</v>
          </cell>
          <cell r="CT70">
            <v>27.800000000000004</v>
          </cell>
          <cell r="CU70">
            <v>23.9</v>
          </cell>
          <cell r="CV70">
            <v>43</v>
          </cell>
          <cell r="CW70">
            <v>3.1</v>
          </cell>
          <cell r="CX70">
            <v>2.6</v>
          </cell>
          <cell r="CY70">
            <v>12.9</v>
          </cell>
          <cell r="CZ70">
            <v>10</v>
          </cell>
          <cell r="DA70">
            <v>32.200000000000003</v>
          </cell>
          <cell r="DB70">
            <v>39.1</v>
          </cell>
          <cell r="DC70">
            <v>6.4</v>
          </cell>
          <cell r="DD70">
            <v>61</v>
          </cell>
          <cell r="DE70">
            <v>9</v>
          </cell>
          <cell r="DF70">
            <v>37.1</v>
          </cell>
          <cell r="DG70">
            <v>8.4</v>
          </cell>
          <cell r="DH70">
            <v>1.4000000000000001</v>
          </cell>
          <cell r="DI70">
            <v>2.8000000000000003</v>
          </cell>
          <cell r="DJ70">
            <v>14.000000000000002</v>
          </cell>
          <cell r="DK70">
            <v>22.6</v>
          </cell>
          <cell r="DL70">
            <v>0</v>
          </cell>
          <cell r="DM70">
            <v>2.7</v>
          </cell>
          <cell r="DN70">
            <v>0</v>
          </cell>
          <cell r="DO70">
            <v>0.6</v>
          </cell>
          <cell r="DP70">
            <v>3.8</v>
          </cell>
          <cell r="DQ70">
            <v>5.0999999999999996</v>
          </cell>
          <cell r="DR70">
            <v>2.4</v>
          </cell>
          <cell r="DS70">
            <v>7.3</v>
          </cell>
          <cell r="DT70">
            <v>6.2</v>
          </cell>
          <cell r="DU70">
            <v>5.6000000000000005</v>
          </cell>
          <cell r="DV70">
            <v>1.2</v>
          </cell>
          <cell r="DW70">
            <v>30.099999999999998</v>
          </cell>
          <cell r="DX70">
            <v>4.1000000000000005</v>
          </cell>
          <cell r="DY70">
            <v>1.6</v>
          </cell>
          <cell r="DZ70">
            <v>1.7000000000000002</v>
          </cell>
          <cell r="EA70">
            <v>0.6</v>
          </cell>
          <cell r="EB70">
            <v>2.7</v>
          </cell>
          <cell r="EC70">
            <v>13.900000000000002</v>
          </cell>
          <cell r="ED70">
            <v>0.5</v>
          </cell>
          <cell r="EE70" t="str">
            <v>nd</v>
          </cell>
          <cell r="EF70" t="str">
            <v>nd</v>
          </cell>
          <cell r="EG70" t="str">
            <v>nd</v>
          </cell>
          <cell r="EH70">
            <v>2.1</v>
          </cell>
          <cell r="EI70">
            <v>5.5</v>
          </cell>
          <cell r="EJ70" t="str">
            <v>nd</v>
          </cell>
          <cell r="EK70">
            <v>0</v>
          </cell>
          <cell r="EL70" t="str">
            <v>nd</v>
          </cell>
          <cell r="EM70">
            <v>0</v>
          </cell>
          <cell r="EN70">
            <v>0.6</v>
          </cell>
          <cell r="EO70">
            <v>0</v>
          </cell>
          <cell r="EP70">
            <v>3.5000000000000004</v>
          </cell>
          <cell r="EQ70">
            <v>0</v>
          </cell>
          <cell r="ER70" t="str">
            <v>nd</v>
          </cell>
          <cell r="ES70">
            <v>3.3000000000000003</v>
          </cell>
          <cell r="ET70" t="str">
            <v>nd</v>
          </cell>
          <cell r="EU70">
            <v>0</v>
          </cell>
          <cell r="EV70" t="str">
            <v>nd</v>
          </cell>
          <cell r="EW70">
            <v>4.5</v>
          </cell>
          <cell r="EX70">
            <v>11.1</v>
          </cell>
          <cell r="EY70">
            <v>12.8</v>
          </cell>
          <cell r="EZ70">
            <v>0</v>
          </cell>
          <cell r="FA70">
            <v>0</v>
          </cell>
          <cell r="FB70" t="str">
            <v>nd</v>
          </cell>
          <cell r="FC70">
            <v>0.8</v>
          </cell>
          <cell r="FD70">
            <v>6.6000000000000005</v>
          </cell>
          <cell r="FE70">
            <v>31.6</v>
          </cell>
          <cell r="FF70">
            <v>0</v>
          </cell>
          <cell r="FG70" t="str">
            <v>nd</v>
          </cell>
          <cell r="FH70" t="str">
            <v>nd</v>
          </cell>
          <cell r="FI70" t="str">
            <v>nd</v>
          </cell>
          <cell r="FJ70">
            <v>2.9000000000000004</v>
          </cell>
          <cell r="FK70">
            <v>14.2</v>
          </cell>
          <cell r="FL70" t="str">
            <v>nd</v>
          </cell>
          <cell r="FM70">
            <v>0</v>
          </cell>
          <cell r="FN70">
            <v>0</v>
          </cell>
          <cell r="FO70">
            <v>0</v>
          </cell>
          <cell r="FP70" t="str">
            <v>nd</v>
          </cell>
          <cell r="FQ70">
            <v>5.7</v>
          </cell>
          <cell r="FR70">
            <v>5.0999999999999996</v>
          </cell>
          <cell r="FS70" t="str">
            <v>nd</v>
          </cell>
          <cell r="FT70">
            <v>0</v>
          </cell>
          <cell r="FU70" t="str">
            <v>nd</v>
          </cell>
          <cell r="FV70" t="str">
            <v>nd</v>
          </cell>
          <cell r="FW70">
            <v>1.6</v>
          </cell>
          <cell r="FX70">
            <v>9.4</v>
          </cell>
          <cell r="FY70">
            <v>5.5</v>
          </cell>
          <cell r="FZ70">
            <v>3.9</v>
          </cell>
          <cell r="GA70">
            <v>4.5999999999999996</v>
          </cell>
          <cell r="GB70">
            <v>3.5999999999999996</v>
          </cell>
          <cell r="GC70" t="str">
            <v>nd</v>
          </cell>
          <cell r="GD70">
            <v>2.1</v>
          </cell>
          <cell r="GE70">
            <v>0.70000000000000007</v>
          </cell>
          <cell r="GF70">
            <v>2.2999999999999998</v>
          </cell>
          <cell r="GG70">
            <v>10.100000000000001</v>
          </cell>
          <cell r="GH70">
            <v>23.799999999999997</v>
          </cell>
          <cell r="GI70" t="str">
            <v>nd</v>
          </cell>
          <cell r="GJ70">
            <v>0</v>
          </cell>
          <cell r="GK70" t="str">
            <v>nd</v>
          </cell>
          <cell r="GL70">
            <v>0.5</v>
          </cell>
          <cell r="GM70">
            <v>3.4000000000000004</v>
          </cell>
          <cell r="GN70">
            <v>13.4</v>
          </cell>
          <cell r="GO70">
            <v>0</v>
          </cell>
          <cell r="GP70">
            <v>0</v>
          </cell>
          <cell r="GQ70" t="str">
            <v>nd</v>
          </cell>
          <cell r="GR70" t="str">
            <v>nd</v>
          </cell>
          <cell r="GS70">
            <v>1.3</v>
          </cell>
          <cell r="GT70">
            <v>5</v>
          </cell>
          <cell r="GU70">
            <v>0</v>
          </cell>
          <cell r="GV70">
            <v>3.1</v>
          </cell>
          <cell r="GW70">
            <v>0</v>
          </cell>
          <cell r="GX70" t="str">
            <v>nd</v>
          </cell>
          <cell r="GY70">
            <v>3.6999999999999997</v>
          </cell>
          <cell r="GZ70">
            <v>0</v>
          </cell>
          <cell r="HA70">
            <v>0</v>
          </cell>
          <cell r="HB70">
            <v>0</v>
          </cell>
          <cell r="HC70">
            <v>9.6</v>
          </cell>
          <cell r="HD70">
            <v>11.899999999999999</v>
          </cell>
          <cell r="HE70">
            <v>7.0000000000000009</v>
          </cell>
          <cell r="HF70">
            <v>0</v>
          </cell>
          <cell r="HG70">
            <v>0</v>
          </cell>
          <cell r="HH70">
            <v>0</v>
          </cell>
          <cell r="HI70">
            <v>5</v>
          </cell>
          <cell r="HJ70">
            <v>22.5</v>
          </cell>
          <cell r="HK70">
            <v>11.5</v>
          </cell>
          <cell r="HL70" t="str">
            <v>nd</v>
          </cell>
          <cell r="HM70">
            <v>0</v>
          </cell>
          <cell r="HN70">
            <v>0</v>
          </cell>
          <cell r="HO70">
            <v>1.0999999999999999</v>
          </cell>
          <cell r="HP70">
            <v>11.4</v>
          </cell>
          <cell r="HQ70">
            <v>5.6000000000000005</v>
          </cell>
          <cell r="HR70">
            <v>0</v>
          </cell>
          <cell r="HS70">
            <v>0</v>
          </cell>
          <cell r="HT70">
            <v>0</v>
          </cell>
          <cell r="HU70">
            <v>0.8</v>
          </cell>
          <cell r="HV70">
            <v>4.1000000000000005</v>
          </cell>
          <cell r="HW70">
            <v>2.2999999999999998</v>
          </cell>
          <cell r="HX70" t="str">
            <v>nd</v>
          </cell>
          <cell r="HY70">
            <v>2.4</v>
          </cell>
          <cell r="HZ70">
            <v>0.2</v>
          </cell>
          <cell r="IA70">
            <v>1.4000000000000001</v>
          </cell>
          <cell r="IB70">
            <v>2.4</v>
          </cell>
          <cell r="IC70" t="str">
            <v>nd</v>
          </cell>
          <cell r="ID70">
            <v>0.8</v>
          </cell>
          <cell r="IE70">
            <v>5.5</v>
          </cell>
          <cell r="IF70">
            <v>12.5</v>
          </cell>
          <cell r="IG70">
            <v>5.6000000000000005</v>
          </cell>
          <cell r="IH70">
            <v>3.8</v>
          </cell>
          <cell r="II70">
            <v>0</v>
          </cell>
          <cell r="IJ70">
            <v>1</v>
          </cell>
          <cell r="IK70">
            <v>4</v>
          </cell>
          <cell r="IL70">
            <v>10.6</v>
          </cell>
          <cell r="IM70">
            <v>17.2</v>
          </cell>
          <cell r="IN70">
            <v>6.5</v>
          </cell>
          <cell r="IO70" t="str">
            <v>nd</v>
          </cell>
          <cell r="IP70" t="str">
            <v>nd</v>
          </cell>
          <cell r="IQ70">
            <v>1.3</v>
          </cell>
          <cell r="IR70">
            <v>5.6000000000000005</v>
          </cell>
          <cell r="IS70">
            <v>7.0000000000000009</v>
          </cell>
          <cell r="IT70">
            <v>3.8</v>
          </cell>
          <cell r="IU70">
            <v>0</v>
          </cell>
          <cell r="IV70" t="str">
            <v>nd</v>
          </cell>
          <cell r="IW70">
            <v>0.70000000000000007</v>
          </cell>
          <cell r="IX70">
            <v>1.7000000000000002</v>
          </cell>
          <cell r="IY70">
            <v>1.2</v>
          </cell>
          <cell r="IZ70">
            <v>2.9000000000000004</v>
          </cell>
          <cell r="JA70">
            <v>0</v>
          </cell>
          <cell r="JB70">
            <v>0</v>
          </cell>
          <cell r="JC70">
            <v>0</v>
          </cell>
          <cell r="JD70">
            <v>0</v>
          </cell>
          <cell r="JE70">
            <v>7.1999999999999993</v>
          </cell>
          <cell r="JF70">
            <v>0</v>
          </cell>
          <cell r="JG70">
            <v>0</v>
          </cell>
          <cell r="JH70">
            <v>0</v>
          </cell>
          <cell r="JI70">
            <v>0</v>
          </cell>
          <cell r="JJ70" t="str">
            <v>nd</v>
          </cell>
          <cell r="JK70">
            <v>28.299999999999997</v>
          </cell>
          <cell r="JL70">
            <v>0</v>
          </cell>
          <cell r="JM70">
            <v>0</v>
          </cell>
          <cell r="JN70">
            <v>0</v>
          </cell>
          <cell r="JO70" t="str">
            <v>nd</v>
          </cell>
          <cell r="JP70">
            <v>0</v>
          </cell>
          <cell r="JQ70">
            <v>39.5</v>
          </cell>
          <cell r="JR70">
            <v>0</v>
          </cell>
          <cell r="JS70">
            <v>0</v>
          </cell>
          <cell r="JT70">
            <v>0</v>
          </cell>
          <cell r="JU70">
            <v>0</v>
          </cell>
          <cell r="JV70" t="str">
            <v>nd</v>
          </cell>
          <cell r="JW70">
            <v>17.599999999999998</v>
          </cell>
          <cell r="JX70">
            <v>0</v>
          </cell>
          <cell r="JY70">
            <v>0</v>
          </cell>
          <cell r="JZ70">
            <v>0</v>
          </cell>
          <cell r="KA70">
            <v>0</v>
          </cell>
          <cell r="KB70" t="str">
            <v>nd</v>
          </cell>
          <cell r="KC70">
            <v>6.3</v>
          </cell>
          <cell r="KD70">
            <v>57.4</v>
          </cell>
          <cell r="KE70">
            <v>2.8000000000000003</v>
          </cell>
          <cell r="KF70">
            <v>18.2</v>
          </cell>
          <cell r="KG70">
            <v>6</v>
          </cell>
          <cell r="KH70">
            <v>15.6</v>
          </cell>
          <cell r="KI70">
            <v>0.1</v>
          </cell>
          <cell r="KJ70">
            <v>55.900000000000006</v>
          </cell>
          <cell r="KK70">
            <v>3</v>
          </cell>
          <cell r="KL70">
            <v>17.399999999999999</v>
          </cell>
          <cell r="KM70">
            <v>6.7</v>
          </cell>
          <cell r="KN70">
            <v>16.8</v>
          </cell>
          <cell r="KO70">
            <v>0.1</v>
          </cell>
        </row>
        <row r="71">
          <cell r="A71" t="str">
            <v>1IZ</v>
          </cell>
          <cell r="B71" t="str">
            <v>71</v>
          </cell>
          <cell r="C71" t="str">
            <v>NAF 17</v>
          </cell>
          <cell r="D71" t="str">
            <v>IZ</v>
          </cell>
          <cell r="E71" t="str">
            <v>1</v>
          </cell>
          <cell r="F71">
            <v>7.0000000000000009</v>
          </cell>
          <cell r="G71">
            <v>16.900000000000002</v>
          </cell>
          <cell r="H71">
            <v>41.6</v>
          </cell>
          <cell r="I71">
            <v>24.4</v>
          </cell>
          <cell r="J71">
            <v>10.199999999999999</v>
          </cell>
          <cell r="K71">
            <v>70.199999999999989</v>
          </cell>
          <cell r="L71">
            <v>28.7</v>
          </cell>
          <cell r="M71">
            <v>0</v>
          </cell>
          <cell r="N71" t="str">
            <v>nd</v>
          </cell>
          <cell r="O71">
            <v>42.1</v>
          </cell>
          <cell r="P71">
            <v>25.4</v>
          </cell>
          <cell r="Q71">
            <v>3.6999999999999997</v>
          </cell>
          <cell r="R71">
            <v>2.6</v>
          </cell>
          <cell r="S71">
            <v>12.6</v>
          </cell>
          <cell r="T71">
            <v>30.9</v>
          </cell>
          <cell r="U71">
            <v>10.9</v>
          </cell>
          <cell r="V71">
            <v>26.200000000000003</v>
          </cell>
          <cell r="W71">
            <v>26.1</v>
          </cell>
          <cell r="X71">
            <v>66.7</v>
          </cell>
          <cell r="Y71">
            <v>7.1999999999999993</v>
          </cell>
          <cell r="Z71">
            <v>0</v>
          </cell>
          <cell r="AA71">
            <v>22.2</v>
          </cell>
          <cell r="AB71" t="str">
            <v>nd</v>
          </cell>
          <cell r="AC71">
            <v>65.900000000000006</v>
          </cell>
          <cell r="AD71">
            <v>26.400000000000002</v>
          </cell>
          <cell r="AE71">
            <v>25.2</v>
          </cell>
          <cell r="AF71">
            <v>32.4</v>
          </cell>
          <cell r="AG71">
            <v>11.5</v>
          </cell>
          <cell r="AH71">
            <v>0</v>
          </cell>
          <cell r="AI71">
            <v>30.9</v>
          </cell>
          <cell r="AJ71">
            <v>29.099999999999998</v>
          </cell>
          <cell r="AK71">
            <v>16.100000000000001</v>
          </cell>
          <cell r="AL71">
            <v>54.800000000000004</v>
          </cell>
          <cell r="AM71">
            <v>49.6</v>
          </cell>
          <cell r="AN71">
            <v>50.4</v>
          </cell>
          <cell r="AO71">
            <v>10.100000000000001</v>
          </cell>
          <cell r="AP71">
            <v>89.9</v>
          </cell>
          <cell r="AQ71">
            <v>68.100000000000009</v>
          </cell>
          <cell r="AR71">
            <v>14.299999999999999</v>
          </cell>
          <cell r="AS71" t="str">
            <v>nd</v>
          </cell>
          <cell r="AT71">
            <v>6</v>
          </cell>
          <cell r="AU71">
            <v>10.5</v>
          </cell>
          <cell r="AV71" t="str">
            <v>nd</v>
          </cell>
          <cell r="AW71" t="str">
            <v>nd</v>
          </cell>
          <cell r="AX71">
            <v>0</v>
          </cell>
          <cell r="AY71">
            <v>94</v>
          </cell>
          <cell r="AZ71">
            <v>3.2</v>
          </cell>
          <cell r="BA71">
            <v>67.100000000000009</v>
          </cell>
          <cell r="BB71">
            <v>7.9</v>
          </cell>
          <cell r="BC71">
            <v>4.7</v>
          </cell>
          <cell r="BD71">
            <v>0</v>
          </cell>
          <cell r="BE71">
            <v>4.3999999999999995</v>
          </cell>
          <cell r="BF71">
            <v>15.9</v>
          </cell>
          <cell r="BG71">
            <v>0</v>
          </cell>
          <cell r="BH71">
            <v>0</v>
          </cell>
          <cell r="BI71">
            <v>0</v>
          </cell>
          <cell r="BJ71">
            <v>2.1999999999999997</v>
          </cell>
          <cell r="BK71">
            <v>7.3</v>
          </cell>
          <cell r="BL71">
            <v>90.5</v>
          </cell>
          <cell r="BM71">
            <v>10.199999999999999</v>
          </cell>
          <cell r="BN71" t="str">
            <v>nd</v>
          </cell>
          <cell r="BO71" t="str">
            <v>nd</v>
          </cell>
          <cell r="BP71">
            <v>7.7</v>
          </cell>
          <cell r="BQ71">
            <v>14.099999999999998</v>
          </cell>
          <cell r="BR71">
            <v>64.600000000000009</v>
          </cell>
          <cell r="BS71">
            <v>0</v>
          </cell>
          <cell r="BT71">
            <v>0</v>
          </cell>
          <cell r="BU71">
            <v>0</v>
          </cell>
          <cell r="BV71">
            <v>6.5</v>
          </cell>
          <cell r="BW71">
            <v>43.5</v>
          </cell>
          <cell r="BX71">
            <v>50</v>
          </cell>
          <cell r="BY71" t="str">
            <v>nd</v>
          </cell>
          <cell r="BZ71" t="str">
            <v>nd</v>
          </cell>
          <cell r="CA71">
            <v>6.6000000000000005</v>
          </cell>
          <cell r="CB71">
            <v>21</v>
          </cell>
          <cell r="CC71">
            <v>30</v>
          </cell>
          <cell r="CD71">
            <v>38.800000000000004</v>
          </cell>
          <cell r="CE71">
            <v>0</v>
          </cell>
          <cell r="CF71">
            <v>0</v>
          </cell>
          <cell r="CG71">
            <v>0</v>
          </cell>
          <cell r="CH71">
            <v>0</v>
          </cell>
          <cell r="CI71" t="str">
            <v>nd</v>
          </cell>
          <cell r="CJ71">
            <v>99.2</v>
          </cell>
          <cell r="CK71">
            <v>77.600000000000009</v>
          </cell>
          <cell r="CL71">
            <v>35.4</v>
          </cell>
          <cell r="CM71">
            <v>97.6</v>
          </cell>
          <cell r="CN71">
            <v>44.2</v>
          </cell>
          <cell r="CO71">
            <v>4.1000000000000005</v>
          </cell>
          <cell r="CP71">
            <v>25.7</v>
          </cell>
          <cell r="CQ71">
            <v>82.5</v>
          </cell>
          <cell r="CR71">
            <v>5.2</v>
          </cell>
          <cell r="CS71">
            <v>3.5000000000000004</v>
          </cell>
          <cell r="CT71">
            <v>35.299999999999997</v>
          </cell>
          <cell r="CU71">
            <v>25.2</v>
          </cell>
          <cell r="CV71">
            <v>36</v>
          </cell>
          <cell r="CW71">
            <v>3.4000000000000004</v>
          </cell>
          <cell r="CX71">
            <v>3.5999999999999996</v>
          </cell>
          <cell r="CY71">
            <v>7.9</v>
          </cell>
          <cell r="CZ71">
            <v>13.8</v>
          </cell>
          <cell r="DA71">
            <v>30.2</v>
          </cell>
          <cell r="DB71">
            <v>41.099999999999994</v>
          </cell>
          <cell r="DC71">
            <v>8.3000000000000007</v>
          </cell>
          <cell r="DD71">
            <v>50.8</v>
          </cell>
          <cell r="DE71">
            <v>5.5</v>
          </cell>
          <cell r="DF71">
            <v>39.800000000000004</v>
          </cell>
          <cell r="DG71">
            <v>5.5</v>
          </cell>
          <cell r="DH71">
            <v>0</v>
          </cell>
          <cell r="DI71" t="str">
            <v>nd</v>
          </cell>
          <cell r="DJ71">
            <v>7.8</v>
          </cell>
          <cell r="DK71">
            <v>24.8</v>
          </cell>
          <cell r="DL71">
            <v>0</v>
          </cell>
          <cell r="DM71" t="str">
            <v>nd</v>
          </cell>
          <cell r="DN71">
            <v>0</v>
          </cell>
          <cell r="DO71">
            <v>0</v>
          </cell>
          <cell r="DP71">
            <v>5.3</v>
          </cell>
          <cell r="DQ71">
            <v>8.6999999999999993</v>
          </cell>
          <cell r="DR71">
            <v>2.9000000000000004</v>
          </cell>
          <cell r="DS71">
            <v>2.4</v>
          </cell>
          <cell r="DT71">
            <v>0</v>
          </cell>
          <cell r="DU71" t="str">
            <v>nd</v>
          </cell>
          <cell r="DV71" t="str">
            <v>nd</v>
          </cell>
          <cell r="DW71">
            <v>29.5</v>
          </cell>
          <cell r="DX71">
            <v>3.6999999999999997</v>
          </cell>
          <cell r="DY71">
            <v>2.1999999999999997</v>
          </cell>
          <cell r="DZ71">
            <v>0</v>
          </cell>
          <cell r="EA71">
            <v>0</v>
          </cell>
          <cell r="EB71">
            <v>6.5</v>
          </cell>
          <cell r="EC71">
            <v>19.100000000000001</v>
          </cell>
          <cell r="ED71" t="str">
            <v>nd</v>
          </cell>
          <cell r="EE71">
            <v>0</v>
          </cell>
          <cell r="EF71">
            <v>0</v>
          </cell>
          <cell r="EG71" t="str">
            <v>nd</v>
          </cell>
          <cell r="EH71">
            <v>2.7</v>
          </cell>
          <cell r="EI71">
            <v>9.7000000000000011</v>
          </cell>
          <cell r="EJ71">
            <v>0</v>
          </cell>
          <cell r="EK71">
            <v>0</v>
          </cell>
          <cell r="EL71">
            <v>0</v>
          </cell>
          <cell r="EM71">
            <v>0</v>
          </cell>
          <cell r="EN71" t="str">
            <v>nd</v>
          </cell>
          <cell r="EO71">
            <v>0</v>
          </cell>
          <cell r="EP71" t="str">
            <v>nd</v>
          </cell>
          <cell r="EQ71">
            <v>0</v>
          </cell>
          <cell r="ER71" t="str">
            <v>nd</v>
          </cell>
          <cell r="ES71">
            <v>5.7</v>
          </cell>
          <cell r="ET71">
            <v>0</v>
          </cell>
          <cell r="EU71">
            <v>0</v>
          </cell>
          <cell r="EV71">
            <v>0</v>
          </cell>
          <cell r="EW71" t="str">
            <v>nd</v>
          </cell>
          <cell r="EX71" t="str">
            <v>nd</v>
          </cell>
          <cell r="EY71">
            <v>14.399999999999999</v>
          </cell>
          <cell r="EZ71">
            <v>0</v>
          </cell>
          <cell r="FA71">
            <v>0</v>
          </cell>
          <cell r="FB71">
            <v>0</v>
          </cell>
          <cell r="FC71">
            <v>0</v>
          </cell>
          <cell r="FD71">
            <v>3.1</v>
          </cell>
          <cell r="FE71">
            <v>38.299999999999997</v>
          </cell>
          <cell r="FF71">
            <v>0</v>
          </cell>
          <cell r="FG71">
            <v>0</v>
          </cell>
          <cell r="FH71">
            <v>0</v>
          </cell>
          <cell r="FI71">
            <v>0</v>
          </cell>
          <cell r="FJ71" t="str">
            <v>nd</v>
          </cell>
          <cell r="FK71">
            <v>21.6</v>
          </cell>
          <cell r="FL71">
            <v>0</v>
          </cell>
          <cell r="FM71">
            <v>0</v>
          </cell>
          <cell r="FN71">
            <v>0</v>
          </cell>
          <cell r="FO71">
            <v>0</v>
          </cell>
          <cell r="FP71">
            <v>0</v>
          </cell>
          <cell r="FQ71">
            <v>10.5</v>
          </cell>
          <cell r="FR71">
            <v>4.5999999999999996</v>
          </cell>
          <cell r="FS71">
            <v>0</v>
          </cell>
          <cell r="FT71">
            <v>0</v>
          </cell>
          <cell r="FU71" t="str">
            <v>nd</v>
          </cell>
          <cell r="FV71">
            <v>0</v>
          </cell>
          <cell r="FW71">
            <v>2.6</v>
          </cell>
          <cell r="FX71" t="str">
            <v>nd</v>
          </cell>
          <cell r="FY71" t="str">
            <v>nd</v>
          </cell>
          <cell r="FZ71">
            <v>3.6999999999999997</v>
          </cell>
          <cell r="GA71">
            <v>5.2</v>
          </cell>
          <cell r="GB71">
            <v>5.2</v>
          </cell>
          <cell r="GC71" t="str">
            <v>nd</v>
          </cell>
          <cell r="GD71">
            <v>0</v>
          </cell>
          <cell r="GE71" t="str">
            <v>nd</v>
          </cell>
          <cell r="GF71">
            <v>3.3000000000000003</v>
          </cell>
          <cell r="GG71">
            <v>5.6000000000000005</v>
          </cell>
          <cell r="GH71">
            <v>30.5</v>
          </cell>
          <cell r="GI71" t="str">
            <v>nd</v>
          </cell>
          <cell r="GJ71">
            <v>0</v>
          </cell>
          <cell r="GK71">
            <v>0</v>
          </cell>
          <cell r="GL71">
            <v>0</v>
          </cell>
          <cell r="GM71">
            <v>2.9000000000000004</v>
          </cell>
          <cell r="GN71">
            <v>18.899999999999999</v>
          </cell>
          <cell r="GO71">
            <v>0</v>
          </cell>
          <cell r="GP71">
            <v>0</v>
          </cell>
          <cell r="GQ71">
            <v>0</v>
          </cell>
          <cell r="GR71">
            <v>0</v>
          </cell>
          <cell r="GS71" t="str">
            <v>nd</v>
          </cell>
          <cell r="GT71">
            <v>10</v>
          </cell>
          <cell r="GU71">
            <v>0</v>
          </cell>
          <cell r="GV71" t="str">
            <v>nd</v>
          </cell>
          <cell r="GW71">
            <v>0</v>
          </cell>
          <cell r="GX71">
            <v>0</v>
          </cell>
          <cell r="GY71">
            <v>6.6000000000000005</v>
          </cell>
          <cell r="GZ71">
            <v>0</v>
          </cell>
          <cell r="HA71">
            <v>0</v>
          </cell>
          <cell r="HB71">
            <v>0</v>
          </cell>
          <cell r="HC71" t="str">
            <v>nd</v>
          </cell>
          <cell r="HD71">
            <v>3.3000000000000003</v>
          </cell>
          <cell r="HE71">
            <v>12.6</v>
          </cell>
          <cell r="HF71">
            <v>0</v>
          </cell>
          <cell r="HG71">
            <v>0</v>
          </cell>
          <cell r="HH71">
            <v>0</v>
          </cell>
          <cell r="HI71">
            <v>2.1999999999999997</v>
          </cell>
          <cell r="HJ71">
            <v>20.100000000000001</v>
          </cell>
          <cell r="HK71">
            <v>18.099999999999998</v>
          </cell>
          <cell r="HL71">
            <v>0</v>
          </cell>
          <cell r="HM71">
            <v>0</v>
          </cell>
          <cell r="HN71">
            <v>0</v>
          </cell>
          <cell r="HO71" t="str">
            <v>nd</v>
          </cell>
          <cell r="HP71">
            <v>13.3</v>
          </cell>
          <cell r="HQ71">
            <v>8.7999999999999989</v>
          </cell>
          <cell r="HR71">
            <v>0</v>
          </cell>
          <cell r="HS71">
            <v>0</v>
          </cell>
          <cell r="HT71">
            <v>0</v>
          </cell>
          <cell r="HU71" t="str">
            <v>nd</v>
          </cell>
          <cell r="HV71">
            <v>5.7</v>
          </cell>
          <cell r="HW71">
            <v>3.8</v>
          </cell>
          <cell r="HX71" t="str">
            <v>nd</v>
          </cell>
          <cell r="HY71" t="str">
            <v>nd</v>
          </cell>
          <cell r="HZ71">
            <v>0</v>
          </cell>
          <cell r="IA71" t="str">
            <v>nd</v>
          </cell>
          <cell r="IB71">
            <v>3.5999999999999996</v>
          </cell>
          <cell r="IC71">
            <v>0</v>
          </cell>
          <cell r="ID71" t="str">
            <v>nd</v>
          </cell>
          <cell r="IE71" t="str">
            <v>nd</v>
          </cell>
          <cell r="IF71" t="str">
            <v>nd</v>
          </cell>
          <cell r="IG71">
            <v>4.1000000000000005</v>
          </cell>
          <cell r="IH71">
            <v>9.5</v>
          </cell>
          <cell r="II71">
            <v>0</v>
          </cell>
          <cell r="IJ71">
            <v>0</v>
          </cell>
          <cell r="IK71">
            <v>2.5</v>
          </cell>
          <cell r="IL71">
            <v>10</v>
          </cell>
          <cell r="IM71">
            <v>16.600000000000001</v>
          </cell>
          <cell r="IN71">
            <v>12.4</v>
          </cell>
          <cell r="IO71" t="str">
            <v>nd</v>
          </cell>
          <cell r="IP71">
            <v>0</v>
          </cell>
          <cell r="IQ71" t="str">
            <v>nd</v>
          </cell>
          <cell r="IR71">
            <v>8.1</v>
          </cell>
          <cell r="IS71">
            <v>8.3000000000000007</v>
          </cell>
          <cell r="IT71">
            <v>6.2</v>
          </cell>
          <cell r="IU71">
            <v>0</v>
          </cell>
          <cell r="IV71" t="str">
            <v>nd</v>
          </cell>
          <cell r="IW71" t="str">
            <v>nd</v>
          </cell>
          <cell r="IX71" t="str">
            <v>nd</v>
          </cell>
          <cell r="IY71">
            <v>0</v>
          </cell>
          <cell r="IZ71">
            <v>7.1</v>
          </cell>
          <cell r="JA71">
            <v>0</v>
          </cell>
          <cell r="JB71">
            <v>0</v>
          </cell>
          <cell r="JC71">
            <v>0</v>
          </cell>
          <cell r="JD71">
            <v>0</v>
          </cell>
          <cell r="JE71">
            <v>7.1</v>
          </cell>
          <cell r="JF71">
            <v>0</v>
          </cell>
          <cell r="JG71">
            <v>0</v>
          </cell>
          <cell r="JH71">
            <v>0</v>
          </cell>
          <cell r="JI71">
            <v>0</v>
          </cell>
          <cell r="JJ71" t="str">
            <v>nd</v>
          </cell>
          <cell r="JK71">
            <v>15.7</v>
          </cell>
          <cell r="JL71">
            <v>0</v>
          </cell>
          <cell r="JM71">
            <v>0</v>
          </cell>
          <cell r="JN71">
            <v>0</v>
          </cell>
          <cell r="JO71">
            <v>0</v>
          </cell>
          <cell r="JP71">
            <v>0</v>
          </cell>
          <cell r="JQ71">
            <v>42.1</v>
          </cell>
          <cell r="JR71">
            <v>0</v>
          </cell>
          <cell r="JS71">
            <v>0</v>
          </cell>
          <cell r="JT71">
            <v>0</v>
          </cell>
          <cell r="JU71">
            <v>0</v>
          </cell>
          <cell r="JV71">
            <v>0</v>
          </cell>
          <cell r="JW71">
            <v>23.7</v>
          </cell>
          <cell r="JX71">
            <v>0</v>
          </cell>
          <cell r="JY71">
            <v>0</v>
          </cell>
          <cell r="JZ71">
            <v>0</v>
          </cell>
          <cell r="KA71">
            <v>0</v>
          </cell>
          <cell r="KB71">
            <v>0</v>
          </cell>
          <cell r="KC71">
            <v>10.6</v>
          </cell>
          <cell r="KD71">
            <v>66.600000000000009</v>
          </cell>
          <cell r="KE71">
            <v>1.6</v>
          </cell>
          <cell r="KF71">
            <v>12.6</v>
          </cell>
          <cell r="KG71">
            <v>5</v>
          </cell>
          <cell r="KH71">
            <v>14.2</v>
          </cell>
          <cell r="KI71">
            <v>0</v>
          </cell>
          <cell r="KJ71">
            <v>65.100000000000009</v>
          </cell>
          <cell r="KK71">
            <v>1.7000000000000002</v>
          </cell>
          <cell r="KL71">
            <v>13</v>
          </cell>
          <cell r="KM71">
            <v>5.3</v>
          </cell>
          <cell r="KN71">
            <v>14.899999999999999</v>
          </cell>
          <cell r="KO71">
            <v>0</v>
          </cell>
        </row>
        <row r="72">
          <cell r="A72" t="str">
            <v>2IZ</v>
          </cell>
          <cell r="B72" t="str">
            <v>72</v>
          </cell>
          <cell r="C72" t="str">
            <v>NAF 17</v>
          </cell>
          <cell r="D72" t="str">
            <v>IZ</v>
          </cell>
          <cell r="E72" t="str">
            <v>2</v>
          </cell>
          <cell r="F72">
            <v>7.5</v>
          </cell>
          <cell r="G72">
            <v>15.299999999999999</v>
          </cell>
          <cell r="H72">
            <v>50.6</v>
          </cell>
          <cell r="I72">
            <v>16.8</v>
          </cell>
          <cell r="J72">
            <v>9.8000000000000007</v>
          </cell>
          <cell r="K72">
            <v>76.2</v>
          </cell>
          <cell r="L72">
            <v>19.100000000000001</v>
          </cell>
          <cell r="M72" t="str">
            <v>nd</v>
          </cell>
          <cell r="N72">
            <v>3.5000000000000004</v>
          </cell>
          <cell r="O72">
            <v>54.400000000000006</v>
          </cell>
          <cell r="P72">
            <v>37.5</v>
          </cell>
          <cell r="Q72">
            <v>3.5999999999999996</v>
          </cell>
          <cell r="R72">
            <v>5.6000000000000005</v>
          </cell>
          <cell r="S72">
            <v>10.9</v>
          </cell>
          <cell r="T72">
            <v>44.1</v>
          </cell>
          <cell r="U72">
            <v>5.8999999999999995</v>
          </cell>
          <cell r="V72">
            <v>27.1</v>
          </cell>
          <cell r="W72">
            <v>32.700000000000003</v>
          </cell>
          <cell r="X72">
            <v>61.8</v>
          </cell>
          <cell r="Y72">
            <v>5.5</v>
          </cell>
          <cell r="Z72" t="str">
            <v>nd</v>
          </cell>
          <cell r="AA72">
            <v>32.1</v>
          </cell>
          <cell r="AB72">
            <v>7.8</v>
          </cell>
          <cell r="AC72">
            <v>78.8</v>
          </cell>
          <cell r="AD72">
            <v>17.8</v>
          </cell>
          <cell r="AE72">
            <v>20.3</v>
          </cell>
          <cell r="AF72">
            <v>25.6</v>
          </cell>
          <cell r="AG72" t="str">
            <v>nd</v>
          </cell>
          <cell r="AH72">
            <v>0</v>
          </cell>
          <cell r="AI72">
            <v>52.800000000000004</v>
          </cell>
          <cell r="AJ72">
            <v>30.4</v>
          </cell>
          <cell r="AK72">
            <v>14.399999999999999</v>
          </cell>
          <cell r="AL72">
            <v>55.300000000000004</v>
          </cell>
          <cell r="AM72">
            <v>56.3</v>
          </cell>
          <cell r="AN72">
            <v>43.7</v>
          </cell>
          <cell r="AO72">
            <v>13.5</v>
          </cell>
          <cell r="AP72">
            <v>86.5</v>
          </cell>
          <cell r="AQ72">
            <v>65.100000000000009</v>
          </cell>
          <cell r="AR72">
            <v>11.3</v>
          </cell>
          <cell r="AS72" t="str">
            <v>nd</v>
          </cell>
          <cell r="AT72">
            <v>4.3</v>
          </cell>
          <cell r="AU72">
            <v>15.1</v>
          </cell>
          <cell r="AV72">
            <v>7.1</v>
          </cell>
          <cell r="AW72" t="str">
            <v>nd</v>
          </cell>
          <cell r="AX72" t="str">
            <v>nd</v>
          </cell>
          <cell r="AY72">
            <v>81.2</v>
          </cell>
          <cell r="AZ72">
            <v>8.6999999999999993</v>
          </cell>
          <cell r="BA72">
            <v>64.099999999999994</v>
          </cell>
          <cell r="BB72">
            <v>9.7000000000000011</v>
          </cell>
          <cell r="BC72">
            <v>5.4</v>
          </cell>
          <cell r="BD72">
            <v>5.2</v>
          </cell>
          <cell r="BE72">
            <v>3.4000000000000004</v>
          </cell>
          <cell r="BF72">
            <v>12.3</v>
          </cell>
          <cell r="BG72">
            <v>0</v>
          </cell>
          <cell r="BH72">
            <v>0</v>
          </cell>
          <cell r="BI72">
            <v>0</v>
          </cell>
          <cell r="BJ72" t="str">
            <v>nd</v>
          </cell>
          <cell r="BK72">
            <v>12.1</v>
          </cell>
          <cell r="BL72">
            <v>86.5</v>
          </cell>
          <cell r="BM72">
            <v>7.6</v>
          </cell>
          <cell r="BN72" t="str">
            <v>nd</v>
          </cell>
          <cell r="BO72" t="str">
            <v>nd</v>
          </cell>
          <cell r="BP72">
            <v>8.9</v>
          </cell>
          <cell r="BQ72">
            <v>24</v>
          </cell>
          <cell r="BR72">
            <v>58.099999999999994</v>
          </cell>
          <cell r="BS72">
            <v>0</v>
          </cell>
          <cell r="BT72">
            <v>0</v>
          </cell>
          <cell r="BU72">
            <v>0</v>
          </cell>
          <cell r="BV72">
            <v>10.100000000000001</v>
          </cell>
          <cell r="BW72">
            <v>57.199999999999996</v>
          </cell>
          <cell r="BX72">
            <v>32.6</v>
          </cell>
          <cell r="BY72" t="str">
            <v>nd</v>
          </cell>
          <cell r="BZ72" t="str">
            <v>nd</v>
          </cell>
          <cell r="CA72">
            <v>7.8</v>
          </cell>
          <cell r="CB72">
            <v>24.5</v>
          </cell>
          <cell r="CC72">
            <v>44.4</v>
          </cell>
          <cell r="CD72">
            <v>20.9</v>
          </cell>
          <cell r="CE72">
            <v>0</v>
          </cell>
          <cell r="CF72">
            <v>0</v>
          </cell>
          <cell r="CG72">
            <v>0</v>
          </cell>
          <cell r="CH72">
            <v>0</v>
          </cell>
          <cell r="CI72" t="str">
            <v>nd</v>
          </cell>
          <cell r="CJ72">
            <v>99.1</v>
          </cell>
          <cell r="CK72">
            <v>85.7</v>
          </cell>
          <cell r="CL72">
            <v>29.7</v>
          </cell>
          <cell r="CM72">
            <v>97.7</v>
          </cell>
          <cell r="CN72">
            <v>44.4</v>
          </cell>
          <cell r="CO72" t="str">
            <v>nd</v>
          </cell>
          <cell r="CP72">
            <v>23.7</v>
          </cell>
          <cell r="CQ72">
            <v>84.6</v>
          </cell>
          <cell r="CR72">
            <v>2.7</v>
          </cell>
          <cell r="CS72">
            <v>5.8999999999999995</v>
          </cell>
          <cell r="CT72">
            <v>29.5</v>
          </cell>
          <cell r="CU72">
            <v>29.299999999999997</v>
          </cell>
          <cell r="CV72">
            <v>35.299999999999997</v>
          </cell>
          <cell r="CW72">
            <v>2.9000000000000004</v>
          </cell>
          <cell r="CX72">
            <v>3.4000000000000004</v>
          </cell>
          <cell r="CY72">
            <v>10.199999999999999</v>
          </cell>
          <cell r="CZ72">
            <v>9.6</v>
          </cell>
          <cell r="DA72">
            <v>38.4</v>
          </cell>
          <cell r="DB72">
            <v>35.5</v>
          </cell>
          <cell r="DC72">
            <v>7.0000000000000009</v>
          </cell>
          <cell r="DD72">
            <v>61.6</v>
          </cell>
          <cell r="DE72">
            <v>6.5</v>
          </cell>
          <cell r="DF72">
            <v>41</v>
          </cell>
          <cell r="DG72">
            <v>9.4</v>
          </cell>
          <cell r="DH72" t="str">
            <v>nd</v>
          </cell>
          <cell r="DI72">
            <v>4.2</v>
          </cell>
          <cell r="DJ72">
            <v>9.7000000000000011</v>
          </cell>
          <cell r="DK72">
            <v>26.200000000000003</v>
          </cell>
          <cell r="DL72">
            <v>0</v>
          </cell>
          <cell r="DM72" t="str">
            <v>nd</v>
          </cell>
          <cell r="DN72">
            <v>0</v>
          </cell>
          <cell r="DO72" t="str">
            <v>nd</v>
          </cell>
          <cell r="DP72">
            <v>3.8</v>
          </cell>
          <cell r="DQ72">
            <v>2.4</v>
          </cell>
          <cell r="DR72">
            <v>2.7</v>
          </cell>
          <cell r="DS72">
            <v>4.2</v>
          </cell>
          <cell r="DT72">
            <v>3.1</v>
          </cell>
          <cell r="DU72">
            <v>0</v>
          </cell>
          <cell r="DV72">
            <v>3.3000000000000003</v>
          </cell>
          <cell r="DW72">
            <v>40.6</v>
          </cell>
          <cell r="DX72">
            <v>5.2</v>
          </cell>
          <cell r="DY72" t="str">
            <v>nd</v>
          </cell>
          <cell r="DZ72" t="str">
            <v>nd</v>
          </cell>
          <cell r="EA72" t="str">
            <v>nd</v>
          </cell>
          <cell r="EB72">
            <v>2.5</v>
          </cell>
          <cell r="EC72">
            <v>14.499999999999998</v>
          </cell>
          <cell r="ED72" t="str">
            <v>nd</v>
          </cell>
          <cell r="EE72">
            <v>0</v>
          </cell>
          <cell r="EF72">
            <v>0</v>
          </cell>
          <cell r="EG72">
            <v>0</v>
          </cell>
          <cell r="EH72" t="str">
            <v>nd</v>
          </cell>
          <cell r="EI72">
            <v>6.5</v>
          </cell>
          <cell r="EJ72" t="str">
            <v>nd</v>
          </cell>
          <cell r="EK72">
            <v>0</v>
          </cell>
          <cell r="EL72" t="str">
            <v>nd</v>
          </cell>
          <cell r="EM72">
            <v>0</v>
          </cell>
          <cell r="EN72" t="str">
            <v>nd</v>
          </cell>
          <cell r="EO72">
            <v>0</v>
          </cell>
          <cell r="EP72">
            <v>4.1000000000000005</v>
          </cell>
          <cell r="EQ72">
            <v>0</v>
          </cell>
          <cell r="ER72">
            <v>0</v>
          </cell>
          <cell r="ES72">
            <v>3</v>
          </cell>
          <cell r="ET72">
            <v>0</v>
          </cell>
          <cell r="EU72">
            <v>0</v>
          </cell>
          <cell r="EV72">
            <v>0</v>
          </cell>
          <cell r="EW72">
            <v>0</v>
          </cell>
          <cell r="EX72" t="str">
            <v>nd</v>
          </cell>
          <cell r="EY72">
            <v>15.8</v>
          </cell>
          <cell r="EZ72">
            <v>0</v>
          </cell>
          <cell r="FA72">
            <v>0</v>
          </cell>
          <cell r="FB72">
            <v>0</v>
          </cell>
          <cell r="FC72" t="str">
            <v>nd</v>
          </cell>
          <cell r="FD72">
            <v>4.5</v>
          </cell>
          <cell r="FE72">
            <v>43.6</v>
          </cell>
          <cell r="FF72">
            <v>0</v>
          </cell>
          <cell r="FG72">
            <v>0</v>
          </cell>
          <cell r="FH72">
            <v>0</v>
          </cell>
          <cell r="FI72">
            <v>0</v>
          </cell>
          <cell r="FJ72" t="str">
            <v>nd</v>
          </cell>
          <cell r="FK72">
            <v>15.8</v>
          </cell>
          <cell r="FL72">
            <v>0</v>
          </cell>
          <cell r="FM72">
            <v>0</v>
          </cell>
          <cell r="FN72">
            <v>0</v>
          </cell>
          <cell r="FO72">
            <v>0</v>
          </cell>
          <cell r="FP72" t="str">
            <v>nd</v>
          </cell>
          <cell r="FQ72">
            <v>8.3000000000000007</v>
          </cell>
          <cell r="FR72">
            <v>6.4</v>
          </cell>
          <cell r="FS72" t="str">
            <v>nd</v>
          </cell>
          <cell r="FT72">
            <v>0</v>
          </cell>
          <cell r="FU72">
            <v>0</v>
          </cell>
          <cell r="FV72">
            <v>0</v>
          </cell>
          <cell r="FW72" t="str">
            <v>nd</v>
          </cell>
          <cell r="FX72">
            <v>0</v>
          </cell>
          <cell r="FY72" t="str">
            <v>nd</v>
          </cell>
          <cell r="FZ72">
            <v>6.5</v>
          </cell>
          <cell r="GA72">
            <v>4.1000000000000005</v>
          </cell>
          <cell r="GB72">
            <v>4.1000000000000005</v>
          </cell>
          <cell r="GC72">
            <v>0</v>
          </cell>
          <cell r="GD72" t="str">
            <v>nd</v>
          </cell>
          <cell r="GE72">
            <v>0</v>
          </cell>
          <cell r="GF72" t="str">
            <v>nd</v>
          </cell>
          <cell r="GG72">
            <v>17.2</v>
          </cell>
          <cell r="GH72">
            <v>31.2</v>
          </cell>
          <cell r="GI72">
            <v>0</v>
          </cell>
          <cell r="GJ72">
            <v>0</v>
          </cell>
          <cell r="GK72">
            <v>0</v>
          </cell>
          <cell r="GL72" t="str">
            <v>nd</v>
          </cell>
          <cell r="GM72" t="str">
            <v>nd</v>
          </cell>
          <cell r="GN72">
            <v>16.3</v>
          </cell>
          <cell r="GO72">
            <v>0</v>
          </cell>
          <cell r="GP72">
            <v>0</v>
          </cell>
          <cell r="GQ72">
            <v>0</v>
          </cell>
          <cell r="GR72" t="str">
            <v>nd</v>
          </cell>
          <cell r="GS72" t="str">
            <v>nd</v>
          </cell>
          <cell r="GT72">
            <v>6.4</v>
          </cell>
          <cell r="GU72">
            <v>0</v>
          </cell>
          <cell r="GV72" t="str">
            <v>nd</v>
          </cell>
          <cell r="GW72">
            <v>0</v>
          </cell>
          <cell r="GX72">
            <v>0</v>
          </cell>
          <cell r="GY72">
            <v>3.5000000000000004</v>
          </cell>
          <cell r="GZ72">
            <v>0</v>
          </cell>
          <cell r="HA72">
            <v>0</v>
          </cell>
          <cell r="HB72">
            <v>0</v>
          </cell>
          <cell r="HC72" t="str">
            <v>nd</v>
          </cell>
          <cell r="HD72">
            <v>9.3000000000000007</v>
          </cell>
          <cell r="HE72">
            <v>6.6000000000000005</v>
          </cell>
          <cell r="HF72">
            <v>0</v>
          </cell>
          <cell r="HG72">
            <v>0</v>
          </cell>
          <cell r="HH72">
            <v>0</v>
          </cell>
          <cell r="HI72">
            <v>6.3</v>
          </cell>
          <cell r="HJ72">
            <v>28.7</v>
          </cell>
          <cell r="HK72">
            <v>13.900000000000002</v>
          </cell>
          <cell r="HL72">
            <v>0</v>
          </cell>
          <cell r="HM72">
            <v>0</v>
          </cell>
          <cell r="HN72">
            <v>0</v>
          </cell>
          <cell r="HO72" t="str">
            <v>nd</v>
          </cell>
          <cell r="HP72">
            <v>11.1</v>
          </cell>
          <cell r="HQ72">
            <v>4.5999999999999996</v>
          </cell>
          <cell r="HR72">
            <v>0</v>
          </cell>
          <cell r="HS72">
            <v>0</v>
          </cell>
          <cell r="HT72">
            <v>0</v>
          </cell>
          <cell r="HU72" t="str">
            <v>nd</v>
          </cell>
          <cell r="HV72">
            <v>5.4</v>
          </cell>
          <cell r="HW72">
            <v>4</v>
          </cell>
          <cell r="HX72" t="str">
            <v>nd</v>
          </cell>
          <cell r="HY72">
            <v>3.5999999999999996</v>
          </cell>
          <cell r="HZ72">
            <v>0</v>
          </cell>
          <cell r="IA72">
            <v>0</v>
          </cell>
          <cell r="IB72">
            <v>2.7</v>
          </cell>
          <cell r="IC72">
            <v>0</v>
          </cell>
          <cell r="ID72">
            <v>0</v>
          </cell>
          <cell r="IE72">
            <v>0</v>
          </cell>
          <cell r="IF72">
            <v>3.8</v>
          </cell>
          <cell r="IG72">
            <v>9.6</v>
          </cell>
          <cell r="IH72">
            <v>2.9000000000000004</v>
          </cell>
          <cell r="II72">
            <v>0</v>
          </cell>
          <cell r="IJ72" t="str">
            <v>nd</v>
          </cell>
          <cell r="IK72">
            <v>7.1999999999999993</v>
          </cell>
          <cell r="IL72">
            <v>11.799999999999999</v>
          </cell>
          <cell r="IM72">
            <v>22.7</v>
          </cell>
          <cell r="IN72">
            <v>6.4</v>
          </cell>
          <cell r="IO72">
            <v>0</v>
          </cell>
          <cell r="IP72">
            <v>0</v>
          </cell>
          <cell r="IQ72" t="str">
            <v>nd</v>
          </cell>
          <cell r="IR72">
            <v>5.2</v>
          </cell>
          <cell r="IS72">
            <v>5.7</v>
          </cell>
          <cell r="IT72">
            <v>5.7</v>
          </cell>
          <cell r="IU72">
            <v>0</v>
          </cell>
          <cell r="IV72">
            <v>0</v>
          </cell>
          <cell r="IW72">
            <v>0</v>
          </cell>
          <cell r="IX72">
            <v>3.5999999999999996</v>
          </cell>
          <cell r="IY72">
            <v>2.8000000000000003</v>
          </cell>
          <cell r="IZ72">
            <v>3.2</v>
          </cell>
          <cell r="JA72">
            <v>0</v>
          </cell>
          <cell r="JB72">
            <v>0</v>
          </cell>
          <cell r="JC72">
            <v>0</v>
          </cell>
          <cell r="JD72">
            <v>0</v>
          </cell>
          <cell r="JE72">
            <v>7.1999999999999993</v>
          </cell>
          <cell r="JF72">
            <v>0</v>
          </cell>
          <cell r="JG72">
            <v>0</v>
          </cell>
          <cell r="JH72">
            <v>0</v>
          </cell>
          <cell r="JI72">
            <v>0</v>
          </cell>
          <cell r="JJ72">
            <v>0</v>
          </cell>
          <cell r="JK72">
            <v>16.600000000000001</v>
          </cell>
          <cell r="JL72">
            <v>0</v>
          </cell>
          <cell r="JM72">
            <v>0</v>
          </cell>
          <cell r="JN72">
            <v>0</v>
          </cell>
          <cell r="JO72">
            <v>0</v>
          </cell>
          <cell r="JP72">
            <v>0</v>
          </cell>
          <cell r="JQ72">
            <v>49.9</v>
          </cell>
          <cell r="JR72">
            <v>0</v>
          </cell>
          <cell r="JS72">
            <v>0</v>
          </cell>
          <cell r="JT72">
            <v>0</v>
          </cell>
          <cell r="JU72">
            <v>0</v>
          </cell>
          <cell r="JV72">
            <v>0</v>
          </cell>
          <cell r="JW72">
            <v>17.299999999999997</v>
          </cell>
          <cell r="JX72">
            <v>0</v>
          </cell>
          <cell r="JY72">
            <v>0</v>
          </cell>
          <cell r="JZ72">
            <v>0</v>
          </cell>
          <cell r="KA72">
            <v>0</v>
          </cell>
          <cell r="KB72" t="str">
            <v>nd</v>
          </cell>
          <cell r="KC72">
            <v>8.1</v>
          </cell>
          <cell r="KD72">
            <v>67.300000000000011</v>
          </cell>
          <cell r="KE72">
            <v>0.8</v>
          </cell>
          <cell r="KF72">
            <v>11.4</v>
          </cell>
          <cell r="KG72">
            <v>5.5</v>
          </cell>
          <cell r="KH72">
            <v>14.899999999999999</v>
          </cell>
          <cell r="KI72">
            <v>0</v>
          </cell>
          <cell r="KJ72">
            <v>65.600000000000009</v>
          </cell>
          <cell r="KK72">
            <v>0.89999999999999991</v>
          </cell>
          <cell r="KL72">
            <v>11.700000000000001</v>
          </cell>
          <cell r="KM72">
            <v>5.8999999999999995</v>
          </cell>
          <cell r="KN72">
            <v>15.9</v>
          </cell>
          <cell r="KO72">
            <v>0</v>
          </cell>
        </row>
        <row r="73">
          <cell r="A73" t="str">
            <v>3IZ</v>
          </cell>
          <cell r="B73" t="str">
            <v>73</v>
          </cell>
          <cell r="C73" t="str">
            <v>NAF 17</v>
          </cell>
          <cell r="D73" t="str">
            <v>IZ</v>
          </cell>
          <cell r="E73" t="str">
            <v>3</v>
          </cell>
          <cell r="F73">
            <v>4.7</v>
          </cell>
          <cell r="G73">
            <v>20.5</v>
          </cell>
          <cell r="H73">
            <v>51.6</v>
          </cell>
          <cell r="I73">
            <v>20.9</v>
          </cell>
          <cell r="J73" t="str">
            <v>nd</v>
          </cell>
          <cell r="K73">
            <v>79.3</v>
          </cell>
          <cell r="L73">
            <v>13.100000000000001</v>
          </cell>
          <cell r="M73" t="str">
            <v>nd</v>
          </cell>
          <cell r="N73">
            <v>4.8</v>
          </cell>
          <cell r="O73">
            <v>47.099999999999994</v>
          </cell>
          <cell r="P73">
            <v>32.800000000000004</v>
          </cell>
          <cell r="Q73">
            <v>3.5000000000000004</v>
          </cell>
          <cell r="R73" t="str">
            <v>nd</v>
          </cell>
          <cell r="S73">
            <v>11.1</v>
          </cell>
          <cell r="T73">
            <v>49.2</v>
          </cell>
          <cell r="U73">
            <v>5.3</v>
          </cell>
          <cell r="V73">
            <v>22.900000000000002</v>
          </cell>
          <cell r="W73">
            <v>36.1</v>
          </cell>
          <cell r="X73">
            <v>58.3</v>
          </cell>
          <cell r="Y73">
            <v>5.6000000000000005</v>
          </cell>
          <cell r="Z73" t="str">
            <v>nd</v>
          </cell>
          <cell r="AA73">
            <v>22.5</v>
          </cell>
          <cell r="AB73" t="str">
            <v>nd</v>
          </cell>
          <cell r="AC73">
            <v>71.099999999999994</v>
          </cell>
          <cell r="AD73">
            <v>15.7</v>
          </cell>
          <cell r="AE73">
            <v>15</v>
          </cell>
          <cell r="AF73">
            <v>40.699999999999996</v>
          </cell>
          <cell r="AG73">
            <v>12.4</v>
          </cell>
          <cell r="AH73">
            <v>0</v>
          </cell>
          <cell r="AI73">
            <v>31.900000000000002</v>
          </cell>
          <cell r="AJ73">
            <v>38.800000000000004</v>
          </cell>
          <cell r="AK73">
            <v>11.600000000000001</v>
          </cell>
          <cell r="AL73">
            <v>49.6</v>
          </cell>
          <cell r="AM73">
            <v>61.199999999999996</v>
          </cell>
          <cell r="AN73">
            <v>38.800000000000004</v>
          </cell>
          <cell r="AO73">
            <v>26.1</v>
          </cell>
          <cell r="AP73">
            <v>73.900000000000006</v>
          </cell>
          <cell r="AQ73">
            <v>62.6</v>
          </cell>
          <cell r="AR73">
            <v>16.3</v>
          </cell>
          <cell r="AS73">
            <v>0</v>
          </cell>
          <cell r="AT73">
            <v>14.7</v>
          </cell>
          <cell r="AU73">
            <v>6.4</v>
          </cell>
          <cell r="AV73">
            <v>11.600000000000001</v>
          </cell>
          <cell r="AW73" t="str">
            <v>nd</v>
          </cell>
          <cell r="AX73" t="str">
            <v>nd</v>
          </cell>
          <cell r="AY73">
            <v>78.600000000000009</v>
          </cell>
          <cell r="AZ73">
            <v>4.7</v>
          </cell>
          <cell r="BA73">
            <v>73.400000000000006</v>
          </cell>
          <cell r="BB73" t="str">
            <v>nd</v>
          </cell>
          <cell r="BC73">
            <v>6.7</v>
          </cell>
          <cell r="BD73">
            <v>5.8999999999999995</v>
          </cell>
          <cell r="BE73">
            <v>4.1000000000000005</v>
          </cell>
          <cell r="BF73">
            <v>7.1999999999999993</v>
          </cell>
          <cell r="BG73" t="str">
            <v>nd</v>
          </cell>
          <cell r="BH73" t="str">
            <v>nd</v>
          </cell>
          <cell r="BI73" t="str">
            <v>nd</v>
          </cell>
          <cell r="BJ73">
            <v>2.1</v>
          </cell>
          <cell r="BK73">
            <v>10.299999999999999</v>
          </cell>
          <cell r="BL73">
            <v>83.6</v>
          </cell>
          <cell r="BM73">
            <v>2.1999999999999997</v>
          </cell>
          <cell r="BN73">
            <v>4.7</v>
          </cell>
          <cell r="BO73">
            <v>3.5999999999999996</v>
          </cell>
          <cell r="BP73">
            <v>6.5</v>
          </cell>
          <cell r="BQ73">
            <v>21.5</v>
          </cell>
          <cell r="BR73">
            <v>61.6</v>
          </cell>
          <cell r="BS73" t="str">
            <v>nd</v>
          </cell>
          <cell r="BT73">
            <v>0</v>
          </cell>
          <cell r="BU73">
            <v>0</v>
          </cell>
          <cell r="BV73">
            <v>10.5</v>
          </cell>
          <cell r="BW73">
            <v>69.199999999999989</v>
          </cell>
          <cell r="BX73">
            <v>19.3</v>
          </cell>
          <cell r="BY73">
            <v>0</v>
          </cell>
          <cell r="BZ73" t="str">
            <v>nd</v>
          </cell>
          <cell r="CA73">
            <v>11.4</v>
          </cell>
          <cell r="CB73">
            <v>40.1</v>
          </cell>
          <cell r="CC73">
            <v>30.5</v>
          </cell>
          <cell r="CD73">
            <v>17.299999999999997</v>
          </cell>
          <cell r="CE73">
            <v>0</v>
          </cell>
          <cell r="CF73">
            <v>0</v>
          </cell>
          <cell r="CG73">
            <v>0</v>
          </cell>
          <cell r="CH73" t="str">
            <v>nd</v>
          </cell>
          <cell r="CI73" t="str">
            <v>nd</v>
          </cell>
          <cell r="CJ73">
            <v>98</v>
          </cell>
          <cell r="CK73">
            <v>90.2</v>
          </cell>
          <cell r="CL73">
            <v>47.199999999999996</v>
          </cell>
          <cell r="CM73">
            <v>97</v>
          </cell>
          <cell r="CN73">
            <v>48.699999999999996</v>
          </cell>
          <cell r="CO73" t="str">
            <v>nd</v>
          </cell>
          <cell r="CP73">
            <v>38.1</v>
          </cell>
          <cell r="CQ73">
            <v>88.1</v>
          </cell>
          <cell r="CR73">
            <v>4.5999999999999996</v>
          </cell>
          <cell r="CS73">
            <v>8.6</v>
          </cell>
          <cell r="CT73">
            <v>38</v>
          </cell>
          <cell r="CU73">
            <v>35.9</v>
          </cell>
          <cell r="CV73">
            <v>17.5</v>
          </cell>
          <cell r="CW73">
            <v>3.5000000000000004</v>
          </cell>
          <cell r="CX73">
            <v>4.5999999999999996</v>
          </cell>
          <cell r="CY73">
            <v>12.5</v>
          </cell>
          <cell r="CZ73">
            <v>10.199999999999999</v>
          </cell>
          <cell r="DA73">
            <v>37.299999999999997</v>
          </cell>
          <cell r="DB73">
            <v>31.900000000000002</v>
          </cell>
          <cell r="DC73">
            <v>11.4</v>
          </cell>
          <cell r="DD73">
            <v>60.5</v>
          </cell>
          <cell r="DE73" t="str">
            <v>nd</v>
          </cell>
          <cell r="DF73">
            <v>38.4</v>
          </cell>
          <cell r="DG73">
            <v>11.899999999999999</v>
          </cell>
          <cell r="DH73" t="str">
            <v>nd</v>
          </cell>
          <cell r="DI73">
            <v>6.8000000000000007</v>
          </cell>
          <cell r="DJ73">
            <v>14.2</v>
          </cell>
          <cell r="DK73">
            <v>18.399999999999999</v>
          </cell>
          <cell r="DL73">
            <v>0</v>
          </cell>
          <cell r="DM73" t="str">
            <v>nd</v>
          </cell>
          <cell r="DN73">
            <v>0</v>
          </cell>
          <cell r="DO73" t="str">
            <v>nd</v>
          </cell>
          <cell r="DP73" t="str">
            <v>nd</v>
          </cell>
          <cell r="DQ73">
            <v>7.1</v>
          </cell>
          <cell r="DR73" t="str">
            <v>nd</v>
          </cell>
          <cell r="DS73">
            <v>5</v>
          </cell>
          <cell r="DT73">
            <v>3.2</v>
          </cell>
          <cell r="DU73">
            <v>1.7999999999999998</v>
          </cell>
          <cell r="DV73" t="str">
            <v>nd</v>
          </cell>
          <cell r="DW73">
            <v>47</v>
          </cell>
          <cell r="DX73" t="str">
            <v>nd</v>
          </cell>
          <cell r="DY73" t="str">
            <v>nd</v>
          </cell>
          <cell r="DZ73" t="str">
            <v>nd</v>
          </cell>
          <cell r="EA73" t="str">
            <v>nd</v>
          </cell>
          <cell r="EB73" t="str">
            <v>nd</v>
          </cell>
          <cell r="EC73">
            <v>17</v>
          </cell>
          <cell r="ED73">
            <v>0</v>
          </cell>
          <cell r="EE73" t="str">
            <v>nd</v>
          </cell>
          <cell r="EF73" t="str">
            <v>nd</v>
          </cell>
          <cell r="EG73">
            <v>0</v>
          </cell>
          <cell r="EH73" t="str">
            <v>nd</v>
          </cell>
          <cell r="EI73" t="str">
            <v>nd</v>
          </cell>
          <cell r="EJ73">
            <v>0</v>
          </cell>
          <cell r="EK73">
            <v>0</v>
          </cell>
          <cell r="EL73">
            <v>0</v>
          </cell>
          <cell r="EM73">
            <v>0</v>
          </cell>
          <cell r="EN73">
            <v>0</v>
          </cell>
          <cell r="EO73">
            <v>0</v>
          </cell>
          <cell r="EP73">
            <v>0</v>
          </cell>
          <cell r="EQ73">
            <v>0</v>
          </cell>
          <cell r="ER73">
            <v>0</v>
          </cell>
          <cell r="ES73">
            <v>2.4</v>
          </cell>
          <cell r="ET73" t="str">
            <v>nd</v>
          </cell>
          <cell r="EU73">
            <v>0</v>
          </cell>
          <cell r="EV73" t="str">
            <v>nd</v>
          </cell>
          <cell r="EW73">
            <v>2.1</v>
          </cell>
          <cell r="EX73" t="str">
            <v>nd</v>
          </cell>
          <cell r="EY73">
            <v>14.099999999999998</v>
          </cell>
          <cell r="EZ73">
            <v>0</v>
          </cell>
          <cell r="FA73">
            <v>0</v>
          </cell>
          <cell r="FB73">
            <v>0</v>
          </cell>
          <cell r="FC73">
            <v>0</v>
          </cell>
          <cell r="FD73">
            <v>6</v>
          </cell>
          <cell r="FE73">
            <v>46.6</v>
          </cell>
          <cell r="FF73">
            <v>0</v>
          </cell>
          <cell r="FG73">
            <v>0</v>
          </cell>
          <cell r="FH73">
            <v>0</v>
          </cell>
          <cell r="FI73">
            <v>0</v>
          </cell>
          <cell r="FJ73">
            <v>3.4000000000000004</v>
          </cell>
          <cell r="FK73">
            <v>18</v>
          </cell>
          <cell r="FL73">
            <v>0</v>
          </cell>
          <cell r="FM73">
            <v>0</v>
          </cell>
          <cell r="FN73">
            <v>0</v>
          </cell>
          <cell r="FO73">
            <v>0</v>
          </cell>
          <cell r="FP73">
            <v>0</v>
          </cell>
          <cell r="FQ73" t="str">
            <v>nd</v>
          </cell>
          <cell r="FR73" t="str">
            <v>nd</v>
          </cell>
          <cell r="FS73">
            <v>0</v>
          </cell>
          <cell r="FT73">
            <v>0</v>
          </cell>
          <cell r="FU73">
            <v>0</v>
          </cell>
          <cell r="FV73">
            <v>0</v>
          </cell>
          <cell r="FW73" t="str">
            <v>nd</v>
          </cell>
          <cell r="FX73">
            <v>1.5</v>
          </cell>
          <cell r="FY73">
            <v>2.7</v>
          </cell>
          <cell r="FZ73">
            <v>5.3</v>
          </cell>
          <cell r="GA73">
            <v>5.6000000000000005</v>
          </cell>
          <cell r="GB73">
            <v>4.7</v>
          </cell>
          <cell r="GC73">
            <v>0</v>
          </cell>
          <cell r="GD73">
            <v>0</v>
          </cell>
          <cell r="GE73">
            <v>0</v>
          </cell>
          <cell r="GF73" t="str">
            <v>nd</v>
          </cell>
          <cell r="GG73">
            <v>9.9</v>
          </cell>
          <cell r="GH73">
            <v>40.9</v>
          </cell>
          <cell r="GI73">
            <v>0</v>
          </cell>
          <cell r="GJ73">
            <v>0</v>
          </cell>
          <cell r="GK73" t="str">
            <v>nd</v>
          </cell>
          <cell r="GL73">
            <v>0</v>
          </cell>
          <cell r="GM73">
            <v>4.9000000000000004</v>
          </cell>
          <cell r="GN73">
            <v>14.799999999999999</v>
          </cell>
          <cell r="GO73">
            <v>0</v>
          </cell>
          <cell r="GP73">
            <v>0</v>
          </cell>
          <cell r="GQ73">
            <v>0</v>
          </cell>
          <cell r="GR73">
            <v>0</v>
          </cell>
          <cell r="GS73" t="str">
            <v>nd</v>
          </cell>
          <cell r="GT73" t="str">
            <v>nd</v>
          </cell>
          <cell r="GU73">
            <v>0</v>
          </cell>
          <cell r="GV73">
            <v>2.2999999999999998</v>
          </cell>
          <cell r="GW73">
            <v>0</v>
          </cell>
          <cell r="GX73">
            <v>0</v>
          </cell>
          <cell r="GY73" t="str">
            <v>nd</v>
          </cell>
          <cell r="GZ73">
            <v>0</v>
          </cell>
          <cell r="HA73">
            <v>0</v>
          </cell>
          <cell r="HB73">
            <v>0</v>
          </cell>
          <cell r="HC73" t="str">
            <v>nd</v>
          </cell>
          <cell r="HD73">
            <v>13.200000000000001</v>
          </cell>
          <cell r="HE73">
            <v>5.8000000000000007</v>
          </cell>
          <cell r="HF73">
            <v>0</v>
          </cell>
          <cell r="HG73">
            <v>0</v>
          </cell>
          <cell r="HH73">
            <v>0</v>
          </cell>
          <cell r="HI73">
            <v>8.4</v>
          </cell>
          <cell r="HJ73">
            <v>36</v>
          </cell>
          <cell r="HK73">
            <v>8.3000000000000007</v>
          </cell>
          <cell r="HL73" t="str">
            <v>nd</v>
          </cell>
          <cell r="HM73">
            <v>0</v>
          </cell>
          <cell r="HN73">
            <v>0</v>
          </cell>
          <cell r="HO73" t="str">
            <v>nd</v>
          </cell>
          <cell r="HP73">
            <v>16.7</v>
          </cell>
          <cell r="HQ73" t="str">
            <v>nd</v>
          </cell>
          <cell r="HR73">
            <v>0</v>
          </cell>
          <cell r="HS73">
            <v>0</v>
          </cell>
          <cell r="HT73">
            <v>0</v>
          </cell>
          <cell r="HU73">
            <v>0</v>
          </cell>
          <cell r="HV73" t="str">
            <v>nd</v>
          </cell>
          <cell r="HW73" t="str">
            <v>nd</v>
          </cell>
          <cell r="HX73">
            <v>0</v>
          </cell>
          <cell r="HY73" t="str">
            <v>nd</v>
          </cell>
          <cell r="HZ73" t="str">
            <v>nd</v>
          </cell>
          <cell r="IA73">
            <v>0</v>
          </cell>
          <cell r="IB73" t="str">
            <v>nd</v>
          </cell>
          <cell r="IC73">
            <v>0</v>
          </cell>
          <cell r="ID73">
            <v>0</v>
          </cell>
          <cell r="IE73">
            <v>4.3</v>
          </cell>
          <cell r="IF73">
            <v>10.6</v>
          </cell>
          <cell r="IG73">
            <v>3.6999999999999997</v>
          </cell>
          <cell r="IH73" t="str">
            <v>nd</v>
          </cell>
          <cell r="II73">
            <v>0</v>
          </cell>
          <cell r="IJ73" t="str">
            <v>nd</v>
          </cell>
          <cell r="IK73">
            <v>2.8000000000000003</v>
          </cell>
          <cell r="IL73">
            <v>22.400000000000002</v>
          </cell>
          <cell r="IM73">
            <v>14.099999999999998</v>
          </cell>
          <cell r="IN73">
            <v>11.3</v>
          </cell>
          <cell r="IO73">
            <v>0</v>
          </cell>
          <cell r="IP73">
            <v>0</v>
          </cell>
          <cell r="IQ73" t="str">
            <v>nd</v>
          </cell>
          <cell r="IR73">
            <v>7.1</v>
          </cell>
          <cell r="IS73">
            <v>9.6</v>
          </cell>
          <cell r="IT73" t="str">
            <v>nd</v>
          </cell>
          <cell r="IU73">
            <v>0</v>
          </cell>
          <cell r="IV73">
            <v>0</v>
          </cell>
          <cell r="IW73">
            <v>0</v>
          </cell>
          <cell r="IX73">
            <v>0</v>
          </cell>
          <cell r="IY73" t="str">
            <v>nd</v>
          </cell>
          <cell r="IZ73">
            <v>0</v>
          </cell>
          <cell r="JA73">
            <v>0</v>
          </cell>
          <cell r="JB73">
            <v>0</v>
          </cell>
          <cell r="JC73">
            <v>0</v>
          </cell>
          <cell r="JD73">
            <v>0</v>
          </cell>
          <cell r="JE73">
            <v>4.7</v>
          </cell>
          <cell r="JF73">
            <v>0</v>
          </cell>
          <cell r="JG73">
            <v>0</v>
          </cell>
          <cell r="JH73">
            <v>0</v>
          </cell>
          <cell r="JI73">
            <v>0</v>
          </cell>
          <cell r="JJ73">
            <v>0</v>
          </cell>
          <cell r="JK73">
            <v>20.5</v>
          </cell>
          <cell r="JL73">
            <v>0</v>
          </cell>
          <cell r="JM73">
            <v>0</v>
          </cell>
          <cell r="JN73">
            <v>0</v>
          </cell>
          <cell r="JO73" t="str">
            <v>nd</v>
          </cell>
          <cell r="JP73">
            <v>0</v>
          </cell>
          <cell r="JQ73">
            <v>50.6</v>
          </cell>
          <cell r="JR73">
            <v>0</v>
          </cell>
          <cell r="JS73">
            <v>0</v>
          </cell>
          <cell r="JT73">
            <v>0</v>
          </cell>
          <cell r="JU73">
            <v>0</v>
          </cell>
          <cell r="JV73" t="str">
            <v>nd</v>
          </cell>
          <cell r="JW73">
            <v>19.900000000000002</v>
          </cell>
          <cell r="JX73">
            <v>0</v>
          </cell>
          <cell r="JY73">
            <v>0</v>
          </cell>
          <cell r="JZ73">
            <v>0</v>
          </cell>
          <cell r="KA73">
            <v>0</v>
          </cell>
          <cell r="KB73">
            <v>0</v>
          </cell>
          <cell r="KC73" t="str">
            <v>nd</v>
          </cell>
          <cell r="KD73">
            <v>66.2</v>
          </cell>
          <cell r="KE73">
            <v>2.7</v>
          </cell>
          <cell r="KF73">
            <v>10.100000000000001</v>
          </cell>
          <cell r="KG73">
            <v>6.4</v>
          </cell>
          <cell r="KH73">
            <v>14.2</v>
          </cell>
          <cell r="KI73">
            <v>0.2</v>
          </cell>
          <cell r="KJ73">
            <v>64</v>
          </cell>
          <cell r="KK73">
            <v>2.7</v>
          </cell>
          <cell r="KL73">
            <v>10</v>
          </cell>
          <cell r="KM73">
            <v>6.9</v>
          </cell>
          <cell r="KN73">
            <v>16.100000000000001</v>
          </cell>
          <cell r="KO73">
            <v>0.3</v>
          </cell>
        </row>
        <row r="74">
          <cell r="A74" t="str">
            <v>4IZ</v>
          </cell>
          <cell r="B74" t="str">
            <v>74</v>
          </cell>
          <cell r="C74" t="str">
            <v>NAF 17</v>
          </cell>
          <cell r="D74" t="str">
            <v>IZ</v>
          </cell>
          <cell r="E74" t="str">
            <v>4</v>
          </cell>
          <cell r="F74">
            <v>10.100000000000001</v>
          </cell>
          <cell r="G74">
            <v>24.2</v>
          </cell>
          <cell r="H74">
            <v>37.200000000000003</v>
          </cell>
          <cell r="I74">
            <v>22.7</v>
          </cell>
          <cell r="J74">
            <v>5.8000000000000007</v>
          </cell>
          <cell r="K74">
            <v>74.900000000000006</v>
          </cell>
          <cell r="L74">
            <v>18</v>
          </cell>
          <cell r="M74" t="str">
            <v>nd</v>
          </cell>
          <cell r="N74">
            <v>0</v>
          </cell>
          <cell r="O74">
            <v>60.199999999999996</v>
          </cell>
          <cell r="P74">
            <v>50.8</v>
          </cell>
          <cell r="Q74">
            <v>6.9</v>
          </cell>
          <cell r="R74" t="str">
            <v>nd</v>
          </cell>
          <cell r="S74">
            <v>15.2</v>
          </cell>
          <cell r="T74">
            <v>40.799999999999997</v>
          </cell>
          <cell r="U74">
            <v>4.8</v>
          </cell>
          <cell r="V74">
            <v>23.5</v>
          </cell>
          <cell r="W74">
            <v>35.199999999999996</v>
          </cell>
          <cell r="X74">
            <v>62</v>
          </cell>
          <cell r="Y74" t="str">
            <v>nd</v>
          </cell>
          <cell r="Z74">
            <v>0</v>
          </cell>
          <cell r="AA74">
            <v>29.799999999999997</v>
          </cell>
          <cell r="AB74" t="str">
            <v>nd</v>
          </cell>
          <cell r="AC74">
            <v>78.7</v>
          </cell>
          <cell r="AD74">
            <v>33</v>
          </cell>
          <cell r="AE74">
            <v>24.099999999999998</v>
          </cell>
          <cell r="AF74">
            <v>36.1</v>
          </cell>
          <cell r="AG74">
            <v>0</v>
          </cell>
          <cell r="AH74">
            <v>0</v>
          </cell>
          <cell r="AI74">
            <v>39.800000000000004</v>
          </cell>
          <cell r="AJ74">
            <v>46.800000000000004</v>
          </cell>
          <cell r="AK74" t="str">
            <v>nd</v>
          </cell>
          <cell r="AL74">
            <v>48.699999999999996</v>
          </cell>
          <cell r="AM74">
            <v>81.8</v>
          </cell>
          <cell r="AN74">
            <v>18.2</v>
          </cell>
          <cell r="AO74">
            <v>39.200000000000003</v>
          </cell>
          <cell r="AP74">
            <v>60.8</v>
          </cell>
          <cell r="AQ74">
            <v>67.600000000000009</v>
          </cell>
          <cell r="AR74">
            <v>9.4</v>
          </cell>
          <cell r="AS74" t="str">
            <v>nd</v>
          </cell>
          <cell r="AT74">
            <v>10.6</v>
          </cell>
          <cell r="AU74">
            <v>5.6000000000000005</v>
          </cell>
          <cell r="AV74">
            <v>15.299999999999999</v>
          </cell>
          <cell r="AW74">
            <v>0</v>
          </cell>
          <cell r="AX74" t="str">
            <v>nd</v>
          </cell>
          <cell r="AY74">
            <v>63.7</v>
          </cell>
          <cell r="AZ74">
            <v>19.2</v>
          </cell>
          <cell r="BA74">
            <v>54.2</v>
          </cell>
          <cell r="BB74">
            <v>12.8</v>
          </cell>
          <cell r="BC74">
            <v>12.4</v>
          </cell>
          <cell r="BD74">
            <v>5.6000000000000005</v>
          </cell>
          <cell r="BE74">
            <v>7.9</v>
          </cell>
          <cell r="BF74">
            <v>7.1</v>
          </cell>
          <cell r="BG74" t="str">
            <v>nd</v>
          </cell>
          <cell r="BH74">
            <v>0</v>
          </cell>
          <cell r="BI74" t="str">
            <v>nd</v>
          </cell>
          <cell r="BJ74">
            <v>10</v>
          </cell>
          <cell r="BK74">
            <v>26.8</v>
          </cell>
          <cell r="BL74">
            <v>57.099999999999994</v>
          </cell>
          <cell r="BM74">
            <v>6.4</v>
          </cell>
          <cell r="BN74" t="str">
            <v>nd</v>
          </cell>
          <cell r="BO74">
            <v>8.1</v>
          </cell>
          <cell r="BP74">
            <v>8.6</v>
          </cell>
          <cell r="BQ74">
            <v>36.4</v>
          </cell>
          <cell r="BR74">
            <v>35.9</v>
          </cell>
          <cell r="BS74">
            <v>0</v>
          </cell>
          <cell r="BT74">
            <v>0</v>
          </cell>
          <cell r="BU74">
            <v>0</v>
          </cell>
          <cell r="BV74">
            <v>9.5</v>
          </cell>
          <cell r="BW74">
            <v>53.800000000000004</v>
          </cell>
          <cell r="BX74">
            <v>36.700000000000003</v>
          </cell>
          <cell r="BY74" t="str">
            <v>nd</v>
          </cell>
          <cell r="BZ74" t="str">
            <v>nd</v>
          </cell>
          <cell r="CA74">
            <v>7.3</v>
          </cell>
          <cell r="CB74">
            <v>39.200000000000003</v>
          </cell>
          <cell r="CC74">
            <v>38.4</v>
          </cell>
          <cell r="CD74">
            <v>10.7</v>
          </cell>
          <cell r="CE74">
            <v>0</v>
          </cell>
          <cell r="CF74">
            <v>0</v>
          </cell>
          <cell r="CG74">
            <v>0</v>
          </cell>
          <cell r="CH74">
            <v>0</v>
          </cell>
          <cell r="CI74">
            <v>0</v>
          </cell>
          <cell r="CJ74">
            <v>100</v>
          </cell>
          <cell r="CK74">
            <v>85.2</v>
          </cell>
          <cell r="CL74">
            <v>42</v>
          </cell>
          <cell r="CM74">
            <v>91.3</v>
          </cell>
          <cell r="CN74">
            <v>29.099999999999998</v>
          </cell>
          <cell r="CO74">
            <v>0</v>
          </cell>
          <cell r="CP74">
            <v>46.5</v>
          </cell>
          <cell r="CQ74">
            <v>74.7</v>
          </cell>
          <cell r="CR74">
            <v>10.199999999999999</v>
          </cell>
          <cell r="CS74">
            <v>8</v>
          </cell>
          <cell r="CT74">
            <v>33.1</v>
          </cell>
          <cell r="CU74">
            <v>23</v>
          </cell>
          <cell r="CV74">
            <v>35.9</v>
          </cell>
          <cell r="CW74">
            <v>4</v>
          </cell>
          <cell r="CX74">
            <v>0</v>
          </cell>
          <cell r="CY74">
            <v>9.6</v>
          </cell>
          <cell r="CZ74">
            <v>9.8000000000000007</v>
          </cell>
          <cell r="DA74">
            <v>46.2</v>
          </cell>
          <cell r="DB74">
            <v>30.5</v>
          </cell>
          <cell r="DC74">
            <v>6.7</v>
          </cell>
          <cell r="DD74">
            <v>62.4</v>
          </cell>
          <cell r="DE74">
            <v>9</v>
          </cell>
          <cell r="DF74">
            <v>42.699999999999996</v>
          </cell>
          <cell r="DG74">
            <v>9.4</v>
          </cell>
          <cell r="DH74" t="str">
            <v>nd</v>
          </cell>
          <cell r="DI74">
            <v>3.9</v>
          </cell>
          <cell r="DJ74">
            <v>13.5</v>
          </cell>
          <cell r="DK74">
            <v>21.9</v>
          </cell>
          <cell r="DL74">
            <v>0</v>
          </cell>
          <cell r="DM74">
            <v>5.4</v>
          </cell>
          <cell r="DN74">
            <v>0</v>
          </cell>
          <cell r="DO74" t="str">
            <v>nd</v>
          </cell>
          <cell r="DP74" t="str">
            <v>nd</v>
          </cell>
          <cell r="DQ74">
            <v>10.299999999999999</v>
          </cell>
          <cell r="DR74" t="str">
            <v>nd</v>
          </cell>
          <cell r="DS74">
            <v>9.9</v>
          </cell>
          <cell r="DT74" t="str">
            <v>nd</v>
          </cell>
          <cell r="DU74">
            <v>0</v>
          </cell>
          <cell r="DV74">
            <v>0</v>
          </cell>
          <cell r="DW74">
            <v>21.9</v>
          </cell>
          <cell r="DX74">
            <v>10.7</v>
          </cell>
          <cell r="DY74" t="str">
            <v>nd</v>
          </cell>
          <cell r="DZ74">
            <v>0</v>
          </cell>
          <cell r="EA74" t="str">
            <v>nd</v>
          </cell>
          <cell r="EB74">
            <v>0</v>
          </cell>
          <cell r="EC74">
            <v>17.599999999999998</v>
          </cell>
          <cell r="ED74">
            <v>0</v>
          </cell>
          <cell r="EE74">
            <v>0</v>
          </cell>
          <cell r="EF74">
            <v>0</v>
          </cell>
          <cell r="EG74">
            <v>0</v>
          </cell>
          <cell r="EH74" t="str">
            <v>nd</v>
          </cell>
          <cell r="EI74">
            <v>4.3999999999999995</v>
          </cell>
          <cell r="EJ74">
            <v>0</v>
          </cell>
          <cell r="EK74">
            <v>0</v>
          </cell>
          <cell r="EL74">
            <v>0</v>
          </cell>
          <cell r="EM74">
            <v>0</v>
          </cell>
          <cell r="EN74">
            <v>0</v>
          </cell>
          <cell r="EO74">
            <v>0</v>
          </cell>
          <cell r="EP74">
            <v>6.1</v>
          </cell>
          <cell r="EQ74">
            <v>0</v>
          </cell>
          <cell r="ER74">
            <v>0</v>
          </cell>
          <cell r="ES74" t="str">
            <v>nd</v>
          </cell>
          <cell r="ET74">
            <v>0</v>
          </cell>
          <cell r="EU74">
            <v>0</v>
          </cell>
          <cell r="EV74">
            <v>0</v>
          </cell>
          <cell r="EW74">
            <v>0</v>
          </cell>
          <cell r="EX74">
            <v>6.4</v>
          </cell>
          <cell r="EY74">
            <v>19</v>
          </cell>
          <cell r="EZ74">
            <v>0</v>
          </cell>
          <cell r="FA74">
            <v>0</v>
          </cell>
          <cell r="FB74" t="str">
            <v>nd</v>
          </cell>
          <cell r="FC74" t="str">
            <v>nd</v>
          </cell>
          <cell r="FD74">
            <v>12.2</v>
          </cell>
          <cell r="FE74">
            <v>22</v>
          </cell>
          <cell r="FF74">
            <v>0</v>
          </cell>
          <cell r="FG74">
            <v>0</v>
          </cell>
          <cell r="FH74" t="str">
            <v>nd</v>
          </cell>
          <cell r="FI74" t="str">
            <v>nd</v>
          </cell>
          <cell r="FJ74" t="str">
            <v>nd</v>
          </cell>
          <cell r="FK74">
            <v>10.299999999999999</v>
          </cell>
          <cell r="FL74" t="str">
            <v>nd</v>
          </cell>
          <cell r="FM74">
            <v>0</v>
          </cell>
          <cell r="FN74">
            <v>0</v>
          </cell>
          <cell r="FO74">
            <v>0</v>
          </cell>
          <cell r="FP74">
            <v>0</v>
          </cell>
          <cell r="FQ74" t="str">
            <v>nd</v>
          </cell>
          <cell r="FR74">
            <v>6.4</v>
          </cell>
          <cell r="FS74">
            <v>0</v>
          </cell>
          <cell r="FT74">
            <v>0</v>
          </cell>
          <cell r="FU74">
            <v>0</v>
          </cell>
          <cell r="FV74" t="str">
            <v>nd</v>
          </cell>
          <cell r="FW74">
            <v>0</v>
          </cell>
          <cell r="FX74" t="str">
            <v>nd</v>
          </cell>
          <cell r="FY74" t="str">
            <v>nd</v>
          </cell>
          <cell r="FZ74" t="str">
            <v>nd</v>
          </cell>
          <cell r="GA74">
            <v>15.6</v>
          </cell>
          <cell r="GB74" t="str">
            <v>nd</v>
          </cell>
          <cell r="GC74">
            <v>0</v>
          </cell>
          <cell r="GD74">
            <v>0</v>
          </cell>
          <cell r="GE74" t="str">
            <v>nd</v>
          </cell>
          <cell r="GF74" t="str">
            <v>nd</v>
          </cell>
          <cell r="GG74">
            <v>9.8000000000000007</v>
          </cell>
          <cell r="GH74">
            <v>17.7</v>
          </cell>
          <cell r="GI74">
            <v>0</v>
          </cell>
          <cell r="GJ74">
            <v>0</v>
          </cell>
          <cell r="GK74">
            <v>0</v>
          </cell>
          <cell r="GL74" t="str">
            <v>nd</v>
          </cell>
          <cell r="GM74">
            <v>9.1999999999999993</v>
          </cell>
          <cell r="GN74">
            <v>11.1</v>
          </cell>
          <cell r="GO74">
            <v>0</v>
          </cell>
          <cell r="GP74">
            <v>0</v>
          </cell>
          <cell r="GQ74" t="str">
            <v>nd</v>
          </cell>
          <cell r="GR74">
            <v>0</v>
          </cell>
          <cell r="GS74" t="str">
            <v>nd</v>
          </cell>
          <cell r="GT74" t="str">
            <v>nd</v>
          </cell>
          <cell r="GU74">
            <v>0</v>
          </cell>
          <cell r="GV74">
            <v>5.5</v>
          </cell>
          <cell r="GW74">
            <v>0</v>
          </cell>
          <cell r="GX74">
            <v>0</v>
          </cell>
          <cell r="GY74" t="str">
            <v>nd</v>
          </cell>
          <cell r="GZ74">
            <v>0</v>
          </cell>
          <cell r="HA74">
            <v>0</v>
          </cell>
          <cell r="HB74">
            <v>0</v>
          </cell>
          <cell r="HC74">
            <v>9.5</v>
          </cell>
          <cell r="HD74">
            <v>12.2</v>
          </cell>
          <cell r="HE74" t="str">
            <v>nd</v>
          </cell>
          <cell r="HF74">
            <v>0</v>
          </cell>
          <cell r="HG74">
            <v>0</v>
          </cell>
          <cell r="HH74">
            <v>0</v>
          </cell>
          <cell r="HI74">
            <v>0</v>
          </cell>
          <cell r="HJ74">
            <v>19.7</v>
          </cell>
          <cell r="HK74">
            <v>18.2</v>
          </cell>
          <cell r="HL74">
            <v>0</v>
          </cell>
          <cell r="HM74">
            <v>0</v>
          </cell>
          <cell r="HN74">
            <v>0</v>
          </cell>
          <cell r="HO74">
            <v>0</v>
          </cell>
          <cell r="HP74">
            <v>11.799999999999999</v>
          </cell>
          <cell r="HQ74">
            <v>10.299999999999999</v>
          </cell>
          <cell r="HR74">
            <v>0</v>
          </cell>
          <cell r="HS74">
            <v>0</v>
          </cell>
          <cell r="HT74">
            <v>0</v>
          </cell>
          <cell r="HU74">
            <v>0</v>
          </cell>
          <cell r="HV74">
            <v>4.5</v>
          </cell>
          <cell r="HW74" t="str">
            <v>nd</v>
          </cell>
          <cell r="HX74">
            <v>0</v>
          </cell>
          <cell r="HY74">
            <v>6.1</v>
          </cell>
          <cell r="HZ74" t="str">
            <v>nd</v>
          </cell>
          <cell r="IA74" t="str">
            <v>nd</v>
          </cell>
          <cell r="IB74">
            <v>0</v>
          </cell>
          <cell r="IC74">
            <v>0</v>
          </cell>
          <cell r="ID74">
            <v>0</v>
          </cell>
          <cell r="IE74" t="str">
            <v>nd</v>
          </cell>
          <cell r="IF74">
            <v>19.8</v>
          </cell>
          <cell r="IG74" t="str">
            <v>nd</v>
          </cell>
          <cell r="IH74">
            <v>0</v>
          </cell>
          <cell r="II74">
            <v>0</v>
          </cell>
          <cell r="IJ74" t="str">
            <v>nd</v>
          </cell>
          <cell r="IK74" t="str">
            <v>nd</v>
          </cell>
          <cell r="IL74">
            <v>12.7</v>
          </cell>
          <cell r="IM74">
            <v>18.5</v>
          </cell>
          <cell r="IN74" t="str">
            <v>nd</v>
          </cell>
          <cell r="IO74" t="str">
            <v>nd</v>
          </cell>
          <cell r="IP74" t="str">
            <v>nd</v>
          </cell>
          <cell r="IQ74">
            <v>0</v>
          </cell>
          <cell r="IR74" t="str">
            <v>nd</v>
          </cell>
          <cell r="IS74">
            <v>7.8</v>
          </cell>
          <cell r="IT74" t="str">
            <v>nd</v>
          </cell>
          <cell r="IU74">
            <v>0</v>
          </cell>
          <cell r="IV74">
            <v>0</v>
          </cell>
          <cell r="IW74" t="str">
            <v>nd</v>
          </cell>
          <cell r="IX74">
            <v>0</v>
          </cell>
          <cell r="IY74" t="str">
            <v>nd</v>
          </cell>
          <cell r="IZ74" t="str">
            <v>nd</v>
          </cell>
          <cell r="JA74">
            <v>0</v>
          </cell>
          <cell r="JB74">
            <v>0</v>
          </cell>
          <cell r="JC74">
            <v>0</v>
          </cell>
          <cell r="JD74">
            <v>0</v>
          </cell>
          <cell r="JE74">
            <v>9.3000000000000007</v>
          </cell>
          <cell r="JF74">
            <v>0</v>
          </cell>
          <cell r="JG74">
            <v>0</v>
          </cell>
          <cell r="JH74">
            <v>0</v>
          </cell>
          <cell r="JI74">
            <v>0</v>
          </cell>
          <cell r="JJ74">
            <v>0</v>
          </cell>
          <cell r="JK74">
            <v>25.4</v>
          </cell>
          <cell r="JL74">
            <v>0</v>
          </cell>
          <cell r="JM74">
            <v>0</v>
          </cell>
          <cell r="JN74">
            <v>0</v>
          </cell>
          <cell r="JO74">
            <v>0</v>
          </cell>
          <cell r="JP74">
            <v>0</v>
          </cell>
          <cell r="JQ74">
            <v>38.800000000000004</v>
          </cell>
          <cell r="JR74">
            <v>0</v>
          </cell>
          <cell r="JS74">
            <v>0</v>
          </cell>
          <cell r="JT74">
            <v>0</v>
          </cell>
          <cell r="JU74">
            <v>0</v>
          </cell>
          <cell r="JV74">
            <v>0</v>
          </cell>
          <cell r="JW74">
            <v>22</v>
          </cell>
          <cell r="JX74">
            <v>0</v>
          </cell>
          <cell r="JY74">
            <v>0</v>
          </cell>
          <cell r="JZ74">
            <v>0</v>
          </cell>
          <cell r="KA74">
            <v>0</v>
          </cell>
          <cell r="KB74">
            <v>0</v>
          </cell>
          <cell r="KC74">
            <v>4.5</v>
          </cell>
          <cell r="KD74">
            <v>58.199999999999996</v>
          </cell>
          <cell r="KE74">
            <v>5.4</v>
          </cell>
          <cell r="KF74">
            <v>15.9</v>
          </cell>
          <cell r="KG74">
            <v>4.7</v>
          </cell>
          <cell r="KH74">
            <v>15.7</v>
          </cell>
          <cell r="KI74">
            <v>0</v>
          </cell>
          <cell r="KJ74">
            <v>55.300000000000004</v>
          </cell>
          <cell r="KK74">
            <v>5.8000000000000007</v>
          </cell>
          <cell r="KL74">
            <v>15.4</v>
          </cell>
          <cell r="KM74">
            <v>5.5</v>
          </cell>
          <cell r="KN74">
            <v>18</v>
          </cell>
          <cell r="KO74">
            <v>0</v>
          </cell>
        </row>
        <row r="75">
          <cell r="A75" t="str">
            <v>5IZ</v>
          </cell>
          <cell r="B75" t="str">
            <v>75</v>
          </cell>
          <cell r="C75" t="str">
            <v>NAF 17</v>
          </cell>
          <cell r="D75" t="str">
            <v>IZ</v>
          </cell>
          <cell r="E75" t="str">
            <v>5</v>
          </cell>
          <cell r="F75">
            <v>29.799999999999997</v>
          </cell>
          <cell r="G75">
            <v>42</v>
          </cell>
          <cell r="H75">
            <v>21.099999999999998</v>
          </cell>
          <cell r="I75">
            <v>7.1</v>
          </cell>
          <cell r="J75">
            <v>0</v>
          </cell>
          <cell r="K75">
            <v>46.300000000000004</v>
          </cell>
          <cell r="L75">
            <v>53.7</v>
          </cell>
          <cell r="M75">
            <v>0</v>
          </cell>
          <cell r="N75">
            <v>0</v>
          </cell>
          <cell r="O75">
            <v>66.8</v>
          </cell>
          <cell r="P75">
            <v>13.4</v>
          </cell>
          <cell r="Q75">
            <v>7.5</v>
          </cell>
          <cell r="R75">
            <v>10.199999999999999</v>
          </cell>
          <cell r="S75">
            <v>8.1</v>
          </cell>
          <cell r="T75">
            <v>49.8</v>
          </cell>
          <cell r="U75">
            <v>35.5</v>
          </cell>
          <cell r="V75">
            <v>12.6</v>
          </cell>
          <cell r="W75">
            <v>32.9</v>
          </cell>
          <cell r="X75">
            <v>60.099999999999994</v>
          </cell>
          <cell r="Y75" t="str">
            <v>nd</v>
          </cell>
          <cell r="Z75" t="str">
            <v>nd</v>
          </cell>
          <cell r="AA75">
            <v>40.1</v>
          </cell>
          <cell r="AB75">
            <v>0</v>
          </cell>
          <cell r="AC75">
            <v>68.400000000000006</v>
          </cell>
          <cell r="AD75">
            <v>27.700000000000003</v>
          </cell>
          <cell r="AE75">
            <v>43.8</v>
          </cell>
          <cell r="AF75">
            <v>29.9</v>
          </cell>
          <cell r="AG75">
            <v>0</v>
          </cell>
          <cell r="AH75">
            <v>0</v>
          </cell>
          <cell r="AI75">
            <v>26.3</v>
          </cell>
          <cell r="AJ75">
            <v>17</v>
          </cell>
          <cell r="AK75">
            <v>27.1</v>
          </cell>
          <cell r="AL75">
            <v>55.900000000000006</v>
          </cell>
          <cell r="AM75">
            <v>87.4</v>
          </cell>
          <cell r="AN75">
            <v>12.6</v>
          </cell>
          <cell r="AO75">
            <v>42.199999999999996</v>
          </cell>
          <cell r="AP75">
            <v>57.8</v>
          </cell>
          <cell r="AQ75">
            <v>46.7</v>
          </cell>
          <cell r="AR75">
            <v>35.099999999999994</v>
          </cell>
          <cell r="AS75">
            <v>0</v>
          </cell>
          <cell r="AT75" t="str">
            <v>nd</v>
          </cell>
          <cell r="AU75">
            <v>9.3000000000000007</v>
          </cell>
          <cell r="AV75">
            <v>44.2</v>
          </cell>
          <cell r="AW75">
            <v>0</v>
          </cell>
          <cell r="AX75">
            <v>0</v>
          </cell>
          <cell r="AY75">
            <v>37.799999999999997</v>
          </cell>
          <cell r="AZ75">
            <v>17.899999999999999</v>
          </cell>
          <cell r="BA75">
            <v>22.1</v>
          </cell>
          <cell r="BB75">
            <v>8.2000000000000011</v>
          </cell>
          <cell r="BC75" t="str">
            <v>nd</v>
          </cell>
          <cell r="BD75">
            <v>11.700000000000001</v>
          </cell>
          <cell r="BE75">
            <v>28.999999999999996</v>
          </cell>
          <cell r="BF75">
            <v>17.8</v>
          </cell>
          <cell r="BG75">
            <v>0</v>
          </cell>
          <cell r="BH75" t="str">
            <v>nd</v>
          </cell>
          <cell r="BI75">
            <v>0</v>
          </cell>
          <cell r="BJ75">
            <v>4.9000000000000004</v>
          </cell>
          <cell r="BK75">
            <v>63.4</v>
          </cell>
          <cell r="BL75">
            <v>28.599999999999998</v>
          </cell>
          <cell r="BM75">
            <v>29.799999999999997</v>
          </cell>
          <cell r="BN75">
            <v>18.7</v>
          </cell>
          <cell r="BO75" t="str">
            <v>nd</v>
          </cell>
          <cell r="BP75">
            <v>14.6</v>
          </cell>
          <cell r="BQ75">
            <v>17.7</v>
          </cell>
          <cell r="BR75">
            <v>14.7</v>
          </cell>
          <cell r="BS75">
            <v>0</v>
          </cell>
          <cell r="BT75">
            <v>0</v>
          </cell>
          <cell r="BU75">
            <v>0</v>
          </cell>
          <cell r="BV75">
            <v>8.7999999999999989</v>
          </cell>
          <cell r="BW75">
            <v>61.9</v>
          </cell>
          <cell r="BX75">
            <v>29.299999999999997</v>
          </cell>
          <cell r="BY75" t="str">
            <v>nd</v>
          </cell>
          <cell r="BZ75" t="str">
            <v>nd</v>
          </cell>
          <cell r="CA75">
            <v>12.4</v>
          </cell>
          <cell r="CB75">
            <v>27.6</v>
          </cell>
          <cell r="CC75">
            <v>42.6</v>
          </cell>
          <cell r="CD75">
            <v>12.2</v>
          </cell>
          <cell r="CE75">
            <v>0</v>
          </cell>
          <cell r="CF75">
            <v>0</v>
          </cell>
          <cell r="CG75">
            <v>0</v>
          </cell>
          <cell r="CH75">
            <v>0</v>
          </cell>
          <cell r="CI75">
            <v>0</v>
          </cell>
          <cell r="CJ75">
            <v>100</v>
          </cell>
          <cell r="CK75">
            <v>70.3</v>
          </cell>
          <cell r="CL75">
            <v>56.100000000000009</v>
          </cell>
          <cell r="CM75">
            <v>89.8</v>
          </cell>
          <cell r="CN75">
            <v>38.4</v>
          </cell>
          <cell r="CO75">
            <v>13</v>
          </cell>
          <cell r="CP75">
            <v>38.299999999999997</v>
          </cell>
          <cell r="CQ75">
            <v>82</v>
          </cell>
          <cell r="CR75">
            <v>0</v>
          </cell>
          <cell r="CS75">
            <v>13.8</v>
          </cell>
          <cell r="CT75">
            <v>17.7</v>
          </cell>
          <cell r="CU75">
            <v>23.5</v>
          </cell>
          <cell r="CV75">
            <v>45</v>
          </cell>
          <cell r="CW75">
            <v>6.9</v>
          </cell>
          <cell r="CX75">
            <v>0</v>
          </cell>
          <cell r="CY75" t="str">
            <v>nd</v>
          </cell>
          <cell r="CZ75">
            <v>12.6</v>
          </cell>
          <cell r="DA75">
            <v>54.800000000000004</v>
          </cell>
          <cell r="DB75">
            <v>20.9</v>
          </cell>
          <cell r="DC75" t="str">
            <v>nd</v>
          </cell>
          <cell r="DD75">
            <v>73.599999999999994</v>
          </cell>
          <cell r="DE75" t="str">
            <v>nd</v>
          </cell>
          <cell r="DF75">
            <v>31.4</v>
          </cell>
          <cell r="DG75">
            <v>18</v>
          </cell>
          <cell r="DH75">
            <v>7.8</v>
          </cell>
          <cell r="DI75" t="str">
            <v>nd</v>
          </cell>
          <cell r="DJ75">
            <v>10.8</v>
          </cell>
          <cell r="DK75">
            <v>23.400000000000002</v>
          </cell>
          <cell r="DL75">
            <v>0</v>
          </cell>
          <cell r="DM75">
            <v>14.499999999999998</v>
          </cell>
          <cell r="DN75">
            <v>0</v>
          </cell>
          <cell r="DO75">
            <v>0</v>
          </cell>
          <cell r="DP75">
            <v>15.4</v>
          </cell>
          <cell r="DQ75" t="str">
            <v>nd</v>
          </cell>
          <cell r="DR75" t="str">
            <v>nd</v>
          </cell>
          <cell r="DS75" t="str">
            <v>nd</v>
          </cell>
          <cell r="DT75" t="str">
            <v>nd</v>
          </cell>
          <cell r="DU75">
            <v>12.9</v>
          </cell>
          <cell r="DV75">
            <v>0</v>
          </cell>
          <cell r="DW75">
            <v>12.3</v>
          </cell>
          <cell r="DX75" t="str">
            <v>nd</v>
          </cell>
          <cell r="DY75">
            <v>0</v>
          </cell>
          <cell r="DZ75">
            <v>0</v>
          </cell>
          <cell r="EA75" t="str">
            <v>nd</v>
          </cell>
          <cell r="EB75" t="str">
            <v>nd</v>
          </cell>
          <cell r="EC75" t="str">
            <v>nd</v>
          </cell>
          <cell r="ED75">
            <v>0</v>
          </cell>
          <cell r="EE75">
            <v>0</v>
          </cell>
          <cell r="EF75" t="str">
            <v>nd</v>
          </cell>
          <cell r="EG75">
            <v>0</v>
          </cell>
          <cell r="EH75">
            <v>0</v>
          </cell>
          <cell r="EI75">
            <v>0</v>
          </cell>
          <cell r="EJ75">
            <v>0</v>
          </cell>
          <cell r="EK75">
            <v>0</v>
          </cell>
          <cell r="EL75">
            <v>0</v>
          </cell>
          <cell r="EM75">
            <v>0</v>
          </cell>
          <cell r="EN75">
            <v>0</v>
          </cell>
          <cell r="EO75">
            <v>0</v>
          </cell>
          <cell r="EP75">
            <v>17.8</v>
          </cell>
          <cell r="EQ75">
            <v>0</v>
          </cell>
          <cell r="ER75" t="str">
            <v>nd</v>
          </cell>
          <cell r="ES75" t="str">
            <v>nd</v>
          </cell>
          <cell r="ET75">
            <v>0</v>
          </cell>
          <cell r="EU75">
            <v>0</v>
          </cell>
          <cell r="EV75">
            <v>0</v>
          </cell>
          <cell r="EW75">
            <v>0</v>
          </cell>
          <cell r="EX75">
            <v>35.199999999999996</v>
          </cell>
          <cell r="EY75">
            <v>7.1999999999999993</v>
          </cell>
          <cell r="EZ75">
            <v>0</v>
          </cell>
          <cell r="FA75">
            <v>0</v>
          </cell>
          <cell r="FB75">
            <v>0</v>
          </cell>
          <cell r="FC75" t="str">
            <v>nd</v>
          </cell>
          <cell r="FD75">
            <v>10.4</v>
          </cell>
          <cell r="FE75" t="str">
            <v>nd</v>
          </cell>
          <cell r="FF75">
            <v>0</v>
          </cell>
          <cell r="FG75" t="str">
            <v>nd</v>
          </cell>
          <cell r="FH75">
            <v>0</v>
          </cell>
          <cell r="FI75">
            <v>0</v>
          </cell>
          <cell r="FJ75">
            <v>0</v>
          </cell>
          <cell r="FK75" t="str">
            <v>nd</v>
          </cell>
          <cell r="FL75">
            <v>0</v>
          </cell>
          <cell r="FM75">
            <v>0</v>
          </cell>
          <cell r="FN75">
            <v>0</v>
          </cell>
          <cell r="FO75">
            <v>0</v>
          </cell>
          <cell r="FP75">
            <v>0</v>
          </cell>
          <cell r="FQ75">
            <v>0</v>
          </cell>
          <cell r="FR75">
            <v>24.6</v>
          </cell>
          <cell r="FS75">
            <v>0</v>
          </cell>
          <cell r="FT75">
            <v>0</v>
          </cell>
          <cell r="FU75">
            <v>0</v>
          </cell>
          <cell r="FV75">
            <v>0</v>
          </cell>
          <cell r="FW75" t="str">
            <v>nd</v>
          </cell>
          <cell r="FX75">
            <v>12.6</v>
          </cell>
          <cell r="FY75" t="str">
            <v>nd</v>
          </cell>
          <cell r="FZ75" t="str">
            <v>nd</v>
          </cell>
          <cell r="GA75">
            <v>5.5</v>
          </cell>
          <cell r="GB75" t="str">
            <v>nd</v>
          </cell>
          <cell r="GC75">
            <v>0</v>
          </cell>
          <cell r="GD75">
            <v>0</v>
          </cell>
          <cell r="GE75">
            <v>0</v>
          </cell>
          <cell r="GF75" t="str">
            <v>nd</v>
          </cell>
          <cell r="GG75">
            <v>9.1</v>
          </cell>
          <cell r="GH75" t="str">
            <v>nd</v>
          </cell>
          <cell r="GI75">
            <v>0</v>
          </cell>
          <cell r="GJ75">
            <v>0</v>
          </cell>
          <cell r="GK75">
            <v>0</v>
          </cell>
          <cell r="GL75">
            <v>0</v>
          </cell>
          <cell r="GM75" t="str">
            <v>nd</v>
          </cell>
          <cell r="GN75" t="str">
            <v>nd</v>
          </cell>
          <cell r="GO75">
            <v>0</v>
          </cell>
          <cell r="GP75">
            <v>0</v>
          </cell>
          <cell r="GQ75">
            <v>0</v>
          </cell>
          <cell r="GR75">
            <v>0</v>
          </cell>
          <cell r="GS75">
            <v>0</v>
          </cell>
          <cell r="GT75">
            <v>0</v>
          </cell>
          <cell r="GU75">
            <v>0</v>
          </cell>
          <cell r="GV75">
            <v>18.399999999999999</v>
          </cell>
          <cell r="GW75">
            <v>0</v>
          </cell>
          <cell r="GX75">
            <v>0</v>
          </cell>
          <cell r="GY75" t="str">
            <v>nd</v>
          </cell>
          <cell r="GZ75">
            <v>0</v>
          </cell>
          <cell r="HA75">
            <v>0</v>
          </cell>
          <cell r="HB75">
            <v>0</v>
          </cell>
          <cell r="HC75" t="str">
            <v>nd</v>
          </cell>
          <cell r="HD75">
            <v>26.200000000000003</v>
          </cell>
          <cell r="HE75">
            <v>9.1999999999999993</v>
          </cell>
          <cell r="HF75">
            <v>0</v>
          </cell>
          <cell r="HG75">
            <v>0</v>
          </cell>
          <cell r="HH75">
            <v>0</v>
          </cell>
          <cell r="HI75" t="str">
            <v>nd</v>
          </cell>
          <cell r="HJ75">
            <v>12.8</v>
          </cell>
          <cell r="HK75" t="str">
            <v>nd</v>
          </cell>
          <cell r="HL75">
            <v>0</v>
          </cell>
          <cell r="HM75">
            <v>0</v>
          </cell>
          <cell r="HN75">
            <v>0</v>
          </cell>
          <cell r="HO75" t="str">
            <v>nd</v>
          </cell>
          <cell r="HP75" t="str">
            <v>nd</v>
          </cell>
          <cell r="HQ75">
            <v>0</v>
          </cell>
          <cell r="HR75">
            <v>0</v>
          </cell>
          <cell r="HS75">
            <v>0</v>
          </cell>
          <cell r="HT75">
            <v>0</v>
          </cell>
          <cell r="HU75">
            <v>0</v>
          </cell>
          <cell r="HV75">
            <v>0</v>
          </cell>
          <cell r="HW75">
            <v>0</v>
          </cell>
          <cell r="HX75">
            <v>0</v>
          </cell>
          <cell r="HY75">
            <v>11</v>
          </cell>
          <cell r="HZ75">
            <v>0</v>
          </cell>
          <cell r="IA75">
            <v>9.4</v>
          </cell>
          <cell r="IB75">
            <v>9.6</v>
          </cell>
          <cell r="IC75" t="str">
            <v>nd</v>
          </cell>
          <cell r="ID75" t="str">
            <v>nd</v>
          </cell>
          <cell r="IE75">
            <v>0</v>
          </cell>
          <cell r="IF75">
            <v>16.100000000000001</v>
          </cell>
          <cell r="IG75">
            <v>18.2</v>
          </cell>
          <cell r="IH75" t="str">
            <v>nd</v>
          </cell>
          <cell r="II75">
            <v>0</v>
          </cell>
          <cell r="IJ75">
            <v>0</v>
          </cell>
          <cell r="IK75">
            <v>8.6</v>
          </cell>
          <cell r="IL75" t="str">
            <v>nd</v>
          </cell>
          <cell r="IM75">
            <v>10.4</v>
          </cell>
          <cell r="IN75">
            <v>0</v>
          </cell>
          <cell r="IO75">
            <v>0</v>
          </cell>
          <cell r="IP75">
            <v>0</v>
          </cell>
          <cell r="IQ75" t="str">
            <v>nd</v>
          </cell>
          <cell r="IR75">
            <v>0</v>
          </cell>
          <cell r="IS75" t="str">
            <v>nd</v>
          </cell>
          <cell r="IT75">
            <v>0</v>
          </cell>
          <cell r="IU75">
            <v>0</v>
          </cell>
          <cell r="IV75">
            <v>0</v>
          </cell>
          <cell r="IW75">
            <v>0</v>
          </cell>
          <cell r="IX75">
            <v>0</v>
          </cell>
          <cell r="IY75">
            <v>0</v>
          </cell>
          <cell r="IZ75">
            <v>0</v>
          </cell>
          <cell r="JA75">
            <v>0</v>
          </cell>
          <cell r="JB75">
            <v>0</v>
          </cell>
          <cell r="JC75">
            <v>0</v>
          </cell>
          <cell r="JD75">
            <v>0</v>
          </cell>
          <cell r="JE75">
            <v>29.099999999999998</v>
          </cell>
          <cell r="JF75">
            <v>0</v>
          </cell>
          <cell r="JG75">
            <v>0</v>
          </cell>
          <cell r="JH75">
            <v>0</v>
          </cell>
          <cell r="JI75">
            <v>0</v>
          </cell>
          <cell r="JJ75">
            <v>0</v>
          </cell>
          <cell r="JK75">
            <v>43.1</v>
          </cell>
          <cell r="JL75">
            <v>0</v>
          </cell>
          <cell r="JM75">
            <v>0</v>
          </cell>
          <cell r="JN75">
            <v>0</v>
          </cell>
          <cell r="JO75">
            <v>0</v>
          </cell>
          <cell r="JP75">
            <v>0</v>
          </cell>
          <cell r="JQ75">
            <v>21</v>
          </cell>
          <cell r="JR75">
            <v>0</v>
          </cell>
          <cell r="JS75">
            <v>0</v>
          </cell>
          <cell r="JT75">
            <v>0</v>
          </cell>
          <cell r="JU75">
            <v>0</v>
          </cell>
          <cell r="JV75">
            <v>0</v>
          </cell>
          <cell r="JW75">
            <v>6.8000000000000007</v>
          </cell>
          <cell r="JX75">
            <v>0</v>
          </cell>
          <cell r="JY75">
            <v>0</v>
          </cell>
          <cell r="JZ75">
            <v>0</v>
          </cell>
          <cell r="KA75">
            <v>0</v>
          </cell>
          <cell r="KB75">
            <v>0</v>
          </cell>
          <cell r="KC75">
            <v>0</v>
          </cell>
          <cell r="KD75">
            <v>31.5</v>
          </cell>
          <cell r="KE75">
            <v>6.2</v>
          </cell>
          <cell r="KF75">
            <v>43.2</v>
          </cell>
          <cell r="KG75">
            <v>4.2</v>
          </cell>
          <cell r="KH75">
            <v>14.899999999999999</v>
          </cell>
          <cell r="KI75">
            <v>0</v>
          </cell>
          <cell r="KJ75">
            <v>30.599999999999998</v>
          </cell>
          <cell r="KK75">
            <v>6.4</v>
          </cell>
          <cell r="KL75">
            <v>42.9</v>
          </cell>
          <cell r="KM75">
            <v>4.5</v>
          </cell>
          <cell r="KN75">
            <v>15.6</v>
          </cell>
          <cell r="KO75">
            <v>0</v>
          </cell>
        </row>
        <row r="76">
          <cell r="A76" t="str">
            <v>6IZ</v>
          </cell>
          <cell r="B76" t="str">
            <v>76</v>
          </cell>
          <cell r="C76" t="str">
            <v>NAF 17</v>
          </cell>
          <cell r="D76" t="str">
            <v>IZ</v>
          </cell>
          <cell r="E76" t="str">
            <v>6</v>
          </cell>
          <cell r="F76">
            <v>3.6999999999999997</v>
          </cell>
          <cell r="G76">
            <v>52.7</v>
          </cell>
          <cell r="H76">
            <v>28.9</v>
          </cell>
          <cell r="I76">
            <v>12.1</v>
          </cell>
          <cell r="J76">
            <v>2.6</v>
          </cell>
          <cell r="K76">
            <v>53.2</v>
          </cell>
          <cell r="L76">
            <v>45.300000000000004</v>
          </cell>
          <cell r="M76">
            <v>0</v>
          </cell>
          <cell r="N76" t="str">
            <v>nd</v>
          </cell>
          <cell r="O76">
            <v>35.299999999999997</v>
          </cell>
          <cell r="P76">
            <v>47.599999999999994</v>
          </cell>
          <cell r="Q76" t="str">
            <v>nd</v>
          </cell>
          <cell r="R76" t="str">
            <v>nd</v>
          </cell>
          <cell r="S76">
            <v>4.5999999999999996</v>
          </cell>
          <cell r="T76">
            <v>34</v>
          </cell>
          <cell r="U76">
            <v>31</v>
          </cell>
          <cell r="V76">
            <v>19.8</v>
          </cell>
          <cell r="W76">
            <v>14.6</v>
          </cell>
          <cell r="X76">
            <v>79.800000000000011</v>
          </cell>
          <cell r="Y76">
            <v>5.6000000000000005</v>
          </cell>
          <cell r="Z76" t="str">
            <v>nd</v>
          </cell>
          <cell r="AA76">
            <v>26</v>
          </cell>
          <cell r="AB76">
            <v>0</v>
          </cell>
          <cell r="AC76">
            <v>70.5</v>
          </cell>
          <cell r="AD76">
            <v>25.3</v>
          </cell>
          <cell r="AE76" t="str">
            <v>nd</v>
          </cell>
          <cell r="AF76" t="str">
            <v>nd</v>
          </cell>
          <cell r="AG76" t="str">
            <v>nd</v>
          </cell>
          <cell r="AH76">
            <v>0</v>
          </cell>
          <cell r="AI76">
            <v>69.699999999999989</v>
          </cell>
          <cell r="AJ76">
            <v>11.899999999999999</v>
          </cell>
          <cell r="AK76">
            <v>27.700000000000003</v>
          </cell>
          <cell r="AL76">
            <v>60.4</v>
          </cell>
          <cell r="AM76">
            <v>88.6</v>
          </cell>
          <cell r="AN76">
            <v>11.4</v>
          </cell>
          <cell r="AO76">
            <v>52.800000000000004</v>
          </cell>
          <cell r="AP76">
            <v>47.199999999999996</v>
          </cell>
          <cell r="AQ76">
            <v>37.5</v>
          </cell>
          <cell r="AR76">
            <v>55.500000000000007</v>
          </cell>
          <cell r="AS76">
            <v>0</v>
          </cell>
          <cell r="AT76">
            <v>5.5</v>
          </cell>
          <cell r="AU76" t="str">
            <v>nd</v>
          </cell>
          <cell r="AV76">
            <v>23.400000000000002</v>
          </cell>
          <cell r="AW76" t="str">
            <v>nd</v>
          </cell>
          <cell r="AX76">
            <v>10</v>
          </cell>
          <cell r="AY76">
            <v>24.2</v>
          </cell>
          <cell r="AZ76">
            <v>24</v>
          </cell>
          <cell r="BA76">
            <v>31.6</v>
          </cell>
          <cell r="BB76">
            <v>4.7</v>
          </cell>
          <cell r="BC76">
            <v>18</v>
          </cell>
          <cell r="BD76">
            <v>23.200000000000003</v>
          </cell>
          <cell r="BE76">
            <v>19.400000000000002</v>
          </cell>
          <cell r="BF76">
            <v>3.2</v>
          </cell>
          <cell r="BG76">
            <v>0</v>
          </cell>
          <cell r="BH76" t="str">
            <v>nd</v>
          </cell>
          <cell r="BI76" t="str">
            <v>nd</v>
          </cell>
          <cell r="BJ76">
            <v>16.3</v>
          </cell>
          <cell r="BK76">
            <v>55.500000000000007</v>
          </cell>
          <cell r="BL76">
            <v>26.6</v>
          </cell>
          <cell r="BM76">
            <v>3.1</v>
          </cell>
          <cell r="BN76">
            <v>43.5</v>
          </cell>
          <cell r="BO76">
            <v>18.3</v>
          </cell>
          <cell r="BP76">
            <v>4.1000000000000005</v>
          </cell>
          <cell r="BQ76">
            <v>16.7</v>
          </cell>
          <cell r="BR76">
            <v>14.299999999999999</v>
          </cell>
          <cell r="BS76">
            <v>0</v>
          </cell>
          <cell r="BT76">
            <v>0</v>
          </cell>
          <cell r="BU76">
            <v>0</v>
          </cell>
          <cell r="BV76">
            <v>41.199999999999996</v>
          </cell>
          <cell r="BW76">
            <v>50.9</v>
          </cell>
          <cell r="BX76">
            <v>8</v>
          </cell>
          <cell r="BY76">
            <v>0</v>
          </cell>
          <cell r="BZ76">
            <v>5.6000000000000005</v>
          </cell>
          <cell r="CA76">
            <v>22.8</v>
          </cell>
          <cell r="CB76">
            <v>47.199999999999996</v>
          </cell>
          <cell r="CC76">
            <v>24</v>
          </cell>
          <cell r="CD76" t="str">
            <v>nd</v>
          </cell>
          <cell r="CE76">
            <v>0</v>
          </cell>
          <cell r="CF76">
            <v>0</v>
          </cell>
          <cell r="CG76">
            <v>0</v>
          </cell>
          <cell r="CH76">
            <v>0</v>
          </cell>
          <cell r="CI76" t="str">
            <v>nd</v>
          </cell>
          <cell r="CJ76">
            <v>98.5</v>
          </cell>
          <cell r="CK76">
            <v>95.3</v>
          </cell>
          <cell r="CL76">
            <v>48.699999999999996</v>
          </cell>
          <cell r="CM76">
            <v>94.3</v>
          </cell>
          <cell r="CN76">
            <v>32.700000000000003</v>
          </cell>
          <cell r="CO76">
            <v>1.7000000000000002</v>
          </cell>
          <cell r="CP76">
            <v>36.799999999999997</v>
          </cell>
          <cell r="CQ76">
            <v>91.9</v>
          </cell>
          <cell r="CR76">
            <v>1.9</v>
          </cell>
          <cell r="CS76">
            <v>3.1</v>
          </cell>
          <cell r="CT76">
            <v>15.2</v>
          </cell>
          <cell r="CU76">
            <v>13.200000000000001</v>
          </cell>
          <cell r="CV76">
            <v>68.400000000000006</v>
          </cell>
          <cell r="CW76">
            <v>2.1</v>
          </cell>
          <cell r="CX76" t="str">
            <v>nd</v>
          </cell>
          <cell r="CY76">
            <v>23</v>
          </cell>
          <cell r="CZ76">
            <v>6.1</v>
          </cell>
          <cell r="DA76">
            <v>19.5</v>
          </cell>
          <cell r="DB76">
            <v>48.3</v>
          </cell>
          <cell r="DC76">
            <v>2.6</v>
          </cell>
          <cell r="DD76">
            <v>68.899999999999991</v>
          </cell>
          <cell r="DE76" t="str">
            <v>nd</v>
          </cell>
          <cell r="DF76">
            <v>29.599999999999998</v>
          </cell>
          <cell r="DG76">
            <v>7.3999999999999995</v>
          </cell>
          <cell r="DH76">
            <v>2.4</v>
          </cell>
          <cell r="DI76" t="str">
            <v>nd</v>
          </cell>
          <cell r="DJ76">
            <v>25.3</v>
          </cell>
          <cell r="DK76">
            <v>18.099999999999998</v>
          </cell>
          <cell r="DL76">
            <v>0</v>
          </cell>
          <cell r="DM76">
            <v>1.7999999999999998</v>
          </cell>
          <cell r="DN76">
            <v>0</v>
          </cell>
          <cell r="DO76" t="str">
            <v>nd</v>
          </cell>
          <cell r="DP76" t="str">
            <v>nd</v>
          </cell>
          <cell r="DQ76" t="str">
            <v>nd</v>
          </cell>
          <cell r="DR76">
            <v>1.9</v>
          </cell>
          <cell r="DS76">
            <v>15</v>
          </cell>
          <cell r="DT76">
            <v>17.399999999999999</v>
          </cell>
          <cell r="DU76" t="str">
            <v>nd</v>
          </cell>
          <cell r="DV76">
            <v>0</v>
          </cell>
          <cell r="DW76">
            <v>19.3</v>
          </cell>
          <cell r="DX76">
            <v>2.8000000000000003</v>
          </cell>
          <cell r="DY76" t="str">
            <v>nd</v>
          </cell>
          <cell r="DZ76" t="str">
            <v>nd</v>
          </cell>
          <cell r="EA76">
            <v>0</v>
          </cell>
          <cell r="EB76">
            <v>0</v>
          </cell>
          <cell r="EC76">
            <v>7.7</v>
          </cell>
          <cell r="ED76">
            <v>0</v>
          </cell>
          <cell r="EE76" t="str">
            <v>nd</v>
          </cell>
          <cell r="EF76">
            <v>0</v>
          </cell>
          <cell r="EG76" t="str">
            <v>nd</v>
          </cell>
          <cell r="EH76" t="str">
            <v>nd</v>
          </cell>
          <cell r="EI76">
            <v>2.6</v>
          </cell>
          <cell r="EJ76">
            <v>0</v>
          </cell>
          <cell r="EK76">
            <v>0</v>
          </cell>
          <cell r="EL76">
            <v>0</v>
          </cell>
          <cell r="EM76">
            <v>0</v>
          </cell>
          <cell r="EN76">
            <v>0</v>
          </cell>
          <cell r="EO76">
            <v>0</v>
          </cell>
          <cell r="EP76">
            <v>3.9</v>
          </cell>
          <cell r="EQ76">
            <v>0</v>
          </cell>
          <cell r="ER76">
            <v>0</v>
          </cell>
          <cell r="ES76">
            <v>0</v>
          </cell>
          <cell r="ET76">
            <v>0</v>
          </cell>
          <cell r="EU76">
            <v>0</v>
          </cell>
          <cell r="EV76">
            <v>0</v>
          </cell>
          <cell r="EW76" t="str">
            <v>nd</v>
          </cell>
          <cell r="EX76">
            <v>32.9</v>
          </cell>
          <cell r="EY76">
            <v>7.0000000000000009</v>
          </cell>
          <cell r="EZ76">
            <v>0</v>
          </cell>
          <cell r="FA76">
            <v>0</v>
          </cell>
          <cell r="FB76" t="str">
            <v>nd</v>
          </cell>
          <cell r="FC76" t="str">
            <v>nd</v>
          </cell>
          <cell r="FD76">
            <v>10.9</v>
          </cell>
          <cell r="FE76">
            <v>12.9</v>
          </cell>
          <cell r="FF76">
            <v>0</v>
          </cell>
          <cell r="FG76" t="str">
            <v>nd</v>
          </cell>
          <cell r="FH76">
            <v>0</v>
          </cell>
          <cell r="FI76">
            <v>0</v>
          </cell>
          <cell r="FJ76">
            <v>6.1</v>
          </cell>
          <cell r="FK76">
            <v>5.8000000000000007</v>
          </cell>
          <cell r="FL76">
            <v>0</v>
          </cell>
          <cell r="FM76">
            <v>0</v>
          </cell>
          <cell r="FN76">
            <v>0</v>
          </cell>
          <cell r="FO76">
            <v>0</v>
          </cell>
          <cell r="FP76" t="str">
            <v>nd</v>
          </cell>
          <cell r="FQ76" t="str">
            <v>nd</v>
          </cell>
          <cell r="FR76">
            <v>1.9</v>
          </cell>
          <cell r="FS76">
            <v>0</v>
          </cell>
          <cell r="FT76">
            <v>0</v>
          </cell>
          <cell r="FU76">
            <v>0</v>
          </cell>
          <cell r="FV76">
            <v>0</v>
          </cell>
          <cell r="FW76">
            <v>1.2</v>
          </cell>
          <cell r="FX76">
            <v>33.700000000000003</v>
          </cell>
          <cell r="FY76">
            <v>18.3</v>
          </cell>
          <cell r="FZ76" t="str">
            <v>nd</v>
          </cell>
          <cell r="GA76" t="str">
            <v>nd</v>
          </cell>
          <cell r="GB76" t="str">
            <v>nd</v>
          </cell>
          <cell r="GC76">
            <v>0</v>
          </cell>
          <cell r="GD76">
            <v>7.9</v>
          </cell>
          <cell r="GE76">
            <v>0</v>
          </cell>
          <cell r="GF76" t="str">
            <v>nd</v>
          </cell>
          <cell r="GG76">
            <v>8</v>
          </cell>
          <cell r="GH76">
            <v>6.8000000000000007</v>
          </cell>
          <cell r="GI76">
            <v>0</v>
          </cell>
          <cell r="GJ76">
            <v>0</v>
          </cell>
          <cell r="GK76">
            <v>0</v>
          </cell>
          <cell r="GL76" t="str">
            <v>nd</v>
          </cell>
          <cell r="GM76">
            <v>5.4</v>
          </cell>
          <cell r="GN76">
            <v>5.8999999999999995</v>
          </cell>
          <cell r="GO76">
            <v>0</v>
          </cell>
          <cell r="GP76">
            <v>0</v>
          </cell>
          <cell r="GQ76">
            <v>0</v>
          </cell>
          <cell r="GR76">
            <v>0</v>
          </cell>
          <cell r="GS76" t="str">
            <v>nd</v>
          </cell>
          <cell r="GT76" t="str">
            <v>nd</v>
          </cell>
          <cell r="GU76">
            <v>0</v>
          </cell>
          <cell r="GV76">
            <v>2.6</v>
          </cell>
          <cell r="GW76">
            <v>0</v>
          </cell>
          <cell r="GX76" t="str">
            <v>nd</v>
          </cell>
          <cell r="GY76">
            <v>0</v>
          </cell>
          <cell r="GZ76">
            <v>0</v>
          </cell>
          <cell r="HA76">
            <v>0</v>
          </cell>
          <cell r="HB76">
            <v>0</v>
          </cell>
          <cell r="HC76">
            <v>32.800000000000004</v>
          </cell>
          <cell r="HD76">
            <v>20.8</v>
          </cell>
          <cell r="HE76" t="str">
            <v>nd</v>
          </cell>
          <cell r="HF76">
            <v>0</v>
          </cell>
          <cell r="HG76">
            <v>0</v>
          </cell>
          <cell r="HH76">
            <v>0</v>
          </cell>
          <cell r="HI76">
            <v>7.0000000000000009</v>
          </cell>
          <cell r="HJ76">
            <v>16.2</v>
          </cell>
          <cell r="HK76" t="str">
            <v>nd</v>
          </cell>
          <cell r="HL76">
            <v>0</v>
          </cell>
          <cell r="HM76">
            <v>0</v>
          </cell>
          <cell r="HN76">
            <v>0</v>
          </cell>
          <cell r="HO76">
            <v>0</v>
          </cell>
          <cell r="HP76">
            <v>8.6999999999999993</v>
          </cell>
          <cell r="HQ76">
            <v>4.3999999999999995</v>
          </cell>
          <cell r="HR76">
            <v>0</v>
          </cell>
          <cell r="HS76">
            <v>0</v>
          </cell>
          <cell r="HT76">
            <v>0</v>
          </cell>
          <cell r="HU76">
            <v>0</v>
          </cell>
          <cell r="HV76">
            <v>2.6</v>
          </cell>
          <cell r="HW76">
            <v>0</v>
          </cell>
          <cell r="HX76">
            <v>0</v>
          </cell>
          <cell r="HY76" t="str">
            <v>nd</v>
          </cell>
          <cell r="HZ76">
            <v>0</v>
          </cell>
          <cell r="IA76">
            <v>2.5</v>
          </cell>
          <cell r="IB76">
            <v>0</v>
          </cell>
          <cell r="IC76">
            <v>0</v>
          </cell>
          <cell r="ID76" t="str">
            <v>nd</v>
          </cell>
          <cell r="IE76">
            <v>19.2</v>
          </cell>
          <cell r="IF76">
            <v>32.4</v>
          </cell>
          <cell r="IG76">
            <v>2.2999999999999998</v>
          </cell>
          <cell r="IH76">
            <v>0</v>
          </cell>
          <cell r="II76">
            <v>0</v>
          </cell>
          <cell r="IJ76" t="str">
            <v>nd</v>
          </cell>
          <cell r="IK76">
            <v>2.5</v>
          </cell>
          <cell r="IL76">
            <v>6.4</v>
          </cell>
          <cell r="IM76">
            <v>14.399999999999999</v>
          </cell>
          <cell r="IN76">
            <v>0</v>
          </cell>
          <cell r="IO76">
            <v>0</v>
          </cell>
          <cell r="IP76" t="str">
            <v>nd</v>
          </cell>
          <cell r="IQ76" t="str">
            <v>nd</v>
          </cell>
          <cell r="IR76">
            <v>3.5999999999999996</v>
          </cell>
          <cell r="IS76">
            <v>6.3</v>
          </cell>
          <cell r="IT76" t="str">
            <v>nd</v>
          </cell>
          <cell r="IU76">
            <v>0</v>
          </cell>
          <cell r="IV76">
            <v>0</v>
          </cell>
          <cell r="IW76">
            <v>0</v>
          </cell>
          <cell r="IX76" t="str">
            <v>nd</v>
          </cell>
          <cell r="IY76" t="str">
            <v>nd</v>
          </cell>
          <cell r="IZ76">
            <v>0</v>
          </cell>
          <cell r="JA76">
            <v>0</v>
          </cell>
          <cell r="JB76">
            <v>0</v>
          </cell>
          <cell r="JC76">
            <v>0</v>
          </cell>
          <cell r="JD76">
            <v>0</v>
          </cell>
          <cell r="JE76">
            <v>4</v>
          </cell>
          <cell r="JF76">
            <v>0</v>
          </cell>
          <cell r="JG76">
            <v>0</v>
          </cell>
          <cell r="JH76">
            <v>0</v>
          </cell>
          <cell r="JI76">
            <v>0</v>
          </cell>
          <cell r="JJ76">
            <v>0</v>
          </cell>
          <cell r="JK76">
            <v>55.300000000000004</v>
          </cell>
          <cell r="JL76">
            <v>0</v>
          </cell>
          <cell r="JM76">
            <v>0</v>
          </cell>
          <cell r="JN76">
            <v>0</v>
          </cell>
          <cell r="JO76">
            <v>0</v>
          </cell>
          <cell r="JP76">
            <v>0</v>
          </cell>
          <cell r="JQ76">
            <v>25.1</v>
          </cell>
          <cell r="JR76">
            <v>0</v>
          </cell>
          <cell r="JS76">
            <v>0</v>
          </cell>
          <cell r="JT76">
            <v>0</v>
          </cell>
          <cell r="JU76">
            <v>0</v>
          </cell>
          <cell r="JV76" t="str">
            <v>nd</v>
          </cell>
          <cell r="JW76">
            <v>11.4</v>
          </cell>
          <cell r="JX76">
            <v>0</v>
          </cell>
          <cell r="JY76">
            <v>0</v>
          </cell>
          <cell r="JZ76">
            <v>0</v>
          </cell>
          <cell r="KA76">
            <v>0</v>
          </cell>
          <cell r="KB76">
            <v>0</v>
          </cell>
          <cell r="KC76">
            <v>2.7</v>
          </cell>
          <cell r="KD76">
            <v>38.800000000000004</v>
          </cell>
          <cell r="KE76">
            <v>4.9000000000000004</v>
          </cell>
          <cell r="KF76">
            <v>30</v>
          </cell>
          <cell r="KG76">
            <v>7.9</v>
          </cell>
          <cell r="KH76">
            <v>18.3</v>
          </cell>
          <cell r="KI76">
            <v>0.1</v>
          </cell>
          <cell r="KJ76">
            <v>38.4</v>
          </cell>
          <cell r="KK76">
            <v>5.5</v>
          </cell>
          <cell r="KL76">
            <v>26.5</v>
          </cell>
          <cell r="KM76">
            <v>9.7000000000000011</v>
          </cell>
          <cell r="KN76">
            <v>19.8</v>
          </cell>
          <cell r="KO76">
            <v>0.1</v>
          </cell>
        </row>
        <row r="77">
          <cell r="A77" t="str">
            <v>EnsJZ</v>
          </cell>
          <cell r="B77" t="str">
            <v>77</v>
          </cell>
          <cell r="C77" t="str">
            <v>NAF 17</v>
          </cell>
          <cell r="D77" t="str">
            <v>JZ</v>
          </cell>
          <cell r="E77" t="str">
            <v/>
          </cell>
          <cell r="F77">
            <v>0.4</v>
          </cell>
          <cell r="G77">
            <v>11.600000000000001</v>
          </cell>
          <cell r="H77">
            <v>47.3</v>
          </cell>
          <cell r="I77">
            <v>37.5</v>
          </cell>
          <cell r="J77">
            <v>3.1</v>
          </cell>
          <cell r="K77">
            <v>89.5</v>
          </cell>
          <cell r="L77">
            <v>5.8000000000000007</v>
          </cell>
          <cell r="M77">
            <v>2</v>
          </cell>
          <cell r="N77">
            <v>2.7</v>
          </cell>
          <cell r="O77">
            <v>34.4</v>
          </cell>
          <cell r="P77">
            <v>35.4</v>
          </cell>
          <cell r="Q77">
            <v>2.6</v>
          </cell>
          <cell r="R77">
            <v>3.1</v>
          </cell>
          <cell r="S77">
            <v>2.1999999999999997</v>
          </cell>
          <cell r="T77">
            <v>46.5</v>
          </cell>
          <cell r="U77">
            <v>3.9</v>
          </cell>
          <cell r="V77">
            <v>25.900000000000002</v>
          </cell>
          <cell r="W77">
            <v>21.5</v>
          </cell>
          <cell r="X77">
            <v>74.599999999999994</v>
          </cell>
          <cell r="Y77">
            <v>3.9</v>
          </cell>
          <cell r="Z77">
            <v>16.3</v>
          </cell>
          <cell r="AA77">
            <v>39.1</v>
          </cell>
          <cell r="AB77">
            <v>26</v>
          </cell>
          <cell r="AC77">
            <v>67.900000000000006</v>
          </cell>
          <cell r="AD77">
            <v>19.100000000000001</v>
          </cell>
          <cell r="AE77">
            <v>33.6</v>
          </cell>
          <cell r="AF77">
            <v>28.199999999999996</v>
          </cell>
          <cell r="AG77">
            <v>6</v>
          </cell>
          <cell r="AH77">
            <v>0</v>
          </cell>
          <cell r="AI77">
            <v>32.200000000000003</v>
          </cell>
          <cell r="AJ77">
            <v>61</v>
          </cell>
          <cell r="AK77">
            <v>7.3999999999999995</v>
          </cell>
          <cell r="AL77">
            <v>31.5</v>
          </cell>
          <cell r="AM77">
            <v>37.299999999999997</v>
          </cell>
          <cell r="AN77">
            <v>62.7</v>
          </cell>
          <cell r="AO77">
            <v>36.1</v>
          </cell>
          <cell r="AP77">
            <v>63.9</v>
          </cell>
          <cell r="AQ77">
            <v>71.2</v>
          </cell>
          <cell r="AR77">
            <v>12.6</v>
          </cell>
          <cell r="AS77">
            <v>2.1999999999999997</v>
          </cell>
          <cell r="AT77">
            <v>9.1</v>
          </cell>
          <cell r="AU77">
            <v>4.8</v>
          </cell>
          <cell r="AV77">
            <v>33.200000000000003</v>
          </cell>
          <cell r="AW77">
            <v>3.2</v>
          </cell>
          <cell r="AX77">
            <v>5.6000000000000005</v>
          </cell>
          <cell r="AY77">
            <v>43.4</v>
          </cell>
          <cell r="AZ77">
            <v>14.499999999999998</v>
          </cell>
          <cell r="BA77">
            <v>20</v>
          </cell>
          <cell r="BB77">
            <v>13.900000000000002</v>
          </cell>
          <cell r="BC77">
            <v>23</v>
          </cell>
          <cell r="BD77">
            <v>22.8</v>
          </cell>
          <cell r="BE77">
            <v>13</v>
          </cell>
          <cell r="BF77">
            <v>7.3</v>
          </cell>
          <cell r="BG77">
            <v>21.7</v>
          </cell>
          <cell r="BH77">
            <v>18.7</v>
          </cell>
          <cell r="BI77">
            <v>17</v>
          </cell>
          <cell r="BJ77">
            <v>20.9</v>
          </cell>
          <cell r="BK77">
            <v>17.399999999999999</v>
          </cell>
          <cell r="BL77">
            <v>4.3</v>
          </cell>
          <cell r="BM77">
            <v>0.6</v>
          </cell>
          <cell r="BN77">
            <v>0.89999999999999991</v>
          </cell>
          <cell r="BO77">
            <v>1.6</v>
          </cell>
          <cell r="BP77">
            <v>8.6999999999999993</v>
          </cell>
          <cell r="BQ77">
            <v>19.100000000000001</v>
          </cell>
          <cell r="BR77">
            <v>69.099999999999994</v>
          </cell>
          <cell r="BS77">
            <v>0</v>
          </cell>
          <cell r="BT77">
            <v>0</v>
          </cell>
          <cell r="BU77">
            <v>0</v>
          </cell>
          <cell r="BV77">
            <v>4.5</v>
          </cell>
          <cell r="BW77">
            <v>74.2</v>
          </cell>
          <cell r="BX77">
            <v>21.3</v>
          </cell>
          <cell r="BY77">
            <v>0.3</v>
          </cell>
          <cell r="BZ77">
            <v>2.9000000000000004</v>
          </cell>
          <cell r="CA77">
            <v>36.700000000000003</v>
          </cell>
          <cell r="CB77">
            <v>44.2</v>
          </cell>
          <cell r="CC77">
            <v>13.900000000000002</v>
          </cell>
          <cell r="CD77">
            <v>1.9</v>
          </cell>
          <cell r="CE77">
            <v>0</v>
          </cell>
          <cell r="CF77">
            <v>0</v>
          </cell>
          <cell r="CG77">
            <v>0</v>
          </cell>
          <cell r="CH77">
            <v>0.2</v>
          </cell>
          <cell r="CI77">
            <v>11.4</v>
          </cell>
          <cell r="CJ77">
            <v>88.5</v>
          </cell>
          <cell r="CK77">
            <v>84</v>
          </cell>
          <cell r="CL77">
            <v>75.2</v>
          </cell>
          <cell r="CM77">
            <v>76.2</v>
          </cell>
          <cell r="CN77">
            <v>48</v>
          </cell>
          <cell r="CO77">
            <v>5.2</v>
          </cell>
          <cell r="CP77">
            <v>32.800000000000004</v>
          </cell>
          <cell r="CQ77">
            <v>77.2</v>
          </cell>
          <cell r="CR77">
            <v>11.4</v>
          </cell>
          <cell r="CS77">
            <v>28.799999999999997</v>
          </cell>
          <cell r="CT77">
            <v>16.8</v>
          </cell>
          <cell r="CU77">
            <v>11.1</v>
          </cell>
          <cell r="CV77">
            <v>43.3</v>
          </cell>
          <cell r="CW77">
            <v>11.3</v>
          </cell>
          <cell r="CX77">
            <v>4.5</v>
          </cell>
          <cell r="CY77">
            <v>9.6</v>
          </cell>
          <cell r="CZ77">
            <v>29.599999999999998</v>
          </cell>
          <cell r="DA77">
            <v>21.5</v>
          </cell>
          <cell r="DB77">
            <v>23.5</v>
          </cell>
          <cell r="DC77">
            <v>9.7000000000000011</v>
          </cell>
          <cell r="DD77">
            <v>50.8</v>
          </cell>
          <cell r="DE77">
            <v>5</v>
          </cell>
          <cell r="DF77">
            <v>27.200000000000003</v>
          </cell>
          <cell r="DG77">
            <v>33.900000000000006</v>
          </cell>
          <cell r="DH77">
            <v>16.900000000000002</v>
          </cell>
          <cell r="DI77">
            <v>1.7000000000000002</v>
          </cell>
          <cell r="DJ77">
            <v>26</v>
          </cell>
          <cell r="DK77">
            <v>16.3</v>
          </cell>
          <cell r="DL77" t="str">
            <v>nd</v>
          </cell>
          <cell r="DM77">
            <v>0</v>
          </cell>
          <cell r="DN77" t="str">
            <v>nd</v>
          </cell>
          <cell r="DO77">
            <v>0</v>
          </cell>
          <cell r="DP77">
            <v>0</v>
          </cell>
          <cell r="DQ77">
            <v>0.70000000000000007</v>
          </cell>
          <cell r="DR77">
            <v>0.70000000000000007</v>
          </cell>
          <cell r="DS77">
            <v>0.70000000000000007</v>
          </cell>
          <cell r="DT77">
            <v>5.4</v>
          </cell>
          <cell r="DU77">
            <v>3.6999999999999997</v>
          </cell>
          <cell r="DV77">
            <v>0.8</v>
          </cell>
          <cell r="DW77">
            <v>9.9</v>
          </cell>
          <cell r="DX77">
            <v>7.0000000000000009</v>
          </cell>
          <cell r="DY77">
            <v>17.5</v>
          </cell>
          <cell r="DZ77">
            <v>9.4</v>
          </cell>
          <cell r="EA77">
            <v>2.4</v>
          </cell>
          <cell r="EB77">
            <v>0.89999999999999991</v>
          </cell>
          <cell r="EC77">
            <v>8.3000000000000007</v>
          </cell>
          <cell r="ED77">
            <v>5.4</v>
          </cell>
          <cell r="EE77">
            <v>4.1000000000000005</v>
          </cell>
          <cell r="EF77">
            <v>7.5</v>
          </cell>
          <cell r="EG77">
            <v>6.7</v>
          </cell>
          <cell r="EH77">
            <v>5.0999999999999996</v>
          </cell>
          <cell r="EI77">
            <v>0.89999999999999991</v>
          </cell>
          <cell r="EJ77">
            <v>0.6</v>
          </cell>
          <cell r="EK77">
            <v>0.5</v>
          </cell>
          <cell r="EL77">
            <v>0.6</v>
          </cell>
          <cell r="EM77">
            <v>0.2</v>
          </cell>
          <cell r="EN77">
            <v>0.5</v>
          </cell>
          <cell r="EO77">
            <v>0</v>
          </cell>
          <cell r="EP77">
            <v>0</v>
          </cell>
          <cell r="EQ77" t="str">
            <v>nd</v>
          </cell>
          <cell r="ER77" t="str">
            <v>nd</v>
          </cell>
          <cell r="ES77">
            <v>0</v>
          </cell>
          <cell r="ET77">
            <v>7.3</v>
          </cell>
          <cell r="EU77">
            <v>1.2</v>
          </cell>
          <cell r="EV77">
            <v>1.4000000000000001</v>
          </cell>
          <cell r="EW77">
            <v>0.70000000000000007</v>
          </cell>
          <cell r="EX77">
            <v>0.70000000000000007</v>
          </cell>
          <cell r="EY77">
            <v>0.89999999999999991</v>
          </cell>
          <cell r="EZ77">
            <v>3.6999999999999997</v>
          </cell>
          <cell r="FA77">
            <v>9.1999999999999993</v>
          </cell>
          <cell r="FB77">
            <v>9.1</v>
          </cell>
          <cell r="FC77">
            <v>14.799999999999999</v>
          </cell>
          <cell r="FD77">
            <v>8.7999999999999989</v>
          </cell>
          <cell r="FE77">
            <v>1.2</v>
          </cell>
          <cell r="FF77">
            <v>10.4</v>
          </cell>
          <cell r="FG77">
            <v>7.9</v>
          </cell>
          <cell r="FH77">
            <v>5.6000000000000005</v>
          </cell>
          <cell r="FI77">
            <v>4.8</v>
          </cell>
          <cell r="FJ77">
            <v>6.9</v>
          </cell>
          <cell r="FK77">
            <v>1.7999999999999998</v>
          </cell>
          <cell r="FL77">
            <v>0.4</v>
          </cell>
          <cell r="FM77">
            <v>0.4</v>
          </cell>
          <cell r="FN77">
            <v>0.70000000000000007</v>
          </cell>
          <cell r="FO77">
            <v>0.4</v>
          </cell>
          <cell r="FP77">
            <v>1.0999999999999999</v>
          </cell>
          <cell r="FQ77">
            <v>0.4</v>
          </cell>
          <cell r="FR77" t="str">
            <v>nd</v>
          </cell>
          <cell r="FS77">
            <v>0</v>
          </cell>
          <cell r="FT77">
            <v>0</v>
          </cell>
          <cell r="FU77">
            <v>0</v>
          </cell>
          <cell r="FV77">
            <v>0.3</v>
          </cell>
          <cell r="FW77">
            <v>0.3</v>
          </cell>
          <cell r="FX77">
            <v>0.5</v>
          </cell>
          <cell r="FY77">
            <v>0.3</v>
          </cell>
          <cell r="FZ77">
            <v>1.6</v>
          </cell>
          <cell r="GA77">
            <v>6.4</v>
          </cell>
          <cell r="GB77">
            <v>3.1</v>
          </cell>
          <cell r="GC77" t="str">
            <v>nd</v>
          </cell>
          <cell r="GD77">
            <v>0.4</v>
          </cell>
          <cell r="GE77">
            <v>1.0999999999999999</v>
          </cell>
          <cell r="GF77">
            <v>6.1</v>
          </cell>
          <cell r="GG77">
            <v>7.6</v>
          </cell>
          <cell r="GH77">
            <v>32.300000000000004</v>
          </cell>
          <cell r="GI77">
            <v>0</v>
          </cell>
          <cell r="GJ77">
            <v>0</v>
          </cell>
          <cell r="GK77" t="str">
            <v>nd</v>
          </cell>
          <cell r="GL77">
            <v>0.5</v>
          </cell>
          <cell r="GM77">
            <v>4.2</v>
          </cell>
          <cell r="GN77">
            <v>31.3</v>
          </cell>
          <cell r="GO77">
            <v>0</v>
          </cell>
          <cell r="GP77">
            <v>0</v>
          </cell>
          <cell r="GQ77">
            <v>0</v>
          </cell>
          <cell r="GR77">
            <v>0.4</v>
          </cell>
          <cell r="GS77">
            <v>0.89999999999999991</v>
          </cell>
          <cell r="GT77">
            <v>2.1</v>
          </cell>
          <cell r="GU77">
            <v>0</v>
          </cell>
          <cell r="GV77" t="str">
            <v>nd</v>
          </cell>
          <cell r="GW77">
            <v>0</v>
          </cell>
          <cell r="GX77">
            <v>0</v>
          </cell>
          <cell r="GY77" t="str">
            <v>nd</v>
          </cell>
          <cell r="GZ77">
            <v>0</v>
          </cell>
          <cell r="HA77">
            <v>0</v>
          </cell>
          <cell r="HB77">
            <v>0</v>
          </cell>
          <cell r="HC77" t="str">
            <v>nd</v>
          </cell>
          <cell r="HD77">
            <v>9.8000000000000007</v>
          </cell>
          <cell r="HE77">
            <v>2.2999999999999998</v>
          </cell>
          <cell r="HF77">
            <v>0</v>
          </cell>
          <cell r="HG77">
            <v>0</v>
          </cell>
          <cell r="HH77">
            <v>0</v>
          </cell>
          <cell r="HI77">
            <v>3.3000000000000003</v>
          </cell>
          <cell r="HJ77">
            <v>37.200000000000003</v>
          </cell>
          <cell r="HK77">
            <v>7.1999999999999993</v>
          </cell>
          <cell r="HL77">
            <v>0</v>
          </cell>
          <cell r="HM77">
            <v>0</v>
          </cell>
          <cell r="HN77">
            <v>0</v>
          </cell>
          <cell r="HO77">
            <v>1.2</v>
          </cell>
          <cell r="HP77">
            <v>24.8</v>
          </cell>
          <cell r="HQ77">
            <v>10.7</v>
          </cell>
          <cell r="HR77">
            <v>0</v>
          </cell>
          <cell r="HS77">
            <v>0</v>
          </cell>
          <cell r="HT77">
            <v>0</v>
          </cell>
          <cell r="HU77">
            <v>0</v>
          </cell>
          <cell r="HV77">
            <v>2.4</v>
          </cell>
          <cell r="HW77">
            <v>0.89999999999999991</v>
          </cell>
          <cell r="HX77">
            <v>0</v>
          </cell>
          <cell r="HY77">
            <v>0</v>
          </cell>
          <cell r="HZ77" t="str">
            <v>nd</v>
          </cell>
          <cell r="IA77">
            <v>0</v>
          </cell>
          <cell r="IB77">
            <v>0</v>
          </cell>
          <cell r="IC77" t="str">
            <v>nd</v>
          </cell>
          <cell r="ID77">
            <v>0.2</v>
          </cell>
          <cell r="IE77">
            <v>1.5</v>
          </cell>
          <cell r="IF77">
            <v>8.1</v>
          </cell>
          <cell r="IG77">
            <v>2</v>
          </cell>
          <cell r="IH77">
            <v>0.3</v>
          </cell>
          <cell r="II77" t="str">
            <v>nd</v>
          </cell>
          <cell r="IJ77">
            <v>0.6</v>
          </cell>
          <cell r="IK77">
            <v>21.2</v>
          </cell>
          <cell r="IL77">
            <v>18.5</v>
          </cell>
          <cell r="IM77">
            <v>6.5</v>
          </cell>
          <cell r="IN77">
            <v>0.6</v>
          </cell>
          <cell r="IO77">
            <v>0.2</v>
          </cell>
          <cell r="IP77">
            <v>2.1</v>
          </cell>
          <cell r="IQ77">
            <v>13.3</v>
          </cell>
          <cell r="IR77">
            <v>15.7</v>
          </cell>
          <cell r="IS77">
            <v>4.5999999999999996</v>
          </cell>
          <cell r="IT77">
            <v>0.89999999999999991</v>
          </cell>
          <cell r="IU77">
            <v>0</v>
          </cell>
          <cell r="IV77" t="str">
            <v>nd</v>
          </cell>
          <cell r="IW77">
            <v>0.6</v>
          </cell>
          <cell r="IX77">
            <v>1.9</v>
          </cell>
          <cell r="IY77">
            <v>0.70000000000000007</v>
          </cell>
          <cell r="IZ77" t="str">
            <v>nd</v>
          </cell>
          <cell r="JA77">
            <v>0</v>
          </cell>
          <cell r="JB77">
            <v>0</v>
          </cell>
          <cell r="JC77">
            <v>0</v>
          </cell>
          <cell r="JD77">
            <v>0</v>
          </cell>
          <cell r="JE77">
            <v>0.3</v>
          </cell>
          <cell r="JF77">
            <v>0</v>
          </cell>
          <cell r="JG77">
            <v>0</v>
          </cell>
          <cell r="JH77">
            <v>0</v>
          </cell>
          <cell r="JI77">
            <v>0</v>
          </cell>
          <cell r="JJ77">
            <v>0</v>
          </cell>
          <cell r="JK77">
            <v>12.4</v>
          </cell>
          <cell r="JL77">
            <v>0</v>
          </cell>
          <cell r="JM77">
            <v>0</v>
          </cell>
          <cell r="JN77">
            <v>0</v>
          </cell>
          <cell r="JO77">
            <v>0</v>
          </cell>
          <cell r="JP77" t="str">
            <v>nd</v>
          </cell>
          <cell r="JQ77">
            <v>35.6</v>
          </cell>
          <cell r="JR77">
            <v>0</v>
          </cell>
          <cell r="JS77">
            <v>0</v>
          </cell>
          <cell r="JT77">
            <v>0</v>
          </cell>
          <cell r="JU77" t="str">
            <v>nd</v>
          </cell>
          <cell r="JV77" t="str">
            <v>nd</v>
          </cell>
          <cell r="JW77">
            <v>36.799999999999997</v>
          </cell>
          <cell r="JX77">
            <v>0</v>
          </cell>
          <cell r="JY77">
            <v>0</v>
          </cell>
          <cell r="JZ77">
            <v>0</v>
          </cell>
          <cell r="KA77" t="str">
            <v>nd</v>
          </cell>
          <cell r="KB77">
            <v>0</v>
          </cell>
          <cell r="KC77">
            <v>3.4000000000000004</v>
          </cell>
          <cell r="KD77">
            <v>33.800000000000004</v>
          </cell>
          <cell r="KE77">
            <v>36.1</v>
          </cell>
          <cell r="KF77">
            <v>3.3000000000000003</v>
          </cell>
          <cell r="KG77">
            <v>3.8</v>
          </cell>
          <cell r="KH77">
            <v>22.400000000000002</v>
          </cell>
          <cell r="KI77">
            <v>0.6</v>
          </cell>
          <cell r="KJ77">
            <v>33.1</v>
          </cell>
          <cell r="KK77">
            <v>35.6</v>
          </cell>
          <cell r="KL77">
            <v>3.6999999999999997</v>
          </cell>
          <cell r="KM77">
            <v>4</v>
          </cell>
          <cell r="KN77">
            <v>23</v>
          </cell>
          <cell r="KO77">
            <v>0.6</v>
          </cell>
        </row>
        <row r="78">
          <cell r="A78" t="str">
            <v>1JZ</v>
          </cell>
          <cell r="B78" t="str">
            <v>78</v>
          </cell>
          <cell r="C78" t="str">
            <v>NAF 17</v>
          </cell>
          <cell r="D78" t="str">
            <v>JZ</v>
          </cell>
          <cell r="E78" t="str">
            <v>1</v>
          </cell>
          <cell r="F78">
            <v>0</v>
          </cell>
          <cell r="G78">
            <v>13.900000000000002</v>
          </cell>
          <cell r="H78">
            <v>28.9</v>
          </cell>
          <cell r="I78">
            <v>50.6</v>
          </cell>
          <cell r="J78">
            <v>6.6000000000000005</v>
          </cell>
          <cell r="K78">
            <v>81.399999999999991</v>
          </cell>
          <cell r="L78">
            <v>13.600000000000001</v>
          </cell>
          <cell r="M78" t="str">
            <v>nd</v>
          </cell>
          <cell r="N78" t="str">
            <v>nd</v>
          </cell>
          <cell r="O78">
            <v>29.2</v>
          </cell>
          <cell r="P78">
            <v>18.399999999999999</v>
          </cell>
          <cell r="Q78">
            <v>3.8</v>
          </cell>
          <cell r="R78">
            <v>8.9</v>
          </cell>
          <cell r="S78">
            <v>8.9</v>
          </cell>
          <cell r="T78">
            <v>46.5</v>
          </cell>
          <cell r="U78">
            <v>8.2000000000000011</v>
          </cell>
          <cell r="V78">
            <v>24.2</v>
          </cell>
          <cell r="W78">
            <v>14.6</v>
          </cell>
          <cell r="X78">
            <v>81.699999999999989</v>
          </cell>
          <cell r="Y78">
            <v>3.6999999999999997</v>
          </cell>
          <cell r="Z78" t="str">
            <v>nd</v>
          </cell>
          <cell r="AA78" t="str">
            <v>nd</v>
          </cell>
          <cell r="AB78">
            <v>19.2</v>
          </cell>
          <cell r="AC78">
            <v>54.800000000000004</v>
          </cell>
          <cell r="AD78">
            <v>50.7</v>
          </cell>
          <cell r="AE78">
            <v>36.799999999999997</v>
          </cell>
          <cell r="AF78">
            <v>22.2</v>
          </cell>
          <cell r="AG78" t="str">
            <v>nd</v>
          </cell>
          <cell r="AH78">
            <v>0</v>
          </cell>
          <cell r="AI78">
            <v>27.400000000000002</v>
          </cell>
          <cell r="AJ78">
            <v>63.1</v>
          </cell>
          <cell r="AK78">
            <v>3.5999999999999996</v>
          </cell>
          <cell r="AL78">
            <v>33.300000000000004</v>
          </cell>
          <cell r="AM78">
            <v>27.200000000000003</v>
          </cell>
          <cell r="AN78">
            <v>72.8</v>
          </cell>
          <cell r="AO78">
            <v>15.4</v>
          </cell>
          <cell r="AP78">
            <v>84.6</v>
          </cell>
          <cell r="AQ78">
            <v>71.399999999999991</v>
          </cell>
          <cell r="AR78">
            <v>0</v>
          </cell>
          <cell r="AS78">
            <v>9.1999999999999993</v>
          </cell>
          <cell r="AT78">
            <v>11</v>
          </cell>
          <cell r="AU78">
            <v>8.4</v>
          </cell>
          <cell r="AV78">
            <v>10</v>
          </cell>
          <cell r="AW78" t="str">
            <v>nd</v>
          </cell>
          <cell r="AX78" t="str">
            <v>nd</v>
          </cell>
          <cell r="AY78">
            <v>75.3</v>
          </cell>
          <cell r="AZ78" t="str">
            <v>nd</v>
          </cell>
          <cell r="BA78">
            <v>32.6</v>
          </cell>
          <cell r="BB78">
            <v>12.8</v>
          </cell>
          <cell r="BC78">
            <v>9.8000000000000007</v>
          </cell>
          <cell r="BD78">
            <v>17.100000000000001</v>
          </cell>
          <cell r="BE78">
            <v>13.600000000000001</v>
          </cell>
          <cell r="BF78">
            <v>14.099999999999998</v>
          </cell>
          <cell r="BG78">
            <v>17.5</v>
          </cell>
          <cell r="BH78">
            <v>14.099999999999998</v>
          </cell>
          <cell r="BI78">
            <v>15</v>
          </cell>
          <cell r="BJ78">
            <v>13.100000000000001</v>
          </cell>
          <cell r="BK78">
            <v>18.099999999999998</v>
          </cell>
          <cell r="BL78">
            <v>22.2</v>
          </cell>
          <cell r="BM78">
            <v>4.5</v>
          </cell>
          <cell r="BN78">
            <v>0</v>
          </cell>
          <cell r="BO78">
            <v>3</v>
          </cell>
          <cell r="BP78">
            <v>5.6000000000000005</v>
          </cell>
          <cell r="BQ78">
            <v>7.0000000000000009</v>
          </cell>
          <cell r="BR78">
            <v>80</v>
          </cell>
          <cell r="BS78">
            <v>0</v>
          </cell>
          <cell r="BT78">
            <v>0</v>
          </cell>
          <cell r="BU78">
            <v>0</v>
          </cell>
          <cell r="BV78" t="str">
            <v>nd</v>
          </cell>
          <cell r="BW78">
            <v>26.3</v>
          </cell>
          <cell r="BX78">
            <v>71.7</v>
          </cell>
          <cell r="BY78">
            <v>1.9</v>
          </cell>
          <cell r="BZ78">
            <v>6.9</v>
          </cell>
          <cell r="CA78">
            <v>15.299999999999999</v>
          </cell>
          <cell r="CB78">
            <v>44</v>
          </cell>
          <cell r="CC78">
            <v>24.9</v>
          </cell>
          <cell r="CD78">
            <v>7.0000000000000009</v>
          </cell>
          <cell r="CE78">
            <v>0</v>
          </cell>
          <cell r="CF78">
            <v>0</v>
          </cell>
          <cell r="CG78">
            <v>0</v>
          </cell>
          <cell r="CH78" t="str">
            <v>nd</v>
          </cell>
          <cell r="CI78" t="str">
            <v>nd</v>
          </cell>
          <cell r="CJ78">
            <v>97.3</v>
          </cell>
          <cell r="CK78">
            <v>50</v>
          </cell>
          <cell r="CL78">
            <v>55.400000000000006</v>
          </cell>
          <cell r="CM78">
            <v>49.5</v>
          </cell>
          <cell r="CN78">
            <v>17.7</v>
          </cell>
          <cell r="CO78">
            <v>2.1999999999999997</v>
          </cell>
          <cell r="CP78">
            <v>28.499999999999996</v>
          </cell>
          <cell r="CQ78">
            <v>47.9</v>
          </cell>
          <cell r="CR78">
            <v>11.1</v>
          </cell>
          <cell r="CS78">
            <v>36.799999999999997</v>
          </cell>
          <cell r="CT78">
            <v>26.400000000000002</v>
          </cell>
          <cell r="CU78">
            <v>7.9</v>
          </cell>
          <cell r="CV78">
            <v>28.799999999999997</v>
          </cell>
          <cell r="CW78">
            <v>20.5</v>
          </cell>
          <cell r="CX78">
            <v>4.5</v>
          </cell>
          <cell r="CY78">
            <v>15.6</v>
          </cell>
          <cell r="CZ78">
            <v>10.199999999999999</v>
          </cell>
          <cell r="DA78">
            <v>23.9</v>
          </cell>
          <cell r="DB78">
            <v>25.3</v>
          </cell>
          <cell r="DC78">
            <v>15.7</v>
          </cell>
          <cell r="DD78">
            <v>52.300000000000004</v>
          </cell>
          <cell r="DE78">
            <v>3.4000000000000004</v>
          </cell>
          <cell r="DF78">
            <v>20.7</v>
          </cell>
          <cell r="DG78">
            <v>10.7</v>
          </cell>
          <cell r="DH78">
            <v>0</v>
          </cell>
          <cell r="DI78">
            <v>4.8</v>
          </cell>
          <cell r="DJ78">
            <v>12.3</v>
          </cell>
          <cell r="DK78">
            <v>22</v>
          </cell>
          <cell r="DL78">
            <v>0</v>
          </cell>
          <cell r="DM78">
            <v>0</v>
          </cell>
          <cell r="DN78">
            <v>0</v>
          </cell>
          <cell r="DO78">
            <v>0</v>
          </cell>
          <cell r="DP78">
            <v>0</v>
          </cell>
          <cell r="DQ78">
            <v>6.4</v>
          </cell>
          <cell r="DR78">
            <v>2.6</v>
          </cell>
          <cell r="DS78">
            <v>0</v>
          </cell>
          <cell r="DT78" t="str">
            <v>nd</v>
          </cell>
          <cell r="DU78" t="str">
            <v>nd</v>
          </cell>
          <cell r="DV78">
            <v>1.7999999999999998</v>
          </cell>
          <cell r="DW78">
            <v>9.8000000000000007</v>
          </cell>
          <cell r="DX78">
            <v>2.9000000000000004</v>
          </cell>
          <cell r="DY78">
            <v>4.9000000000000004</v>
          </cell>
          <cell r="DZ78">
            <v>8.9</v>
          </cell>
          <cell r="EA78">
            <v>3.9</v>
          </cell>
          <cell r="EB78" t="str">
            <v>nd</v>
          </cell>
          <cell r="EC78">
            <v>12</v>
          </cell>
          <cell r="ED78">
            <v>6.2</v>
          </cell>
          <cell r="EE78">
            <v>3.9</v>
          </cell>
          <cell r="EF78">
            <v>5.5</v>
          </cell>
          <cell r="EG78">
            <v>8.3000000000000007</v>
          </cell>
          <cell r="EH78">
            <v>11.3</v>
          </cell>
          <cell r="EI78">
            <v>4.3999999999999995</v>
          </cell>
          <cell r="EJ78" t="str">
            <v>nd</v>
          </cell>
          <cell r="EK78" t="str">
            <v>nd</v>
          </cell>
          <cell r="EL78" t="str">
            <v>nd</v>
          </cell>
          <cell r="EM78" t="str">
            <v>nd</v>
          </cell>
          <cell r="EN78">
            <v>0</v>
          </cell>
          <cell r="EO78">
            <v>0</v>
          </cell>
          <cell r="EP78">
            <v>0</v>
          </cell>
          <cell r="EQ78">
            <v>0</v>
          </cell>
          <cell r="ER78">
            <v>0</v>
          </cell>
          <cell r="ES78">
            <v>0</v>
          </cell>
          <cell r="ET78">
            <v>2.1999999999999997</v>
          </cell>
          <cell r="EU78" t="str">
            <v>nd</v>
          </cell>
          <cell r="EV78">
            <v>3.5000000000000004</v>
          </cell>
          <cell r="EW78">
            <v>0</v>
          </cell>
          <cell r="EX78" t="str">
            <v>nd</v>
          </cell>
          <cell r="EY78">
            <v>5.5</v>
          </cell>
          <cell r="EZ78">
            <v>3</v>
          </cell>
          <cell r="FA78">
            <v>6.5</v>
          </cell>
          <cell r="FB78">
            <v>2.7</v>
          </cell>
          <cell r="FC78">
            <v>5.8999999999999995</v>
          </cell>
          <cell r="FD78">
            <v>7.3999999999999995</v>
          </cell>
          <cell r="FE78">
            <v>4.5</v>
          </cell>
          <cell r="FF78">
            <v>12.4</v>
          </cell>
          <cell r="FG78">
            <v>6.6000000000000005</v>
          </cell>
          <cell r="FH78">
            <v>8</v>
          </cell>
          <cell r="FI78">
            <v>6.6000000000000005</v>
          </cell>
          <cell r="FJ78">
            <v>6.6000000000000005</v>
          </cell>
          <cell r="FK78">
            <v>9.3000000000000007</v>
          </cell>
          <cell r="FL78">
            <v>0</v>
          </cell>
          <cell r="FM78">
            <v>0</v>
          </cell>
          <cell r="FN78" t="str">
            <v>nd</v>
          </cell>
          <cell r="FO78" t="str">
            <v>nd</v>
          </cell>
          <cell r="FP78" t="str">
            <v>nd</v>
          </cell>
          <cell r="FQ78">
            <v>2.9000000000000004</v>
          </cell>
          <cell r="FR78">
            <v>0</v>
          </cell>
          <cell r="FS78">
            <v>0</v>
          </cell>
          <cell r="FT78">
            <v>0</v>
          </cell>
          <cell r="FU78">
            <v>0</v>
          </cell>
          <cell r="FV78">
            <v>0</v>
          </cell>
          <cell r="FW78">
            <v>2.9000000000000004</v>
          </cell>
          <cell r="FX78">
            <v>0</v>
          </cell>
          <cell r="FY78" t="str">
            <v>nd</v>
          </cell>
          <cell r="FZ78" t="str">
            <v>nd</v>
          </cell>
          <cell r="GA78" t="str">
            <v>nd</v>
          </cell>
          <cell r="GB78">
            <v>6.1</v>
          </cell>
          <cell r="GC78" t="str">
            <v>nd</v>
          </cell>
          <cell r="GD78">
            <v>0</v>
          </cell>
          <cell r="GE78" t="str">
            <v>nd</v>
          </cell>
          <cell r="GF78">
            <v>3.5999999999999996</v>
          </cell>
          <cell r="GG78">
            <v>3.6999999999999997</v>
          </cell>
          <cell r="GH78">
            <v>20.200000000000003</v>
          </cell>
          <cell r="GI78">
            <v>0</v>
          </cell>
          <cell r="GJ78">
            <v>0</v>
          </cell>
          <cell r="GK78">
            <v>0</v>
          </cell>
          <cell r="GL78" t="str">
            <v>nd</v>
          </cell>
          <cell r="GM78" t="str">
            <v>nd</v>
          </cell>
          <cell r="GN78">
            <v>47.9</v>
          </cell>
          <cell r="GO78">
            <v>0</v>
          </cell>
          <cell r="GP78">
            <v>0</v>
          </cell>
          <cell r="GQ78">
            <v>0</v>
          </cell>
          <cell r="GR78">
            <v>0</v>
          </cell>
          <cell r="GS78" t="str">
            <v>nd</v>
          </cell>
          <cell r="GT78">
            <v>5.8000000000000007</v>
          </cell>
          <cell r="GU78">
            <v>0</v>
          </cell>
          <cell r="GV78">
            <v>0</v>
          </cell>
          <cell r="GW78">
            <v>0</v>
          </cell>
          <cell r="GX78">
            <v>0</v>
          </cell>
          <cell r="GY78">
            <v>0</v>
          </cell>
          <cell r="GZ78">
            <v>0</v>
          </cell>
          <cell r="HA78">
            <v>0</v>
          </cell>
          <cell r="HB78">
            <v>0</v>
          </cell>
          <cell r="HC78" t="str">
            <v>nd</v>
          </cell>
          <cell r="HD78">
            <v>3.2</v>
          </cell>
          <cell r="HE78">
            <v>8.1</v>
          </cell>
          <cell r="HF78">
            <v>0</v>
          </cell>
          <cell r="HG78">
            <v>0</v>
          </cell>
          <cell r="HH78">
            <v>0</v>
          </cell>
          <cell r="HI78">
            <v>0</v>
          </cell>
          <cell r="HJ78">
            <v>8.7999999999999989</v>
          </cell>
          <cell r="HK78">
            <v>21</v>
          </cell>
          <cell r="HL78">
            <v>0</v>
          </cell>
          <cell r="HM78">
            <v>0</v>
          </cell>
          <cell r="HN78">
            <v>0</v>
          </cell>
          <cell r="HO78" t="str">
            <v>nd</v>
          </cell>
          <cell r="HP78">
            <v>12.9</v>
          </cell>
          <cell r="HQ78">
            <v>37.700000000000003</v>
          </cell>
          <cell r="HR78">
            <v>0</v>
          </cell>
          <cell r="HS78">
            <v>0</v>
          </cell>
          <cell r="HT78">
            <v>0</v>
          </cell>
          <cell r="HU78">
            <v>0</v>
          </cell>
          <cell r="HV78" t="str">
            <v>nd</v>
          </cell>
          <cell r="HW78">
            <v>4.9000000000000004</v>
          </cell>
          <cell r="HX78">
            <v>0</v>
          </cell>
          <cell r="HY78">
            <v>0</v>
          </cell>
          <cell r="HZ78">
            <v>0</v>
          </cell>
          <cell r="IA78">
            <v>0</v>
          </cell>
          <cell r="IB78">
            <v>0</v>
          </cell>
          <cell r="IC78" t="str">
            <v>nd</v>
          </cell>
          <cell r="ID78" t="str">
            <v>nd</v>
          </cell>
          <cell r="IE78">
            <v>3.1</v>
          </cell>
          <cell r="IF78">
            <v>3.4000000000000004</v>
          </cell>
          <cell r="IG78">
            <v>3.5999999999999996</v>
          </cell>
          <cell r="IH78" t="str">
            <v>nd</v>
          </cell>
          <cell r="II78" t="str">
            <v>nd</v>
          </cell>
          <cell r="IJ78" t="str">
            <v>nd</v>
          </cell>
          <cell r="IK78">
            <v>4.3</v>
          </cell>
          <cell r="IL78">
            <v>16.400000000000002</v>
          </cell>
          <cell r="IM78">
            <v>3.3000000000000003</v>
          </cell>
          <cell r="IN78">
            <v>2.5</v>
          </cell>
          <cell r="IO78" t="str">
            <v>nd</v>
          </cell>
          <cell r="IP78">
            <v>2.1999999999999997</v>
          </cell>
          <cell r="IQ78">
            <v>7.9</v>
          </cell>
          <cell r="IR78">
            <v>20.100000000000001</v>
          </cell>
          <cell r="IS78">
            <v>14.899999999999999</v>
          </cell>
          <cell r="IT78">
            <v>3.3000000000000003</v>
          </cell>
          <cell r="IU78">
            <v>0</v>
          </cell>
          <cell r="IV78">
            <v>0</v>
          </cell>
          <cell r="IW78">
            <v>0</v>
          </cell>
          <cell r="IX78">
            <v>4.1000000000000005</v>
          </cell>
          <cell r="IY78">
            <v>3.1</v>
          </cell>
          <cell r="IZ78">
            <v>0</v>
          </cell>
          <cell r="JA78">
            <v>0</v>
          </cell>
          <cell r="JB78">
            <v>0</v>
          </cell>
          <cell r="JC78">
            <v>0</v>
          </cell>
          <cell r="JD78">
            <v>0</v>
          </cell>
          <cell r="JE78">
            <v>0</v>
          </cell>
          <cell r="JF78">
            <v>0</v>
          </cell>
          <cell r="JG78">
            <v>0</v>
          </cell>
          <cell r="JH78">
            <v>0</v>
          </cell>
          <cell r="JI78">
            <v>0</v>
          </cell>
          <cell r="JJ78">
            <v>0</v>
          </cell>
          <cell r="JK78">
            <v>11.700000000000001</v>
          </cell>
          <cell r="JL78">
            <v>0</v>
          </cell>
          <cell r="JM78">
            <v>0</v>
          </cell>
          <cell r="JN78">
            <v>0</v>
          </cell>
          <cell r="JO78">
            <v>0</v>
          </cell>
          <cell r="JP78">
            <v>0</v>
          </cell>
          <cell r="JQ78">
            <v>30.2</v>
          </cell>
          <cell r="JR78">
            <v>0</v>
          </cell>
          <cell r="JS78">
            <v>0</v>
          </cell>
          <cell r="JT78">
            <v>0</v>
          </cell>
          <cell r="JU78" t="str">
            <v>nd</v>
          </cell>
          <cell r="JV78" t="str">
            <v>nd</v>
          </cell>
          <cell r="JW78">
            <v>48.9</v>
          </cell>
          <cell r="JX78">
            <v>0</v>
          </cell>
          <cell r="JY78">
            <v>0</v>
          </cell>
          <cell r="JZ78">
            <v>0</v>
          </cell>
          <cell r="KA78" t="str">
            <v>nd</v>
          </cell>
          <cell r="KB78">
            <v>0</v>
          </cell>
          <cell r="KC78">
            <v>6.6000000000000005</v>
          </cell>
          <cell r="KD78">
            <v>39.4</v>
          </cell>
          <cell r="KE78">
            <v>32.6</v>
          </cell>
          <cell r="KF78">
            <v>4</v>
          </cell>
          <cell r="KG78">
            <v>1.7000000000000002</v>
          </cell>
          <cell r="KH78">
            <v>22</v>
          </cell>
          <cell r="KI78">
            <v>0.3</v>
          </cell>
          <cell r="KJ78">
            <v>38.700000000000003</v>
          </cell>
          <cell r="KK78">
            <v>31</v>
          </cell>
          <cell r="KL78">
            <v>3.9</v>
          </cell>
          <cell r="KM78">
            <v>1.7999999999999998</v>
          </cell>
          <cell r="KN78">
            <v>24.3</v>
          </cell>
          <cell r="KO78">
            <v>0.4</v>
          </cell>
        </row>
        <row r="79">
          <cell r="A79" t="str">
            <v>2JZ</v>
          </cell>
          <cell r="B79" t="str">
            <v>79</v>
          </cell>
          <cell r="C79" t="str">
            <v>NAF 17</v>
          </cell>
          <cell r="D79" t="str">
            <v>JZ</v>
          </cell>
          <cell r="E79" t="str">
            <v>2</v>
          </cell>
          <cell r="F79" t="str">
            <v>nd</v>
          </cell>
          <cell r="G79">
            <v>8.9</v>
          </cell>
          <cell r="H79">
            <v>34.799999999999997</v>
          </cell>
          <cell r="I79">
            <v>49.9</v>
          </cell>
          <cell r="J79">
            <v>5.3</v>
          </cell>
          <cell r="K79">
            <v>79.900000000000006</v>
          </cell>
          <cell r="L79">
            <v>13.900000000000002</v>
          </cell>
          <cell r="M79">
            <v>5.3</v>
          </cell>
          <cell r="N79" t="str">
            <v>nd</v>
          </cell>
          <cell r="O79">
            <v>29.7</v>
          </cell>
          <cell r="P79">
            <v>21.8</v>
          </cell>
          <cell r="Q79">
            <v>3.5000000000000004</v>
          </cell>
          <cell r="R79">
            <v>4.3999999999999995</v>
          </cell>
          <cell r="S79" t="str">
            <v>nd</v>
          </cell>
          <cell r="T79">
            <v>48.8</v>
          </cell>
          <cell r="U79">
            <v>10.5</v>
          </cell>
          <cell r="V79">
            <v>17.2</v>
          </cell>
          <cell r="W79">
            <v>14.899999999999999</v>
          </cell>
          <cell r="X79">
            <v>78</v>
          </cell>
          <cell r="Y79">
            <v>7.1</v>
          </cell>
          <cell r="Z79">
            <v>19.5</v>
          </cell>
          <cell r="AA79">
            <v>22.1</v>
          </cell>
          <cell r="AB79">
            <v>20.8</v>
          </cell>
          <cell r="AC79">
            <v>51.7</v>
          </cell>
          <cell r="AD79" t="str">
            <v>nd</v>
          </cell>
          <cell r="AE79">
            <v>33.800000000000004</v>
          </cell>
          <cell r="AF79">
            <v>17.599999999999998</v>
          </cell>
          <cell r="AG79" t="str">
            <v>nd</v>
          </cell>
          <cell r="AH79">
            <v>0</v>
          </cell>
          <cell r="AI79">
            <v>36.5</v>
          </cell>
          <cell r="AJ79">
            <v>66</v>
          </cell>
          <cell r="AK79">
            <v>10.199999999999999</v>
          </cell>
          <cell r="AL79">
            <v>23.799999999999997</v>
          </cell>
          <cell r="AM79">
            <v>35.099999999999994</v>
          </cell>
          <cell r="AN79">
            <v>64.900000000000006</v>
          </cell>
          <cell r="AO79">
            <v>15.5</v>
          </cell>
          <cell r="AP79">
            <v>84.5</v>
          </cell>
          <cell r="AQ79">
            <v>77.600000000000009</v>
          </cell>
          <cell r="AR79" t="str">
            <v>nd</v>
          </cell>
          <cell r="AS79" t="str">
            <v>nd</v>
          </cell>
          <cell r="AT79">
            <v>5.0999999999999996</v>
          </cell>
          <cell r="AU79">
            <v>9.9</v>
          </cell>
          <cell r="AV79">
            <v>5.0999999999999996</v>
          </cell>
          <cell r="AW79" t="str">
            <v>nd</v>
          </cell>
          <cell r="AX79" t="str">
            <v>nd</v>
          </cell>
          <cell r="AY79">
            <v>75.900000000000006</v>
          </cell>
          <cell r="AZ79" t="str">
            <v>nd</v>
          </cell>
          <cell r="BA79">
            <v>26.3</v>
          </cell>
          <cell r="BB79">
            <v>18.399999999999999</v>
          </cell>
          <cell r="BC79">
            <v>13.8</v>
          </cell>
          <cell r="BD79">
            <v>20.100000000000001</v>
          </cell>
          <cell r="BE79">
            <v>7.3999999999999995</v>
          </cell>
          <cell r="BF79">
            <v>14.000000000000002</v>
          </cell>
          <cell r="BG79">
            <v>23.3</v>
          </cell>
          <cell r="BH79">
            <v>17.7</v>
          </cell>
          <cell r="BI79">
            <v>17</v>
          </cell>
          <cell r="BJ79">
            <v>10.9</v>
          </cell>
          <cell r="BK79">
            <v>21.099999999999998</v>
          </cell>
          <cell r="BL79">
            <v>10.100000000000001</v>
          </cell>
          <cell r="BM79">
            <v>0</v>
          </cell>
          <cell r="BN79" t="str">
            <v>nd</v>
          </cell>
          <cell r="BO79" t="str">
            <v>nd</v>
          </cell>
          <cell r="BP79" t="str">
            <v>nd</v>
          </cell>
          <cell r="BQ79">
            <v>20.5</v>
          </cell>
          <cell r="BR79">
            <v>73.599999999999994</v>
          </cell>
          <cell r="BS79">
            <v>0</v>
          </cell>
          <cell r="BT79">
            <v>0</v>
          </cell>
          <cell r="BU79">
            <v>0</v>
          </cell>
          <cell r="BV79">
            <v>0</v>
          </cell>
          <cell r="BW79">
            <v>49.1</v>
          </cell>
          <cell r="BX79">
            <v>50.9</v>
          </cell>
          <cell r="BY79" t="str">
            <v>nd</v>
          </cell>
          <cell r="BZ79">
            <v>1.9</v>
          </cell>
          <cell r="CA79">
            <v>29.799999999999997</v>
          </cell>
          <cell r="CB79">
            <v>45.1</v>
          </cell>
          <cell r="CC79">
            <v>19.7</v>
          </cell>
          <cell r="CD79">
            <v>2.9000000000000004</v>
          </cell>
          <cell r="CE79">
            <v>0</v>
          </cell>
          <cell r="CF79">
            <v>0</v>
          </cell>
          <cell r="CG79">
            <v>0</v>
          </cell>
          <cell r="CH79" t="str">
            <v>nd</v>
          </cell>
          <cell r="CI79">
            <v>0</v>
          </cell>
          <cell r="CJ79">
            <v>99.7</v>
          </cell>
          <cell r="CK79">
            <v>62.4</v>
          </cell>
          <cell r="CL79">
            <v>62.5</v>
          </cell>
          <cell r="CM79">
            <v>59</v>
          </cell>
          <cell r="CN79">
            <v>20.3</v>
          </cell>
          <cell r="CO79">
            <v>3.3000000000000003</v>
          </cell>
          <cell r="CP79">
            <v>23.9</v>
          </cell>
          <cell r="CQ79">
            <v>54</v>
          </cell>
          <cell r="CR79">
            <v>8.7999999999999989</v>
          </cell>
          <cell r="CS79">
            <v>43</v>
          </cell>
          <cell r="CT79">
            <v>26.900000000000002</v>
          </cell>
          <cell r="CU79">
            <v>5.6000000000000005</v>
          </cell>
          <cell r="CV79">
            <v>24.4</v>
          </cell>
          <cell r="CW79">
            <v>11.1</v>
          </cell>
          <cell r="CX79">
            <v>6.4</v>
          </cell>
          <cell r="CY79">
            <v>14.899999999999999</v>
          </cell>
          <cell r="CZ79">
            <v>19</v>
          </cell>
          <cell r="DA79">
            <v>17.7</v>
          </cell>
          <cell r="DB79">
            <v>30.9</v>
          </cell>
          <cell r="DC79">
            <v>14.099999999999998</v>
          </cell>
          <cell r="DD79">
            <v>58.9</v>
          </cell>
          <cell r="DE79">
            <v>3.9</v>
          </cell>
          <cell r="DF79">
            <v>17.399999999999999</v>
          </cell>
          <cell r="DG79">
            <v>12.7</v>
          </cell>
          <cell r="DH79">
            <v>4.1000000000000005</v>
          </cell>
          <cell r="DI79">
            <v>2.8000000000000003</v>
          </cell>
          <cell r="DJ79">
            <v>11.4</v>
          </cell>
          <cell r="DK79">
            <v>16.5</v>
          </cell>
          <cell r="DL79">
            <v>0</v>
          </cell>
          <cell r="DM79">
            <v>0</v>
          </cell>
          <cell r="DN79" t="str">
            <v>nd</v>
          </cell>
          <cell r="DO79">
            <v>0</v>
          </cell>
          <cell r="DP79">
            <v>0</v>
          </cell>
          <cell r="DQ79">
            <v>1.7999999999999998</v>
          </cell>
          <cell r="DR79" t="str">
            <v>nd</v>
          </cell>
          <cell r="DS79" t="str">
            <v>nd</v>
          </cell>
          <cell r="DT79">
            <v>3.1</v>
          </cell>
          <cell r="DU79" t="str">
            <v>nd</v>
          </cell>
          <cell r="DV79" t="str">
            <v>nd</v>
          </cell>
          <cell r="DW79">
            <v>7.5</v>
          </cell>
          <cell r="DX79">
            <v>8.5</v>
          </cell>
          <cell r="DY79">
            <v>4.3</v>
          </cell>
          <cell r="DZ79">
            <v>7.1</v>
          </cell>
          <cell r="EA79">
            <v>4.3999999999999995</v>
          </cell>
          <cell r="EB79">
            <v>3</v>
          </cell>
          <cell r="EC79">
            <v>15.299999999999999</v>
          </cell>
          <cell r="ED79">
            <v>7.5</v>
          </cell>
          <cell r="EE79">
            <v>6.9</v>
          </cell>
          <cell r="EF79">
            <v>7.1999999999999993</v>
          </cell>
          <cell r="EG79">
            <v>2.7</v>
          </cell>
          <cell r="EH79">
            <v>7.8</v>
          </cell>
          <cell r="EI79">
            <v>1.6</v>
          </cell>
          <cell r="EJ79" t="str">
            <v>nd</v>
          </cell>
          <cell r="EK79">
            <v>0</v>
          </cell>
          <cell r="EL79">
            <v>2.7</v>
          </cell>
          <cell r="EM79">
            <v>0</v>
          </cell>
          <cell r="EN79" t="str">
            <v>nd</v>
          </cell>
          <cell r="EO79">
            <v>0</v>
          </cell>
          <cell r="EP79">
            <v>0</v>
          </cell>
          <cell r="EQ79" t="str">
            <v>nd</v>
          </cell>
          <cell r="ER79">
            <v>0</v>
          </cell>
          <cell r="ES79">
            <v>0</v>
          </cell>
          <cell r="ET79">
            <v>2.7</v>
          </cell>
          <cell r="EU79" t="str">
            <v>nd</v>
          </cell>
          <cell r="EV79">
            <v>0</v>
          </cell>
          <cell r="EW79" t="str">
            <v>nd</v>
          </cell>
          <cell r="EX79" t="str">
            <v>nd</v>
          </cell>
          <cell r="EY79">
            <v>4.1000000000000005</v>
          </cell>
          <cell r="EZ79">
            <v>7.3</v>
          </cell>
          <cell r="FA79">
            <v>10.199999999999999</v>
          </cell>
          <cell r="FB79">
            <v>6.5</v>
          </cell>
          <cell r="FC79" t="str">
            <v>nd</v>
          </cell>
          <cell r="FD79">
            <v>5.8999999999999995</v>
          </cell>
          <cell r="FE79" t="str">
            <v>nd</v>
          </cell>
          <cell r="FF79">
            <v>13.3</v>
          </cell>
          <cell r="FG79">
            <v>6.7</v>
          </cell>
          <cell r="FH79">
            <v>7.9</v>
          </cell>
          <cell r="FI79">
            <v>5</v>
          </cell>
          <cell r="FJ79">
            <v>12</v>
          </cell>
          <cell r="FK79">
            <v>4.2</v>
          </cell>
          <cell r="FL79">
            <v>0</v>
          </cell>
          <cell r="FM79" t="str">
            <v>nd</v>
          </cell>
          <cell r="FN79" t="str">
            <v>nd</v>
          </cell>
          <cell r="FO79" t="str">
            <v>nd</v>
          </cell>
          <cell r="FP79" t="str">
            <v>nd</v>
          </cell>
          <cell r="FQ79" t="str">
            <v>nd</v>
          </cell>
          <cell r="FR79">
            <v>0</v>
          </cell>
          <cell r="FS79">
            <v>0</v>
          </cell>
          <cell r="FT79">
            <v>0</v>
          </cell>
          <cell r="FU79">
            <v>0</v>
          </cell>
          <cell r="FV79" t="str">
            <v>nd</v>
          </cell>
          <cell r="FW79">
            <v>0</v>
          </cell>
          <cell r="FX79" t="str">
            <v>nd</v>
          </cell>
          <cell r="FY79">
            <v>0</v>
          </cell>
          <cell r="FZ79" t="str">
            <v>nd</v>
          </cell>
          <cell r="GA79">
            <v>6.4</v>
          </cell>
          <cell r="GB79">
            <v>2.9000000000000004</v>
          </cell>
          <cell r="GC79">
            <v>0</v>
          </cell>
          <cell r="GD79">
            <v>0</v>
          </cell>
          <cell r="GE79" t="str">
            <v>nd</v>
          </cell>
          <cell r="GF79" t="str">
            <v>nd</v>
          </cell>
          <cell r="GG79">
            <v>6</v>
          </cell>
          <cell r="GH79">
            <v>25.2</v>
          </cell>
          <cell r="GI79">
            <v>0</v>
          </cell>
          <cell r="GJ79">
            <v>0</v>
          </cell>
          <cell r="GK79" t="str">
            <v>nd</v>
          </cell>
          <cell r="GL79">
            <v>0</v>
          </cell>
          <cell r="GM79">
            <v>4.9000000000000004</v>
          </cell>
          <cell r="GN79">
            <v>40</v>
          </cell>
          <cell r="GO79">
            <v>0</v>
          </cell>
          <cell r="GP79">
            <v>0</v>
          </cell>
          <cell r="GQ79">
            <v>0</v>
          </cell>
          <cell r="GR79">
            <v>0</v>
          </cell>
          <cell r="GS79">
            <v>3.3000000000000003</v>
          </cell>
          <cell r="GT79">
            <v>4.3</v>
          </cell>
          <cell r="GU79">
            <v>0</v>
          </cell>
          <cell r="GV79">
            <v>0</v>
          </cell>
          <cell r="GW79">
            <v>0</v>
          </cell>
          <cell r="GX79">
            <v>0</v>
          </cell>
          <cell r="GY79" t="str">
            <v>nd</v>
          </cell>
          <cell r="GZ79">
            <v>0</v>
          </cell>
          <cell r="HA79">
            <v>0</v>
          </cell>
          <cell r="HB79">
            <v>0</v>
          </cell>
          <cell r="HC79">
            <v>0</v>
          </cell>
          <cell r="HD79">
            <v>3.5999999999999996</v>
          </cell>
          <cell r="HE79">
            <v>6.8000000000000007</v>
          </cell>
          <cell r="HF79">
            <v>0</v>
          </cell>
          <cell r="HG79">
            <v>0</v>
          </cell>
          <cell r="HH79">
            <v>0</v>
          </cell>
          <cell r="HI79">
            <v>0</v>
          </cell>
          <cell r="HJ79">
            <v>16.7</v>
          </cell>
          <cell r="HK79">
            <v>17.899999999999999</v>
          </cell>
          <cell r="HL79">
            <v>0</v>
          </cell>
          <cell r="HM79">
            <v>0</v>
          </cell>
          <cell r="HN79">
            <v>0</v>
          </cell>
          <cell r="HO79">
            <v>0</v>
          </cell>
          <cell r="HP79">
            <v>22.2</v>
          </cell>
          <cell r="HQ79">
            <v>24.099999999999998</v>
          </cell>
          <cell r="HR79">
            <v>0</v>
          </cell>
          <cell r="HS79">
            <v>0</v>
          </cell>
          <cell r="HT79">
            <v>0</v>
          </cell>
          <cell r="HU79">
            <v>0</v>
          </cell>
          <cell r="HV79">
            <v>6.6000000000000005</v>
          </cell>
          <cell r="HW79" t="str">
            <v>nd</v>
          </cell>
          <cell r="HX79">
            <v>0</v>
          </cell>
          <cell r="HY79">
            <v>0</v>
          </cell>
          <cell r="HZ79" t="str">
            <v>nd</v>
          </cell>
          <cell r="IA79">
            <v>0</v>
          </cell>
          <cell r="IB79">
            <v>0</v>
          </cell>
          <cell r="IC79">
            <v>0</v>
          </cell>
          <cell r="ID79" t="str">
            <v>nd</v>
          </cell>
          <cell r="IE79" t="str">
            <v>nd</v>
          </cell>
          <cell r="IF79">
            <v>4.2</v>
          </cell>
          <cell r="IG79" t="str">
            <v>nd</v>
          </cell>
          <cell r="IH79">
            <v>1.7999999999999998</v>
          </cell>
          <cell r="II79">
            <v>0</v>
          </cell>
          <cell r="IJ79">
            <v>0</v>
          </cell>
          <cell r="IK79">
            <v>13.5</v>
          </cell>
          <cell r="IL79">
            <v>13</v>
          </cell>
          <cell r="IM79">
            <v>8</v>
          </cell>
          <cell r="IN79">
            <v>0</v>
          </cell>
          <cell r="IO79" t="str">
            <v>nd</v>
          </cell>
          <cell r="IP79" t="str">
            <v>nd</v>
          </cell>
          <cell r="IQ79">
            <v>11.200000000000001</v>
          </cell>
          <cell r="IR79">
            <v>24.5</v>
          </cell>
          <cell r="IS79">
            <v>9.1999999999999993</v>
          </cell>
          <cell r="IT79">
            <v>1</v>
          </cell>
          <cell r="IU79">
            <v>0</v>
          </cell>
          <cell r="IV79">
            <v>0</v>
          </cell>
          <cell r="IW79" t="str">
            <v>nd</v>
          </cell>
          <cell r="IX79">
            <v>3.5000000000000004</v>
          </cell>
          <cell r="IY79">
            <v>2.2999999999999998</v>
          </cell>
          <cell r="IZ79">
            <v>0</v>
          </cell>
          <cell r="JA79">
            <v>0</v>
          </cell>
          <cell r="JB79">
            <v>0</v>
          </cell>
          <cell r="JC79">
            <v>0</v>
          </cell>
          <cell r="JD79">
            <v>0</v>
          </cell>
          <cell r="JE79" t="str">
            <v>nd</v>
          </cell>
          <cell r="JF79">
            <v>0</v>
          </cell>
          <cell r="JG79">
            <v>0</v>
          </cell>
          <cell r="JH79">
            <v>0</v>
          </cell>
          <cell r="JI79">
            <v>0</v>
          </cell>
          <cell r="JJ79">
            <v>0</v>
          </cell>
          <cell r="JK79">
            <v>10.5</v>
          </cell>
          <cell r="JL79">
            <v>0</v>
          </cell>
          <cell r="JM79">
            <v>0</v>
          </cell>
          <cell r="JN79">
            <v>0</v>
          </cell>
          <cell r="JO79">
            <v>0</v>
          </cell>
          <cell r="JP79">
            <v>0</v>
          </cell>
          <cell r="JQ79">
            <v>33.900000000000006</v>
          </cell>
          <cell r="JR79">
            <v>0</v>
          </cell>
          <cell r="JS79">
            <v>0</v>
          </cell>
          <cell r="JT79">
            <v>0</v>
          </cell>
          <cell r="JU79" t="str">
            <v>nd</v>
          </cell>
          <cell r="JV79">
            <v>0</v>
          </cell>
          <cell r="JW79">
            <v>46.5</v>
          </cell>
          <cell r="JX79">
            <v>0</v>
          </cell>
          <cell r="JY79">
            <v>0</v>
          </cell>
          <cell r="JZ79">
            <v>0</v>
          </cell>
          <cell r="KA79">
            <v>0</v>
          </cell>
          <cell r="KB79">
            <v>0</v>
          </cell>
          <cell r="KC79">
            <v>7.5</v>
          </cell>
          <cell r="KD79">
            <v>37.6</v>
          </cell>
          <cell r="KE79">
            <v>36.6</v>
          </cell>
          <cell r="KF79">
            <v>3</v>
          </cell>
          <cell r="KG79">
            <v>2</v>
          </cell>
          <cell r="KH79">
            <v>20.7</v>
          </cell>
          <cell r="KI79">
            <v>0.1</v>
          </cell>
          <cell r="KJ79">
            <v>37.4</v>
          </cell>
          <cell r="KK79">
            <v>35.4</v>
          </cell>
          <cell r="KL79">
            <v>2.9000000000000004</v>
          </cell>
          <cell r="KM79">
            <v>1.9</v>
          </cell>
          <cell r="KN79">
            <v>22.3</v>
          </cell>
          <cell r="KO79">
            <v>0.1</v>
          </cell>
        </row>
        <row r="80">
          <cell r="A80" t="str">
            <v>3JZ</v>
          </cell>
          <cell r="B80" t="str">
            <v>80</v>
          </cell>
          <cell r="C80" t="str">
            <v>NAF 17</v>
          </cell>
          <cell r="D80" t="str">
            <v>JZ</v>
          </cell>
          <cell r="E80" t="str">
            <v>3</v>
          </cell>
          <cell r="F80">
            <v>3.2</v>
          </cell>
          <cell r="G80">
            <v>7.5</v>
          </cell>
          <cell r="H80">
            <v>37.4</v>
          </cell>
          <cell r="I80">
            <v>45.9</v>
          </cell>
          <cell r="J80">
            <v>6</v>
          </cell>
          <cell r="K80">
            <v>83.899999999999991</v>
          </cell>
          <cell r="L80">
            <v>9.7000000000000011</v>
          </cell>
          <cell r="M80" t="str">
            <v>nd</v>
          </cell>
          <cell r="N80">
            <v>4.3</v>
          </cell>
          <cell r="O80">
            <v>32.9</v>
          </cell>
          <cell r="P80">
            <v>25.2</v>
          </cell>
          <cell r="Q80">
            <v>3.4000000000000004</v>
          </cell>
          <cell r="R80">
            <v>7.3999999999999995</v>
          </cell>
          <cell r="S80" t="str">
            <v>nd</v>
          </cell>
          <cell r="T80">
            <v>48.4</v>
          </cell>
          <cell r="U80" t="str">
            <v>nd</v>
          </cell>
          <cell r="V80">
            <v>28.999999999999996</v>
          </cell>
          <cell r="W80">
            <v>19.600000000000001</v>
          </cell>
          <cell r="X80">
            <v>73.400000000000006</v>
          </cell>
          <cell r="Y80">
            <v>7.1</v>
          </cell>
          <cell r="Z80">
            <v>11.700000000000001</v>
          </cell>
          <cell r="AA80">
            <v>11.700000000000001</v>
          </cell>
          <cell r="AB80">
            <v>31.6</v>
          </cell>
          <cell r="AC80">
            <v>57.099999999999994</v>
          </cell>
          <cell r="AD80">
            <v>38.299999999999997</v>
          </cell>
          <cell r="AE80">
            <v>21.3</v>
          </cell>
          <cell r="AF80">
            <v>40.799999999999997</v>
          </cell>
          <cell r="AG80">
            <v>0</v>
          </cell>
          <cell r="AH80">
            <v>0</v>
          </cell>
          <cell r="AI80">
            <v>37.9</v>
          </cell>
          <cell r="AJ80">
            <v>60.4</v>
          </cell>
          <cell r="AK80">
            <v>7.1</v>
          </cell>
          <cell r="AL80">
            <v>32.5</v>
          </cell>
          <cell r="AM80">
            <v>50.8</v>
          </cell>
          <cell r="AN80">
            <v>49.2</v>
          </cell>
          <cell r="AO80">
            <v>9.3000000000000007</v>
          </cell>
          <cell r="AP80">
            <v>90.7</v>
          </cell>
          <cell r="AQ80">
            <v>69.399999999999991</v>
          </cell>
          <cell r="AR80">
            <v>9</v>
          </cell>
          <cell r="AS80">
            <v>2.8000000000000003</v>
          </cell>
          <cell r="AT80">
            <v>8.3000000000000007</v>
          </cell>
          <cell r="AU80">
            <v>10.6</v>
          </cell>
          <cell r="AV80">
            <v>27.200000000000003</v>
          </cell>
          <cell r="AW80">
            <v>7.1</v>
          </cell>
          <cell r="AX80" t="str">
            <v>nd</v>
          </cell>
          <cell r="AY80">
            <v>58.199999999999996</v>
          </cell>
          <cell r="AZ80">
            <v>5.8999999999999995</v>
          </cell>
          <cell r="BA80">
            <v>25.8</v>
          </cell>
          <cell r="BB80">
            <v>9.6</v>
          </cell>
          <cell r="BC80">
            <v>10.5</v>
          </cell>
          <cell r="BD80">
            <v>18.899999999999999</v>
          </cell>
          <cell r="BE80">
            <v>27.6</v>
          </cell>
          <cell r="BF80">
            <v>7.5</v>
          </cell>
          <cell r="BG80">
            <v>31.2</v>
          </cell>
          <cell r="BH80">
            <v>14.299999999999999</v>
          </cell>
          <cell r="BI80">
            <v>19.8</v>
          </cell>
          <cell r="BJ80">
            <v>10.9</v>
          </cell>
          <cell r="BK80">
            <v>15.4</v>
          </cell>
          <cell r="BL80">
            <v>8.4</v>
          </cell>
          <cell r="BM80" t="str">
            <v>nd</v>
          </cell>
          <cell r="BN80">
            <v>0</v>
          </cell>
          <cell r="BO80">
            <v>5.8000000000000007</v>
          </cell>
          <cell r="BP80">
            <v>10</v>
          </cell>
          <cell r="BQ80">
            <v>20.9</v>
          </cell>
          <cell r="BR80">
            <v>61.6</v>
          </cell>
          <cell r="BS80">
            <v>0</v>
          </cell>
          <cell r="BT80">
            <v>0</v>
          </cell>
          <cell r="BU80">
            <v>0</v>
          </cell>
          <cell r="BV80">
            <v>2.5</v>
          </cell>
          <cell r="BW80">
            <v>54.2</v>
          </cell>
          <cell r="BX80">
            <v>43.3</v>
          </cell>
          <cell r="BY80" t="str">
            <v>nd</v>
          </cell>
          <cell r="BZ80">
            <v>5</v>
          </cell>
          <cell r="CA80">
            <v>26.200000000000003</v>
          </cell>
          <cell r="CB80">
            <v>49.5</v>
          </cell>
          <cell r="CC80">
            <v>16.600000000000001</v>
          </cell>
          <cell r="CD80">
            <v>2.1999999999999997</v>
          </cell>
          <cell r="CE80">
            <v>0</v>
          </cell>
          <cell r="CF80">
            <v>0</v>
          </cell>
          <cell r="CG80">
            <v>0</v>
          </cell>
          <cell r="CH80">
            <v>0</v>
          </cell>
          <cell r="CI80">
            <v>0</v>
          </cell>
          <cell r="CJ80">
            <v>100</v>
          </cell>
          <cell r="CK80">
            <v>69.8</v>
          </cell>
          <cell r="CL80">
            <v>70.7</v>
          </cell>
          <cell r="CM80">
            <v>66.3</v>
          </cell>
          <cell r="CN80">
            <v>25.8</v>
          </cell>
          <cell r="CO80" t="str">
            <v>nd</v>
          </cell>
          <cell r="CP80">
            <v>30.2</v>
          </cell>
          <cell r="CQ80">
            <v>69</v>
          </cell>
          <cell r="CR80">
            <v>12.5</v>
          </cell>
          <cell r="CS80">
            <v>49</v>
          </cell>
          <cell r="CT80">
            <v>9.6</v>
          </cell>
          <cell r="CU80">
            <v>3.4000000000000004</v>
          </cell>
          <cell r="CV80">
            <v>38</v>
          </cell>
          <cell r="CW80">
            <v>21.099999999999998</v>
          </cell>
          <cell r="CX80">
            <v>3.5999999999999996</v>
          </cell>
          <cell r="CY80">
            <v>15.4</v>
          </cell>
          <cell r="CZ80">
            <v>13.700000000000001</v>
          </cell>
          <cell r="DA80">
            <v>20.9</v>
          </cell>
          <cell r="DB80">
            <v>25.3</v>
          </cell>
          <cell r="DC80">
            <v>21.8</v>
          </cell>
          <cell r="DD80">
            <v>50.5</v>
          </cell>
          <cell r="DE80">
            <v>12.7</v>
          </cell>
          <cell r="DF80">
            <v>18.8</v>
          </cell>
          <cell r="DG80">
            <v>23.799999999999997</v>
          </cell>
          <cell r="DH80">
            <v>3.5999999999999996</v>
          </cell>
          <cell r="DI80">
            <v>2.1</v>
          </cell>
          <cell r="DJ80">
            <v>17.100000000000001</v>
          </cell>
          <cell r="DK80">
            <v>18</v>
          </cell>
          <cell r="DL80" t="str">
            <v>nd</v>
          </cell>
          <cell r="DM80">
            <v>0</v>
          </cell>
          <cell r="DN80">
            <v>0</v>
          </cell>
          <cell r="DO80">
            <v>0</v>
          </cell>
          <cell r="DP80">
            <v>0</v>
          </cell>
          <cell r="DQ80" t="str">
            <v>nd</v>
          </cell>
          <cell r="DR80" t="str">
            <v>nd</v>
          </cell>
          <cell r="DS80">
            <v>0</v>
          </cell>
          <cell r="DT80" t="str">
            <v>nd</v>
          </cell>
          <cell r="DU80" t="str">
            <v>nd</v>
          </cell>
          <cell r="DV80">
            <v>1.9</v>
          </cell>
          <cell r="DW80">
            <v>6.4</v>
          </cell>
          <cell r="DX80">
            <v>2.6</v>
          </cell>
          <cell r="DY80">
            <v>6.2</v>
          </cell>
          <cell r="DZ80">
            <v>8.1</v>
          </cell>
          <cell r="EA80">
            <v>13.8</v>
          </cell>
          <cell r="EB80" t="str">
            <v>nd</v>
          </cell>
          <cell r="EC80">
            <v>14.099999999999998</v>
          </cell>
          <cell r="ED80">
            <v>5.4</v>
          </cell>
          <cell r="EE80">
            <v>3.6999999999999997</v>
          </cell>
          <cell r="EF80">
            <v>9.4</v>
          </cell>
          <cell r="EG80">
            <v>8.6999999999999993</v>
          </cell>
          <cell r="EH80">
            <v>3.9</v>
          </cell>
          <cell r="EI80">
            <v>2.2999999999999998</v>
          </cell>
          <cell r="EJ80" t="str">
            <v>nd</v>
          </cell>
          <cell r="EK80" t="str">
            <v>nd</v>
          </cell>
          <cell r="EL80">
            <v>0</v>
          </cell>
          <cell r="EM80" t="str">
            <v>nd</v>
          </cell>
          <cell r="EN80" t="str">
            <v>nd</v>
          </cell>
          <cell r="EO80">
            <v>0</v>
          </cell>
          <cell r="EP80">
            <v>0</v>
          </cell>
          <cell r="EQ80">
            <v>0</v>
          </cell>
          <cell r="ER80" t="str">
            <v>nd</v>
          </cell>
          <cell r="ES80">
            <v>0</v>
          </cell>
          <cell r="ET80">
            <v>2.1999999999999997</v>
          </cell>
          <cell r="EU80">
            <v>0</v>
          </cell>
          <cell r="EV80">
            <v>0</v>
          </cell>
          <cell r="EW80" t="str">
            <v>nd</v>
          </cell>
          <cell r="EX80">
            <v>5</v>
          </cell>
          <cell r="EY80" t="str">
            <v>nd</v>
          </cell>
          <cell r="EZ80">
            <v>14.499999999999998</v>
          </cell>
          <cell r="FA80">
            <v>4.3</v>
          </cell>
          <cell r="FB80">
            <v>10</v>
          </cell>
          <cell r="FC80">
            <v>5</v>
          </cell>
          <cell r="FD80">
            <v>3.5999999999999996</v>
          </cell>
          <cell r="FE80">
            <v>1.5</v>
          </cell>
          <cell r="FF80">
            <v>11.5</v>
          </cell>
          <cell r="FG80">
            <v>10</v>
          </cell>
          <cell r="FH80">
            <v>9.1</v>
          </cell>
          <cell r="FI80">
            <v>4</v>
          </cell>
          <cell r="FJ80">
            <v>5.6000000000000005</v>
          </cell>
          <cell r="FK80">
            <v>5.7</v>
          </cell>
          <cell r="FL80">
            <v>3</v>
          </cell>
          <cell r="FM80">
            <v>0</v>
          </cell>
          <cell r="FN80" t="str">
            <v>nd</v>
          </cell>
          <cell r="FO80" t="str">
            <v>nd</v>
          </cell>
          <cell r="FP80" t="str">
            <v>nd</v>
          </cell>
          <cell r="FQ80" t="str">
            <v>nd</v>
          </cell>
          <cell r="FR80" t="str">
            <v>nd</v>
          </cell>
          <cell r="FS80">
            <v>0</v>
          </cell>
          <cell r="FT80">
            <v>0</v>
          </cell>
          <cell r="FU80">
            <v>0</v>
          </cell>
          <cell r="FV80" t="str">
            <v>nd</v>
          </cell>
          <cell r="FW80">
            <v>0</v>
          </cell>
          <cell r="FX80">
            <v>0</v>
          </cell>
          <cell r="FY80" t="str">
            <v>nd</v>
          </cell>
          <cell r="FZ80">
            <v>0</v>
          </cell>
          <cell r="GA80">
            <v>5.2</v>
          </cell>
          <cell r="GB80">
            <v>1.3</v>
          </cell>
          <cell r="GC80">
            <v>0</v>
          </cell>
          <cell r="GD80">
            <v>0</v>
          </cell>
          <cell r="GE80">
            <v>4.7</v>
          </cell>
          <cell r="GF80">
            <v>8.5</v>
          </cell>
          <cell r="GG80">
            <v>8.9</v>
          </cell>
          <cell r="GH80">
            <v>17.2</v>
          </cell>
          <cell r="GI80">
            <v>0</v>
          </cell>
          <cell r="GJ80">
            <v>0</v>
          </cell>
          <cell r="GK80">
            <v>0</v>
          </cell>
          <cell r="GL80" t="str">
            <v>nd</v>
          </cell>
          <cell r="GM80">
            <v>6.7</v>
          </cell>
          <cell r="GN80">
            <v>36.4</v>
          </cell>
          <cell r="GO80">
            <v>0</v>
          </cell>
          <cell r="GP80">
            <v>0</v>
          </cell>
          <cell r="GQ80">
            <v>0</v>
          </cell>
          <cell r="GR80" t="str">
            <v>nd</v>
          </cell>
          <cell r="GS80" t="str">
            <v>nd</v>
          </cell>
          <cell r="GT80">
            <v>5.2</v>
          </cell>
          <cell r="GU80">
            <v>0</v>
          </cell>
          <cell r="GV80" t="str">
            <v>nd</v>
          </cell>
          <cell r="GW80">
            <v>0</v>
          </cell>
          <cell r="GX80">
            <v>0</v>
          </cell>
          <cell r="GY80" t="str">
            <v>nd</v>
          </cell>
          <cell r="GZ80">
            <v>0</v>
          </cell>
          <cell r="HA80">
            <v>0</v>
          </cell>
          <cell r="HB80">
            <v>0</v>
          </cell>
          <cell r="HC80">
            <v>0</v>
          </cell>
          <cell r="HD80">
            <v>1.9</v>
          </cell>
          <cell r="HE80">
            <v>5.8999999999999995</v>
          </cell>
          <cell r="HF80">
            <v>0</v>
          </cell>
          <cell r="HG80">
            <v>0</v>
          </cell>
          <cell r="HH80">
            <v>0</v>
          </cell>
          <cell r="HI80" t="str">
            <v>nd</v>
          </cell>
          <cell r="HJ80">
            <v>21.7</v>
          </cell>
          <cell r="HK80">
            <v>15.299999999999999</v>
          </cell>
          <cell r="HL80">
            <v>0</v>
          </cell>
          <cell r="HM80">
            <v>0</v>
          </cell>
          <cell r="HN80">
            <v>0</v>
          </cell>
          <cell r="HO80" t="str">
            <v>nd</v>
          </cell>
          <cell r="HP80">
            <v>25.3</v>
          </cell>
          <cell r="HQ80">
            <v>19.8</v>
          </cell>
          <cell r="HR80">
            <v>0</v>
          </cell>
          <cell r="HS80">
            <v>0</v>
          </cell>
          <cell r="HT80">
            <v>0</v>
          </cell>
          <cell r="HU80">
            <v>0</v>
          </cell>
          <cell r="HV80">
            <v>4.5</v>
          </cell>
          <cell r="HW80" t="str">
            <v>nd</v>
          </cell>
          <cell r="HX80">
            <v>0</v>
          </cell>
          <cell r="HY80">
            <v>0</v>
          </cell>
          <cell r="HZ80" t="str">
            <v>nd</v>
          </cell>
          <cell r="IA80">
            <v>0</v>
          </cell>
          <cell r="IB80">
            <v>0</v>
          </cell>
          <cell r="IC80">
            <v>0</v>
          </cell>
          <cell r="ID80" t="str">
            <v>nd</v>
          </cell>
          <cell r="IE80">
            <v>2.4</v>
          </cell>
          <cell r="IF80">
            <v>4.7</v>
          </cell>
          <cell r="IG80" t="str">
            <v>nd</v>
          </cell>
          <cell r="IH80">
            <v>0</v>
          </cell>
          <cell r="II80" t="str">
            <v>nd</v>
          </cell>
          <cell r="IJ80">
            <v>0</v>
          </cell>
          <cell r="IK80">
            <v>11.4</v>
          </cell>
          <cell r="IL80">
            <v>17.7</v>
          </cell>
          <cell r="IM80">
            <v>8.4</v>
          </cell>
          <cell r="IN80" t="str">
            <v>nd</v>
          </cell>
          <cell r="IO80" t="str">
            <v>nd</v>
          </cell>
          <cell r="IP80">
            <v>3.9</v>
          </cell>
          <cell r="IQ80">
            <v>10.100000000000001</v>
          </cell>
          <cell r="IR80">
            <v>23.9</v>
          </cell>
          <cell r="IS80">
            <v>6.5</v>
          </cell>
          <cell r="IT80">
            <v>0.70000000000000007</v>
          </cell>
          <cell r="IU80">
            <v>0</v>
          </cell>
          <cell r="IV80">
            <v>0</v>
          </cell>
          <cell r="IW80" t="str">
            <v>nd</v>
          </cell>
          <cell r="IX80">
            <v>3.2</v>
          </cell>
          <cell r="IY80" t="str">
            <v>nd</v>
          </cell>
          <cell r="IZ80" t="str">
            <v>nd</v>
          </cell>
          <cell r="JA80">
            <v>0</v>
          </cell>
          <cell r="JB80">
            <v>0</v>
          </cell>
          <cell r="JC80">
            <v>0</v>
          </cell>
          <cell r="JD80">
            <v>0</v>
          </cell>
          <cell r="JE80" t="str">
            <v>nd</v>
          </cell>
          <cell r="JF80">
            <v>0</v>
          </cell>
          <cell r="JG80">
            <v>0</v>
          </cell>
          <cell r="JH80">
            <v>0</v>
          </cell>
          <cell r="JI80">
            <v>0</v>
          </cell>
          <cell r="JJ80">
            <v>0</v>
          </cell>
          <cell r="JK80">
            <v>7.1</v>
          </cell>
          <cell r="JL80">
            <v>0</v>
          </cell>
          <cell r="JM80">
            <v>0</v>
          </cell>
          <cell r="JN80">
            <v>0</v>
          </cell>
          <cell r="JO80">
            <v>0</v>
          </cell>
          <cell r="JP80">
            <v>0</v>
          </cell>
          <cell r="JQ80">
            <v>39</v>
          </cell>
          <cell r="JR80">
            <v>0</v>
          </cell>
          <cell r="JS80">
            <v>0</v>
          </cell>
          <cell r="JT80">
            <v>0</v>
          </cell>
          <cell r="JU80">
            <v>0</v>
          </cell>
          <cell r="JV80">
            <v>0</v>
          </cell>
          <cell r="JW80">
            <v>46.800000000000004</v>
          </cell>
          <cell r="JX80">
            <v>0</v>
          </cell>
          <cell r="JY80">
            <v>0</v>
          </cell>
          <cell r="JZ80">
            <v>0</v>
          </cell>
          <cell r="KA80">
            <v>0</v>
          </cell>
          <cell r="KB80">
            <v>0</v>
          </cell>
          <cell r="KC80">
            <v>5.6000000000000005</v>
          </cell>
          <cell r="KD80">
            <v>31.3</v>
          </cell>
          <cell r="KE80">
            <v>39.6</v>
          </cell>
          <cell r="KF80">
            <v>5.7</v>
          </cell>
          <cell r="KG80">
            <v>2.6</v>
          </cell>
          <cell r="KH80">
            <v>20.9</v>
          </cell>
          <cell r="KI80">
            <v>0</v>
          </cell>
          <cell r="KJ80">
            <v>31.1</v>
          </cell>
          <cell r="KK80">
            <v>37.799999999999997</v>
          </cell>
          <cell r="KL80">
            <v>5.8999999999999995</v>
          </cell>
          <cell r="KM80">
            <v>2.6</v>
          </cell>
          <cell r="KN80">
            <v>22.6</v>
          </cell>
          <cell r="KO80">
            <v>0</v>
          </cell>
        </row>
        <row r="81">
          <cell r="A81" t="str">
            <v>4JZ</v>
          </cell>
          <cell r="B81" t="str">
            <v>81</v>
          </cell>
          <cell r="C81" t="str">
            <v>NAF 17</v>
          </cell>
          <cell r="D81" t="str">
            <v>JZ</v>
          </cell>
          <cell r="E81" t="str">
            <v>4</v>
          </cell>
          <cell r="F81">
            <v>0</v>
          </cell>
          <cell r="G81">
            <v>7.1</v>
          </cell>
          <cell r="H81">
            <v>33.200000000000003</v>
          </cell>
          <cell r="I81">
            <v>54.1</v>
          </cell>
          <cell r="J81">
            <v>5.5</v>
          </cell>
          <cell r="K81">
            <v>87</v>
          </cell>
          <cell r="L81">
            <v>4.3</v>
          </cell>
          <cell r="M81">
            <v>5.5</v>
          </cell>
          <cell r="N81" t="str">
            <v>nd</v>
          </cell>
          <cell r="O81">
            <v>38.299999999999997</v>
          </cell>
          <cell r="P81">
            <v>32.300000000000004</v>
          </cell>
          <cell r="Q81">
            <v>7.1</v>
          </cell>
          <cell r="R81">
            <v>6.5</v>
          </cell>
          <cell r="S81" t="str">
            <v>nd</v>
          </cell>
          <cell r="T81">
            <v>43.7</v>
          </cell>
          <cell r="U81">
            <v>4.2</v>
          </cell>
          <cell r="V81">
            <v>21.6</v>
          </cell>
          <cell r="W81">
            <v>16.600000000000001</v>
          </cell>
          <cell r="X81">
            <v>76.2</v>
          </cell>
          <cell r="Y81">
            <v>7.1999999999999993</v>
          </cell>
          <cell r="Z81">
            <v>12.7</v>
          </cell>
          <cell r="AA81" t="str">
            <v>nd</v>
          </cell>
          <cell r="AB81">
            <v>41</v>
          </cell>
          <cell r="AC81">
            <v>55.400000000000006</v>
          </cell>
          <cell r="AD81">
            <v>31.900000000000002</v>
          </cell>
          <cell r="AE81">
            <v>35.9</v>
          </cell>
          <cell r="AF81">
            <v>22.900000000000002</v>
          </cell>
          <cell r="AG81" t="str">
            <v>nd</v>
          </cell>
          <cell r="AH81">
            <v>0</v>
          </cell>
          <cell r="AI81">
            <v>30.5</v>
          </cell>
          <cell r="AJ81">
            <v>59.3</v>
          </cell>
          <cell r="AK81">
            <v>11.700000000000001</v>
          </cell>
          <cell r="AL81">
            <v>28.999999999999996</v>
          </cell>
          <cell r="AM81">
            <v>43.9</v>
          </cell>
          <cell r="AN81">
            <v>56.100000000000009</v>
          </cell>
          <cell r="AO81">
            <v>25.6</v>
          </cell>
          <cell r="AP81">
            <v>74.400000000000006</v>
          </cell>
          <cell r="AQ81">
            <v>76.400000000000006</v>
          </cell>
          <cell r="AR81">
            <v>8</v>
          </cell>
          <cell r="AS81" t="str">
            <v>nd</v>
          </cell>
          <cell r="AT81">
            <v>13</v>
          </cell>
          <cell r="AU81" t="str">
            <v>nd</v>
          </cell>
          <cell r="AV81">
            <v>25.2</v>
          </cell>
          <cell r="AW81" t="str">
            <v>nd</v>
          </cell>
          <cell r="AX81">
            <v>6.7</v>
          </cell>
          <cell r="AY81">
            <v>56.899999999999991</v>
          </cell>
          <cell r="AZ81">
            <v>10.100000000000001</v>
          </cell>
          <cell r="BA81">
            <v>15.1</v>
          </cell>
          <cell r="BB81">
            <v>21.7</v>
          </cell>
          <cell r="BC81">
            <v>23</v>
          </cell>
          <cell r="BD81">
            <v>18.7</v>
          </cell>
          <cell r="BE81">
            <v>7.9</v>
          </cell>
          <cell r="BF81">
            <v>13.5</v>
          </cell>
          <cell r="BG81">
            <v>16.7</v>
          </cell>
          <cell r="BH81">
            <v>20.9</v>
          </cell>
          <cell r="BI81">
            <v>30.9</v>
          </cell>
          <cell r="BJ81">
            <v>16.600000000000001</v>
          </cell>
          <cell r="BK81">
            <v>12</v>
          </cell>
          <cell r="BL81">
            <v>2.9000000000000004</v>
          </cell>
          <cell r="BM81" t="str">
            <v>nd</v>
          </cell>
          <cell r="BN81">
            <v>0</v>
          </cell>
          <cell r="BO81">
            <v>3.1</v>
          </cell>
          <cell r="BP81">
            <v>12.1</v>
          </cell>
          <cell r="BQ81">
            <v>21.6</v>
          </cell>
          <cell r="BR81">
            <v>62.5</v>
          </cell>
          <cell r="BS81">
            <v>0</v>
          </cell>
          <cell r="BT81">
            <v>0</v>
          </cell>
          <cell r="BU81">
            <v>0</v>
          </cell>
          <cell r="BV81">
            <v>3.5000000000000004</v>
          </cell>
          <cell r="BW81">
            <v>66.3</v>
          </cell>
          <cell r="BX81">
            <v>30.3</v>
          </cell>
          <cell r="BY81" t="str">
            <v>nd</v>
          </cell>
          <cell r="BZ81">
            <v>4.1000000000000005</v>
          </cell>
          <cell r="CA81">
            <v>31.900000000000002</v>
          </cell>
          <cell r="CB81">
            <v>45.5</v>
          </cell>
          <cell r="CC81">
            <v>11.799999999999999</v>
          </cell>
          <cell r="CD81">
            <v>6.1</v>
          </cell>
          <cell r="CE81">
            <v>0</v>
          </cell>
          <cell r="CF81">
            <v>0</v>
          </cell>
          <cell r="CG81">
            <v>0</v>
          </cell>
          <cell r="CH81">
            <v>0</v>
          </cell>
          <cell r="CI81">
            <v>0</v>
          </cell>
          <cell r="CJ81">
            <v>100</v>
          </cell>
          <cell r="CK81">
            <v>74.3</v>
          </cell>
          <cell r="CL81">
            <v>70.199999999999989</v>
          </cell>
          <cell r="CM81">
            <v>74</v>
          </cell>
          <cell r="CN81">
            <v>37.4</v>
          </cell>
          <cell r="CO81">
            <v>4</v>
          </cell>
          <cell r="CP81">
            <v>32.6</v>
          </cell>
          <cell r="CQ81">
            <v>70.099999999999994</v>
          </cell>
          <cell r="CR81">
            <v>8.7999999999999989</v>
          </cell>
          <cell r="CS81">
            <v>41.5</v>
          </cell>
          <cell r="CT81">
            <v>17.399999999999999</v>
          </cell>
          <cell r="CU81">
            <v>6.5</v>
          </cell>
          <cell r="CV81">
            <v>34.599999999999994</v>
          </cell>
          <cell r="CW81">
            <v>20.399999999999999</v>
          </cell>
          <cell r="CX81">
            <v>4.1000000000000005</v>
          </cell>
          <cell r="CY81">
            <v>10.9</v>
          </cell>
          <cell r="CZ81">
            <v>20.5</v>
          </cell>
          <cell r="DA81">
            <v>14.899999999999999</v>
          </cell>
          <cell r="DB81">
            <v>29.299999999999997</v>
          </cell>
          <cell r="DC81">
            <v>8.1</v>
          </cell>
          <cell r="DD81">
            <v>51.1</v>
          </cell>
          <cell r="DE81">
            <v>11.3</v>
          </cell>
          <cell r="DF81">
            <v>41</v>
          </cell>
          <cell r="DG81">
            <v>25.1</v>
          </cell>
          <cell r="DH81">
            <v>9.6</v>
          </cell>
          <cell r="DI81">
            <v>2.4</v>
          </cell>
          <cell r="DJ81">
            <v>26.6</v>
          </cell>
          <cell r="DK81">
            <v>10.4</v>
          </cell>
          <cell r="DL81">
            <v>0</v>
          </cell>
          <cell r="DM81">
            <v>0</v>
          </cell>
          <cell r="DN81">
            <v>0</v>
          </cell>
          <cell r="DO81">
            <v>0</v>
          </cell>
          <cell r="DP81">
            <v>0</v>
          </cell>
          <cell r="DQ81">
            <v>0</v>
          </cell>
          <cell r="DR81" t="str">
            <v>nd</v>
          </cell>
          <cell r="DS81" t="str">
            <v>nd</v>
          </cell>
          <cell r="DT81">
            <v>2</v>
          </cell>
          <cell r="DU81" t="str">
            <v>nd</v>
          </cell>
          <cell r="DV81" t="str">
            <v>nd</v>
          </cell>
          <cell r="DW81">
            <v>5.2</v>
          </cell>
          <cell r="DX81">
            <v>11.700000000000001</v>
          </cell>
          <cell r="DY81">
            <v>7.9</v>
          </cell>
          <cell r="DZ81">
            <v>5.8000000000000007</v>
          </cell>
          <cell r="EA81" t="str">
            <v>nd</v>
          </cell>
          <cell r="EB81" t="str">
            <v>nd</v>
          </cell>
          <cell r="EC81">
            <v>8.4</v>
          </cell>
          <cell r="ED81">
            <v>8.3000000000000007</v>
          </cell>
          <cell r="EE81">
            <v>12.6</v>
          </cell>
          <cell r="EF81">
            <v>9.4</v>
          </cell>
          <cell r="EG81">
            <v>5.4</v>
          </cell>
          <cell r="EH81">
            <v>9.8000000000000007</v>
          </cell>
          <cell r="EI81" t="str">
            <v>nd</v>
          </cell>
          <cell r="EJ81">
            <v>0</v>
          </cell>
          <cell r="EK81">
            <v>2</v>
          </cell>
          <cell r="EL81" t="str">
            <v>nd</v>
          </cell>
          <cell r="EM81">
            <v>0</v>
          </cell>
          <cell r="EN81" t="str">
            <v>nd</v>
          </cell>
          <cell r="EO81">
            <v>0</v>
          </cell>
          <cell r="EP81">
            <v>0</v>
          </cell>
          <cell r="EQ81">
            <v>0</v>
          </cell>
          <cell r="ER81">
            <v>0</v>
          </cell>
          <cell r="ES81">
            <v>0</v>
          </cell>
          <cell r="ET81">
            <v>2.1</v>
          </cell>
          <cell r="EU81" t="str">
            <v>nd</v>
          </cell>
          <cell r="EV81">
            <v>2.1</v>
          </cell>
          <cell r="EW81">
            <v>2.1</v>
          </cell>
          <cell r="EX81">
            <v>0</v>
          </cell>
          <cell r="EY81">
            <v>0</v>
          </cell>
          <cell r="EZ81">
            <v>1.3</v>
          </cell>
          <cell r="FA81">
            <v>5.5</v>
          </cell>
          <cell r="FB81">
            <v>10.9</v>
          </cell>
          <cell r="FC81">
            <v>8.5</v>
          </cell>
          <cell r="FD81">
            <v>4.3</v>
          </cell>
          <cell r="FE81" t="str">
            <v>nd</v>
          </cell>
          <cell r="FF81">
            <v>12.6</v>
          </cell>
          <cell r="FG81">
            <v>11.899999999999999</v>
          </cell>
          <cell r="FH81">
            <v>16.5</v>
          </cell>
          <cell r="FI81">
            <v>5.8999999999999995</v>
          </cell>
          <cell r="FJ81">
            <v>6.8000000000000007</v>
          </cell>
          <cell r="FK81" t="str">
            <v>nd</v>
          </cell>
          <cell r="FL81" t="str">
            <v>nd</v>
          </cell>
          <cell r="FM81">
            <v>2.8000000000000003</v>
          </cell>
          <cell r="FN81" t="str">
            <v>nd</v>
          </cell>
          <cell r="FO81">
            <v>0</v>
          </cell>
          <cell r="FP81" t="str">
            <v>nd</v>
          </cell>
          <cell r="FQ81">
            <v>0</v>
          </cell>
          <cell r="FR81">
            <v>0</v>
          </cell>
          <cell r="FS81">
            <v>0</v>
          </cell>
          <cell r="FT81">
            <v>0</v>
          </cell>
          <cell r="FU81">
            <v>0</v>
          </cell>
          <cell r="FV81">
            <v>0</v>
          </cell>
          <cell r="FW81" t="str">
            <v>nd</v>
          </cell>
          <cell r="FX81">
            <v>0</v>
          </cell>
          <cell r="FY81">
            <v>0</v>
          </cell>
          <cell r="FZ81">
            <v>2.5</v>
          </cell>
          <cell r="GA81">
            <v>3.4000000000000004</v>
          </cell>
          <cell r="GB81" t="str">
            <v>nd</v>
          </cell>
          <cell r="GC81">
            <v>0</v>
          </cell>
          <cell r="GD81">
            <v>0</v>
          </cell>
          <cell r="GE81">
            <v>2.6</v>
          </cell>
          <cell r="GF81">
            <v>5.4</v>
          </cell>
          <cell r="GG81">
            <v>10.100000000000001</v>
          </cell>
          <cell r="GH81">
            <v>15.4</v>
          </cell>
          <cell r="GI81">
            <v>0</v>
          </cell>
          <cell r="GJ81">
            <v>0</v>
          </cell>
          <cell r="GK81" t="str">
            <v>nd</v>
          </cell>
          <cell r="GL81">
            <v>3.5000000000000004</v>
          </cell>
          <cell r="GM81">
            <v>5.7</v>
          </cell>
          <cell r="GN81">
            <v>43.3</v>
          </cell>
          <cell r="GO81">
            <v>0</v>
          </cell>
          <cell r="GP81">
            <v>0</v>
          </cell>
          <cell r="GQ81">
            <v>0</v>
          </cell>
          <cell r="GR81" t="str">
            <v>nd</v>
          </cell>
          <cell r="GS81">
            <v>2.2999999999999998</v>
          </cell>
          <cell r="GT81">
            <v>3.2</v>
          </cell>
          <cell r="GU81">
            <v>0</v>
          </cell>
          <cell r="GV81">
            <v>0</v>
          </cell>
          <cell r="GW81">
            <v>0</v>
          </cell>
          <cell r="GX81">
            <v>0</v>
          </cell>
          <cell r="GY81">
            <v>0</v>
          </cell>
          <cell r="GZ81">
            <v>0</v>
          </cell>
          <cell r="HA81">
            <v>0</v>
          </cell>
          <cell r="HB81">
            <v>0</v>
          </cell>
          <cell r="HC81">
            <v>0</v>
          </cell>
          <cell r="HD81">
            <v>4.5999999999999996</v>
          </cell>
          <cell r="HE81">
            <v>2.8000000000000003</v>
          </cell>
          <cell r="HF81">
            <v>0</v>
          </cell>
          <cell r="HG81">
            <v>0</v>
          </cell>
          <cell r="HH81">
            <v>0</v>
          </cell>
          <cell r="HI81" t="str">
            <v>nd</v>
          </cell>
          <cell r="HJ81">
            <v>23</v>
          </cell>
          <cell r="HK81">
            <v>9.5</v>
          </cell>
          <cell r="HL81">
            <v>0</v>
          </cell>
          <cell r="HM81">
            <v>0</v>
          </cell>
          <cell r="HN81">
            <v>0</v>
          </cell>
          <cell r="HO81">
            <v>1.6</v>
          </cell>
          <cell r="HP81">
            <v>34.799999999999997</v>
          </cell>
          <cell r="HQ81">
            <v>15.6</v>
          </cell>
          <cell r="HR81">
            <v>0</v>
          </cell>
          <cell r="HS81">
            <v>0</v>
          </cell>
          <cell r="HT81">
            <v>0</v>
          </cell>
          <cell r="HU81">
            <v>0</v>
          </cell>
          <cell r="HV81">
            <v>3.9</v>
          </cell>
          <cell r="HW81">
            <v>2.4</v>
          </cell>
          <cell r="HX81">
            <v>0</v>
          </cell>
          <cell r="HY81">
            <v>0</v>
          </cell>
          <cell r="HZ81">
            <v>0</v>
          </cell>
          <cell r="IA81">
            <v>0</v>
          </cell>
          <cell r="IB81">
            <v>0</v>
          </cell>
          <cell r="IC81">
            <v>0</v>
          </cell>
          <cell r="ID81">
            <v>0</v>
          </cell>
          <cell r="IE81">
            <v>2.6</v>
          </cell>
          <cell r="IF81">
            <v>2.2999999999999998</v>
          </cell>
          <cell r="IG81">
            <v>2.1999999999999997</v>
          </cell>
          <cell r="IH81">
            <v>0</v>
          </cell>
          <cell r="II81">
            <v>0</v>
          </cell>
          <cell r="IJ81">
            <v>0</v>
          </cell>
          <cell r="IK81">
            <v>7.8</v>
          </cell>
          <cell r="IL81">
            <v>18.600000000000001</v>
          </cell>
          <cell r="IM81">
            <v>5.0999999999999996</v>
          </cell>
          <cell r="IN81" t="str">
            <v>nd</v>
          </cell>
          <cell r="IO81" t="str">
            <v>nd</v>
          </cell>
          <cell r="IP81">
            <v>4.1000000000000005</v>
          </cell>
          <cell r="IQ81">
            <v>21.5</v>
          </cell>
          <cell r="IR81">
            <v>20.100000000000001</v>
          </cell>
          <cell r="IS81">
            <v>3.6999999999999997</v>
          </cell>
          <cell r="IT81">
            <v>3.4000000000000004</v>
          </cell>
          <cell r="IU81">
            <v>0</v>
          </cell>
          <cell r="IV81">
            <v>0</v>
          </cell>
          <cell r="IW81">
            <v>0</v>
          </cell>
          <cell r="IX81">
            <v>4.5999999999999996</v>
          </cell>
          <cell r="IY81" t="str">
            <v>nd</v>
          </cell>
          <cell r="IZ81" t="str">
            <v>nd</v>
          </cell>
          <cell r="JA81">
            <v>0</v>
          </cell>
          <cell r="JB81">
            <v>0</v>
          </cell>
          <cell r="JC81">
            <v>0</v>
          </cell>
          <cell r="JD81">
            <v>0</v>
          </cell>
          <cell r="JE81">
            <v>0</v>
          </cell>
          <cell r="JF81">
            <v>0</v>
          </cell>
          <cell r="JG81">
            <v>0</v>
          </cell>
          <cell r="JH81">
            <v>0</v>
          </cell>
          <cell r="JI81">
            <v>0</v>
          </cell>
          <cell r="JJ81">
            <v>0</v>
          </cell>
          <cell r="JK81">
            <v>7.1999999999999993</v>
          </cell>
          <cell r="JL81">
            <v>0</v>
          </cell>
          <cell r="JM81">
            <v>0</v>
          </cell>
          <cell r="JN81">
            <v>0</v>
          </cell>
          <cell r="JO81">
            <v>0</v>
          </cell>
          <cell r="JP81">
            <v>0</v>
          </cell>
          <cell r="JQ81">
            <v>33.800000000000004</v>
          </cell>
          <cell r="JR81">
            <v>0</v>
          </cell>
          <cell r="JS81">
            <v>0</v>
          </cell>
          <cell r="JT81">
            <v>0</v>
          </cell>
          <cell r="JU81">
            <v>0</v>
          </cell>
          <cell r="JV81">
            <v>0</v>
          </cell>
          <cell r="JW81">
            <v>53.6</v>
          </cell>
          <cell r="JX81">
            <v>0</v>
          </cell>
          <cell r="JY81">
            <v>0</v>
          </cell>
          <cell r="JZ81">
            <v>0</v>
          </cell>
          <cell r="KA81">
            <v>0</v>
          </cell>
          <cell r="KB81">
            <v>0</v>
          </cell>
          <cell r="KC81">
            <v>5.4</v>
          </cell>
          <cell r="KD81">
            <v>34.300000000000004</v>
          </cell>
          <cell r="KE81">
            <v>37.200000000000003</v>
          </cell>
          <cell r="KF81">
            <v>4.1000000000000005</v>
          </cell>
          <cell r="KG81">
            <v>3.2</v>
          </cell>
          <cell r="KH81">
            <v>21.3</v>
          </cell>
          <cell r="KI81">
            <v>0</v>
          </cell>
          <cell r="KJ81">
            <v>33.300000000000004</v>
          </cell>
          <cell r="KK81">
            <v>35.9</v>
          </cell>
          <cell r="KL81">
            <v>4.5999999999999996</v>
          </cell>
          <cell r="KM81">
            <v>3.4000000000000004</v>
          </cell>
          <cell r="KN81">
            <v>22.900000000000002</v>
          </cell>
          <cell r="KO81">
            <v>0</v>
          </cell>
        </row>
        <row r="82">
          <cell r="A82" t="str">
            <v>5JZ</v>
          </cell>
          <cell r="B82" t="str">
            <v>82</v>
          </cell>
          <cell r="C82" t="str">
            <v>NAF 17</v>
          </cell>
          <cell r="D82" t="str">
            <v>JZ</v>
          </cell>
          <cell r="E82" t="str">
            <v>5</v>
          </cell>
          <cell r="F82">
            <v>0</v>
          </cell>
          <cell r="G82">
            <v>6.9</v>
          </cell>
          <cell r="H82">
            <v>38.299999999999997</v>
          </cell>
          <cell r="I82">
            <v>48.9</v>
          </cell>
          <cell r="J82">
            <v>5.8999999999999995</v>
          </cell>
          <cell r="K82">
            <v>71.2</v>
          </cell>
          <cell r="L82">
            <v>12.4</v>
          </cell>
          <cell r="M82">
            <v>10</v>
          </cell>
          <cell r="N82">
            <v>6.4</v>
          </cell>
          <cell r="O82">
            <v>31.4</v>
          </cell>
          <cell r="P82">
            <v>28.1</v>
          </cell>
          <cell r="Q82">
            <v>7.7</v>
          </cell>
          <cell r="R82">
            <v>5</v>
          </cell>
          <cell r="S82" t="str">
            <v>nd</v>
          </cell>
          <cell r="T82">
            <v>47.8</v>
          </cell>
          <cell r="U82" t="str">
            <v>nd</v>
          </cell>
          <cell r="V82">
            <v>33.300000000000004</v>
          </cell>
          <cell r="W82">
            <v>30.9</v>
          </cell>
          <cell r="X82">
            <v>64.099999999999994</v>
          </cell>
          <cell r="Y82">
            <v>5</v>
          </cell>
          <cell r="Z82">
            <v>0</v>
          </cell>
          <cell r="AA82">
            <v>37.200000000000003</v>
          </cell>
          <cell r="AB82">
            <v>16.8</v>
          </cell>
          <cell r="AC82">
            <v>64.7</v>
          </cell>
          <cell r="AD82">
            <v>21</v>
          </cell>
          <cell r="AE82">
            <v>52.900000000000006</v>
          </cell>
          <cell r="AF82" t="str">
            <v>nd</v>
          </cell>
          <cell r="AG82">
            <v>21.5</v>
          </cell>
          <cell r="AH82">
            <v>0</v>
          </cell>
          <cell r="AI82">
            <v>0</v>
          </cell>
          <cell r="AJ82">
            <v>74.400000000000006</v>
          </cell>
          <cell r="AK82" t="str">
            <v>nd</v>
          </cell>
          <cell r="AL82">
            <v>24</v>
          </cell>
          <cell r="AM82">
            <v>39.4</v>
          </cell>
          <cell r="AN82">
            <v>60.6</v>
          </cell>
          <cell r="AO82">
            <v>44</v>
          </cell>
          <cell r="AP82">
            <v>56.000000000000007</v>
          </cell>
          <cell r="AQ82">
            <v>61</v>
          </cell>
          <cell r="AR82">
            <v>17.899999999999999</v>
          </cell>
          <cell r="AS82">
            <v>0</v>
          </cell>
          <cell r="AT82">
            <v>15.8</v>
          </cell>
          <cell r="AU82" t="str">
            <v>nd</v>
          </cell>
          <cell r="AV82">
            <v>28.799999999999997</v>
          </cell>
          <cell r="AW82">
            <v>14.299999999999999</v>
          </cell>
          <cell r="AX82">
            <v>14.799999999999999</v>
          </cell>
          <cell r="AY82">
            <v>13.8</v>
          </cell>
          <cell r="AZ82">
            <v>28.299999999999997</v>
          </cell>
          <cell r="BA82">
            <v>15.4</v>
          </cell>
          <cell r="BB82">
            <v>23.599999999999998</v>
          </cell>
          <cell r="BC82">
            <v>8.6</v>
          </cell>
          <cell r="BD82">
            <v>20.399999999999999</v>
          </cell>
          <cell r="BE82">
            <v>18.7</v>
          </cell>
          <cell r="BF82">
            <v>13.3</v>
          </cell>
          <cell r="BG82">
            <v>21.4</v>
          </cell>
          <cell r="BH82">
            <v>18.399999999999999</v>
          </cell>
          <cell r="BI82">
            <v>25.2</v>
          </cell>
          <cell r="BJ82">
            <v>21.9</v>
          </cell>
          <cell r="BK82">
            <v>11.700000000000001</v>
          </cell>
          <cell r="BL82" t="str">
            <v>nd</v>
          </cell>
          <cell r="BM82">
            <v>0</v>
          </cell>
          <cell r="BN82" t="str">
            <v>nd</v>
          </cell>
          <cell r="BO82" t="str">
            <v>nd</v>
          </cell>
          <cell r="BP82">
            <v>13.3</v>
          </cell>
          <cell r="BQ82">
            <v>16.600000000000001</v>
          </cell>
          <cell r="BR82">
            <v>66.2</v>
          </cell>
          <cell r="BS82">
            <v>0</v>
          </cell>
          <cell r="BT82">
            <v>0</v>
          </cell>
          <cell r="BU82">
            <v>0</v>
          </cell>
          <cell r="BV82">
            <v>13.4</v>
          </cell>
          <cell r="BW82">
            <v>79.3</v>
          </cell>
          <cell r="BX82">
            <v>7.3</v>
          </cell>
          <cell r="BY82">
            <v>0</v>
          </cell>
          <cell r="BZ82" t="str">
            <v>nd</v>
          </cell>
          <cell r="CA82">
            <v>35</v>
          </cell>
          <cell r="CB82">
            <v>50.6</v>
          </cell>
          <cell r="CC82">
            <v>11.5</v>
          </cell>
          <cell r="CD82" t="str">
            <v>nd</v>
          </cell>
          <cell r="CE82">
            <v>0</v>
          </cell>
          <cell r="CF82">
            <v>0</v>
          </cell>
          <cell r="CG82">
            <v>0</v>
          </cell>
          <cell r="CH82">
            <v>0</v>
          </cell>
          <cell r="CI82" t="str">
            <v>nd</v>
          </cell>
          <cell r="CJ82">
            <v>97.6</v>
          </cell>
          <cell r="CK82">
            <v>94</v>
          </cell>
          <cell r="CL82">
            <v>74.400000000000006</v>
          </cell>
          <cell r="CM82">
            <v>70.8</v>
          </cell>
          <cell r="CN82">
            <v>47.8</v>
          </cell>
          <cell r="CO82">
            <v>6.2</v>
          </cell>
          <cell r="CP82">
            <v>40.1</v>
          </cell>
          <cell r="CQ82">
            <v>80</v>
          </cell>
          <cell r="CR82">
            <v>9.8000000000000007</v>
          </cell>
          <cell r="CS82">
            <v>36.299999999999997</v>
          </cell>
          <cell r="CT82">
            <v>31.8</v>
          </cell>
          <cell r="CU82" t="str">
            <v>nd</v>
          </cell>
          <cell r="CV82">
            <v>28.599999999999998</v>
          </cell>
          <cell r="CW82">
            <v>11</v>
          </cell>
          <cell r="CX82">
            <v>6</v>
          </cell>
          <cell r="CY82">
            <v>18.3</v>
          </cell>
          <cell r="CZ82">
            <v>10.199999999999999</v>
          </cell>
          <cell r="DA82">
            <v>32.800000000000004</v>
          </cell>
          <cell r="DB82">
            <v>21.6</v>
          </cell>
          <cell r="DC82">
            <v>9.7000000000000011</v>
          </cell>
          <cell r="DD82">
            <v>47.3</v>
          </cell>
          <cell r="DE82">
            <v>4.8</v>
          </cell>
          <cell r="DF82">
            <v>33.1</v>
          </cell>
          <cell r="DG82">
            <v>27.200000000000003</v>
          </cell>
          <cell r="DH82">
            <v>10</v>
          </cell>
          <cell r="DI82">
            <v>4.7</v>
          </cell>
          <cell r="DJ82">
            <v>23</v>
          </cell>
          <cell r="DK82">
            <v>22.6</v>
          </cell>
          <cell r="DL82">
            <v>0</v>
          </cell>
          <cell r="DM82">
            <v>0</v>
          </cell>
          <cell r="DN82">
            <v>0</v>
          </cell>
          <cell r="DO82">
            <v>0</v>
          </cell>
          <cell r="DP82">
            <v>0</v>
          </cell>
          <cell r="DQ82">
            <v>0</v>
          </cell>
          <cell r="DR82">
            <v>0</v>
          </cell>
          <cell r="DS82" t="str">
            <v>nd</v>
          </cell>
          <cell r="DT82" t="str">
            <v>nd</v>
          </cell>
          <cell r="DU82" t="str">
            <v>nd</v>
          </cell>
          <cell r="DV82">
            <v>0</v>
          </cell>
          <cell r="DW82">
            <v>6.3</v>
          </cell>
          <cell r="DX82">
            <v>13.700000000000001</v>
          </cell>
          <cell r="DY82">
            <v>6.3</v>
          </cell>
          <cell r="DZ82">
            <v>10.9</v>
          </cell>
          <cell r="EA82">
            <v>0</v>
          </cell>
          <cell r="EB82" t="str">
            <v>nd</v>
          </cell>
          <cell r="EC82">
            <v>9.1</v>
          </cell>
          <cell r="ED82">
            <v>6.7</v>
          </cell>
          <cell r="EE82" t="str">
            <v>nd</v>
          </cell>
          <cell r="EF82">
            <v>7.7</v>
          </cell>
          <cell r="EG82">
            <v>16.2</v>
          </cell>
          <cell r="EH82">
            <v>8</v>
          </cell>
          <cell r="EI82">
            <v>0</v>
          </cell>
          <cell r="EJ82" t="str">
            <v>nd</v>
          </cell>
          <cell r="EK82">
            <v>0</v>
          </cell>
          <cell r="EL82">
            <v>0</v>
          </cell>
          <cell r="EM82">
            <v>0</v>
          </cell>
          <cell r="EN82" t="str">
            <v>nd</v>
          </cell>
          <cell r="EO82">
            <v>0</v>
          </cell>
          <cell r="EP82">
            <v>0</v>
          </cell>
          <cell r="EQ82">
            <v>0</v>
          </cell>
          <cell r="ER82">
            <v>0</v>
          </cell>
          <cell r="ES82">
            <v>0</v>
          </cell>
          <cell r="ET82" t="str">
            <v>nd</v>
          </cell>
          <cell r="EU82">
            <v>0</v>
          </cell>
          <cell r="EV82" t="str">
            <v>nd</v>
          </cell>
          <cell r="EW82" t="str">
            <v>nd</v>
          </cell>
          <cell r="EX82">
            <v>0</v>
          </cell>
          <cell r="EY82">
            <v>0</v>
          </cell>
          <cell r="EZ82" t="str">
            <v>nd</v>
          </cell>
          <cell r="FA82">
            <v>12.2</v>
          </cell>
          <cell r="FB82">
            <v>12.8</v>
          </cell>
          <cell r="FC82">
            <v>9.3000000000000007</v>
          </cell>
          <cell r="FD82" t="str">
            <v>nd</v>
          </cell>
          <cell r="FE82">
            <v>0</v>
          </cell>
          <cell r="FF82">
            <v>17.100000000000001</v>
          </cell>
          <cell r="FG82">
            <v>6.2</v>
          </cell>
          <cell r="FH82">
            <v>6.9</v>
          </cell>
          <cell r="FI82">
            <v>10.5</v>
          </cell>
          <cell r="FJ82">
            <v>6.6000000000000005</v>
          </cell>
          <cell r="FK82" t="str">
            <v>nd</v>
          </cell>
          <cell r="FL82">
            <v>0</v>
          </cell>
          <cell r="FM82">
            <v>0</v>
          </cell>
          <cell r="FN82" t="str">
            <v>nd</v>
          </cell>
          <cell r="FO82">
            <v>0</v>
          </cell>
          <cell r="FP82" t="str">
            <v>nd</v>
          </cell>
          <cell r="FQ82">
            <v>0</v>
          </cell>
          <cell r="FR82">
            <v>0</v>
          </cell>
          <cell r="FS82">
            <v>0</v>
          </cell>
          <cell r="FT82">
            <v>0</v>
          </cell>
          <cell r="FU82">
            <v>0</v>
          </cell>
          <cell r="FV82">
            <v>0</v>
          </cell>
          <cell r="FW82">
            <v>0</v>
          </cell>
          <cell r="FX82" t="str">
            <v>nd</v>
          </cell>
          <cell r="FY82" t="str">
            <v>nd</v>
          </cell>
          <cell r="FZ82">
            <v>0</v>
          </cell>
          <cell r="GA82" t="str">
            <v>nd</v>
          </cell>
          <cell r="GB82">
            <v>0</v>
          </cell>
          <cell r="GC82">
            <v>0</v>
          </cell>
          <cell r="GD82">
            <v>0</v>
          </cell>
          <cell r="GE82">
            <v>0</v>
          </cell>
          <cell r="GF82">
            <v>10.100000000000001</v>
          </cell>
          <cell r="GG82">
            <v>7.6</v>
          </cell>
          <cell r="GH82">
            <v>21.3</v>
          </cell>
          <cell r="GI82">
            <v>0</v>
          </cell>
          <cell r="GJ82">
            <v>0</v>
          </cell>
          <cell r="GK82">
            <v>0</v>
          </cell>
          <cell r="GL82">
            <v>0</v>
          </cell>
          <cell r="GM82">
            <v>6.1</v>
          </cell>
          <cell r="GN82">
            <v>42.1</v>
          </cell>
          <cell r="GO82">
            <v>0</v>
          </cell>
          <cell r="GP82">
            <v>0</v>
          </cell>
          <cell r="GQ82">
            <v>0</v>
          </cell>
          <cell r="GR82" t="str">
            <v>nd</v>
          </cell>
          <cell r="GS82">
            <v>0</v>
          </cell>
          <cell r="GT82" t="str">
            <v>nd</v>
          </cell>
          <cell r="GU82">
            <v>0</v>
          </cell>
          <cell r="GV82">
            <v>0</v>
          </cell>
          <cell r="GW82">
            <v>0</v>
          </cell>
          <cell r="GX82">
            <v>0</v>
          </cell>
          <cell r="GY82">
            <v>0</v>
          </cell>
          <cell r="GZ82">
            <v>0</v>
          </cell>
          <cell r="HA82">
            <v>0</v>
          </cell>
          <cell r="HB82">
            <v>0</v>
          </cell>
          <cell r="HC82">
            <v>0</v>
          </cell>
          <cell r="HD82">
            <v>5.6000000000000005</v>
          </cell>
          <cell r="HE82">
            <v>0</v>
          </cell>
          <cell r="HF82">
            <v>0</v>
          </cell>
          <cell r="HG82">
            <v>0</v>
          </cell>
          <cell r="HH82">
            <v>0</v>
          </cell>
          <cell r="HI82">
            <v>12.8</v>
          </cell>
          <cell r="HJ82">
            <v>25.1</v>
          </cell>
          <cell r="HK82" t="str">
            <v>nd</v>
          </cell>
          <cell r="HL82">
            <v>0</v>
          </cell>
          <cell r="HM82">
            <v>0</v>
          </cell>
          <cell r="HN82">
            <v>0</v>
          </cell>
          <cell r="HO82">
            <v>0</v>
          </cell>
          <cell r="HP82">
            <v>43.2</v>
          </cell>
          <cell r="HQ82">
            <v>5.5</v>
          </cell>
          <cell r="HR82">
            <v>0</v>
          </cell>
          <cell r="HS82">
            <v>0</v>
          </cell>
          <cell r="HT82">
            <v>0</v>
          </cell>
          <cell r="HU82">
            <v>0</v>
          </cell>
          <cell r="HV82">
            <v>6</v>
          </cell>
          <cell r="HW82">
            <v>0</v>
          </cell>
          <cell r="HX82">
            <v>0</v>
          </cell>
          <cell r="HY82">
            <v>0</v>
          </cell>
          <cell r="HZ82">
            <v>0</v>
          </cell>
          <cell r="IA82">
            <v>0</v>
          </cell>
          <cell r="IB82">
            <v>0</v>
          </cell>
          <cell r="IC82">
            <v>0</v>
          </cell>
          <cell r="ID82">
            <v>0</v>
          </cell>
          <cell r="IE82">
            <v>0</v>
          </cell>
          <cell r="IF82" t="str">
            <v>nd</v>
          </cell>
          <cell r="IG82" t="str">
            <v>nd</v>
          </cell>
          <cell r="IH82">
            <v>0</v>
          </cell>
          <cell r="II82">
            <v>0</v>
          </cell>
          <cell r="IJ82" t="str">
            <v>nd</v>
          </cell>
          <cell r="IK82">
            <v>11.5</v>
          </cell>
          <cell r="IL82">
            <v>26.3</v>
          </cell>
          <cell r="IM82">
            <v>0</v>
          </cell>
          <cell r="IN82">
            <v>0</v>
          </cell>
          <cell r="IO82">
            <v>0</v>
          </cell>
          <cell r="IP82" t="str">
            <v>nd</v>
          </cell>
          <cell r="IQ82">
            <v>20.399999999999999</v>
          </cell>
          <cell r="IR82">
            <v>17.899999999999999</v>
          </cell>
          <cell r="IS82">
            <v>8.1</v>
          </cell>
          <cell r="IT82" t="str">
            <v>nd</v>
          </cell>
          <cell r="IU82">
            <v>0</v>
          </cell>
          <cell r="IV82">
            <v>0</v>
          </cell>
          <cell r="IW82" t="str">
            <v>nd</v>
          </cell>
          <cell r="IX82" t="str">
            <v>nd</v>
          </cell>
          <cell r="IY82">
            <v>0</v>
          </cell>
          <cell r="IZ82">
            <v>0</v>
          </cell>
          <cell r="JA82">
            <v>0</v>
          </cell>
          <cell r="JB82">
            <v>0</v>
          </cell>
          <cell r="JC82">
            <v>0</v>
          </cell>
          <cell r="JD82">
            <v>0</v>
          </cell>
          <cell r="JE82">
            <v>0</v>
          </cell>
          <cell r="JF82">
            <v>0</v>
          </cell>
          <cell r="JG82">
            <v>0</v>
          </cell>
          <cell r="JH82">
            <v>0</v>
          </cell>
          <cell r="JI82">
            <v>0</v>
          </cell>
          <cell r="JJ82">
            <v>0</v>
          </cell>
          <cell r="JK82">
            <v>5.6000000000000005</v>
          </cell>
          <cell r="JL82">
            <v>0</v>
          </cell>
          <cell r="JM82">
            <v>0</v>
          </cell>
          <cell r="JN82">
            <v>0</v>
          </cell>
          <cell r="JO82">
            <v>0</v>
          </cell>
          <cell r="JP82" t="str">
            <v>nd</v>
          </cell>
          <cell r="JQ82">
            <v>37.5</v>
          </cell>
          <cell r="JR82">
            <v>0</v>
          </cell>
          <cell r="JS82">
            <v>0</v>
          </cell>
          <cell r="JT82">
            <v>0</v>
          </cell>
          <cell r="JU82">
            <v>0</v>
          </cell>
          <cell r="JV82">
            <v>0</v>
          </cell>
          <cell r="JW82">
            <v>48.5</v>
          </cell>
          <cell r="JX82">
            <v>0</v>
          </cell>
          <cell r="JY82">
            <v>0</v>
          </cell>
          <cell r="JZ82">
            <v>0</v>
          </cell>
          <cell r="KA82">
            <v>0</v>
          </cell>
          <cell r="KB82">
            <v>0</v>
          </cell>
          <cell r="KC82">
            <v>6</v>
          </cell>
          <cell r="KD82">
            <v>28.1</v>
          </cell>
          <cell r="KE82">
            <v>38.200000000000003</v>
          </cell>
          <cell r="KF82">
            <v>4.5</v>
          </cell>
          <cell r="KG82">
            <v>5.8999999999999995</v>
          </cell>
          <cell r="KH82">
            <v>23.200000000000003</v>
          </cell>
          <cell r="KI82">
            <v>0.1</v>
          </cell>
          <cell r="KJ82">
            <v>27.6</v>
          </cell>
          <cell r="KK82">
            <v>37.1</v>
          </cell>
          <cell r="KL82">
            <v>4.8</v>
          </cell>
          <cell r="KM82">
            <v>6.4</v>
          </cell>
          <cell r="KN82">
            <v>24.099999999999998</v>
          </cell>
          <cell r="KO82">
            <v>0.1</v>
          </cell>
        </row>
        <row r="83">
          <cell r="A83" t="str">
            <v>6JZ</v>
          </cell>
          <cell r="B83" t="str">
            <v>83</v>
          </cell>
          <cell r="C83" t="str">
            <v>NAF 17</v>
          </cell>
          <cell r="D83" t="str">
            <v>JZ</v>
          </cell>
          <cell r="E83" t="str">
            <v>6</v>
          </cell>
          <cell r="F83">
            <v>0</v>
          </cell>
          <cell r="G83">
            <v>14.6</v>
          </cell>
          <cell r="H83">
            <v>59.599999999999994</v>
          </cell>
          <cell r="I83">
            <v>25.2</v>
          </cell>
          <cell r="J83">
            <v>0.5</v>
          </cell>
          <cell r="K83">
            <v>94.5</v>
          </cell>
          <cell r="L83">
            <v>3</v>
          </cell>
          <cell r="M83" t="str">
            <v>nd</v>
          </cell>
          <cell r="N83">
            <v>2.2999999999999998</v>
          </cell>
          <cell r="O83">
            <v>36.1</v>
          </cell>
          <cell r="P83">
            <v>44.800000000000004</v>
          </cell>
          <cell r="Q83" t="str">
            <v>nd</v>
          </cell>
          <cell r="R83">
            <v>0</v>
          </cell>
          <cell r="S83" t="str">
            <v>nd</v>
          </cell>
          <cell r="T83">
            <v>46</v>
          </cell>
          <cell r="U83">
            <v>2.1</v>
          </cell>
          <cell r="V83">
            <v>27.3</v>
          </cell>
          <cell r="W83">
            <v>23.9</v>
          </cell>
          <cell r="X83">
            <v>74.5</v>
          </cell>
          <cell r="Y83">
            <v>1.6</v>
          </cell>
          <cell r="Z83">
            <v>21.3</v>
          </cell>
          <cell r="AA83">
            <v>54</v>
          </cell>
          <cell r="AB83">
            <v>26.400000000000002</v>
          </cell>
          <cell r="AC83">
            <v>75.7</v>
          </cell>
          <cell r="AD83">
            <v>10</v>
          </cell>
          <cell r="AE83">
            <v>29.599999999999998</v>
          </cell>
          <cell r="AF83">
            <v>30.3</v>
          </cell>
          <cell r="AG83">
            <v>0</v>
          </cell>
          <cell r="AH83">
            <v>0</v>
          </cell>
          <cell r="AI83">
            <v>40.1</v>
          </cell>
          <cell r="AJ83">
            <v>57.9</v>
          </cell>
          <cell r="AK83" t="str">
            <v>nd</v>
          </cell>
          <cell r="AL83">
            <v>34.9</v>
          </cell>
          <cell r="AM83">
            <v>34.799999999999997</v>
          </cell>
          <cell r="AN83">
            <v>65.2</v>
          </cell>
          <cell r="AO83">
            <v>52.1</v>
          </cell>
          <cell r="AP83">
            <v>47.9</v>
          </cell>
          <cell r="AQ83">
            <v>70.7</v>
          </cell>
          <cell r="AR83">
            <v>17.2</v>
          </cell>
          <cell r="AS83" t="str">
            <v>nd</v>
          </cell>
          <cell r="AT83">
            <v>7.8</v>
          </cell>
          <cell r="AU83">
            <v>2.6</v>
          </cell>
          <cell r="AV83">
            <v>47.9</v>
          </cell>
          <cell r="AW83" t="str">
            <v>nd</v>
          </cell>
          <cell r="AX83">
            <v>3.6999999999999997</v>
          </cell>
          <cell r="AY83">
            <v>30.099999999999998</v>
          </cell>
          <cell r="AZ83">
            <v>18.099999999999998</v>
          </cell>
          <cell r="BA83">
            <v>17.599999999999998</v>
          </cell>
          <cell r="BB83">
            <v>10.100000000000001</v>
          </cell>
          <cell r="BC83">
            <v>31.900000000000002</v>
          </cell>
          <cell r="BD83">
            <v>26.400000000000002</v>
          </cell>
          <cell r="BE83">
            <v>11.799999999999999</v>
          </cell>
          <cell r="BF83">
            <v>2.1</v>
          </cell>
          <cell r="BG83">
            <v>21.4</v>
          </cell>
          <cell r="BH83">
            <v>20</v>
          </cell>
          <cell r="BI83">
            <v>11.899999999999999</v>
          </cell>
          <cell r="BJ83">
            <v>27</v>
          </cell>
          <cell r="BK83">
            <v>19.2</v>
          </cell>
          <cell r="BL83">
            <v>0.5</v>
          </cell>
          <cell r="BM83">
            <v>0</v>
          </cell>
          <cell r="BN83">
            <v>1.0999999999999999</v>
          </cell>
          <cell r="BO83">
            <v>0</v>
          </cell>
          <cell r="BP83">
            <v>8.9</v>
          </cell>
          <cell r="BQ83">
            <v>20.100000000000001</v>
          </cell>
          <cell r="BR83">
            <v>70</v>
          </cell>
          <cell r="BS83">
            <v>0</v>
          </cell>
          <cell r="BT83">
            <v>0</v>
          </cell>
          <cell r="BU83">
            <v>0</v>
          </cell>
          <cell r="BV83">
            <v>5</v>
          </cell>
          <cell r="BW83">
            <v>91.600000000000009</v>
          </cell>
          <cell r="BX83">
            <v>3.4000000000000004</v>
          </cell>
          <cell r="BY83">
            <v>0</v>
          </cell>
          <cell r="BZ83">
            <v>2.1</v>
          </cell>
          <cell r="CA83">
            <v>44.800000000000004</v>
          </cell>
          <cell r="CB83">
            <v>41.6</v>
          </cell>
          <cell r="CC83">
            <v>11.3</v>
          </cell>
          <cell r="CD83" t="str">
            <v>nd</v>
          </cell>
          <cell r="CE83">
            <v>0</v>
          </cell>
          <cell r="CF83">
            <v>0</v>
          </cell>
          <cell r="CG83">
            <v>0</v>
          </cell>
          <cell r="CH83">
            <v>0</v>
          </cell>
          <cell r="CI83" t="str">
            <v>nd</v>
          </cell>
          <cell r="CJ83">
            <v>78</v>
          </cell>
          <cell r="CK83">
            <v>97</v>
          </cell>
          <cell r="CL83">
            <v>83.3</v>
          </cell>
          <cell r="CM83">
            <v>87.5</v>
          </cell>
          <cell r="CN83">
            <v>65.600000000000009</v>
          </cell>
          <cell r="CO83">
            <v>7.0000000000000009</v>
          </cell>
          <cell r="CP83">
            <v>34.799999999999997</v>
          </cell>
          <cell r="CQ83">
            <v>89.7</v>
          </cell>
          <cell r="CR83">
            <v>12.8</v>
          </cell>
          <cell r="CS83">
            <v>16.2</v>
          </cell>
          <cell r="CT83">
            <v>11.5</v>
          </cell>
          <cell r="CU83">
            <v>16.7</v>
          </cell>
          <cell r="CV83">
            <v>55.600000000000009</v>
          </cell>
          <cell r="CW83">
            <v>6.2</v>
          </cell>
          <cell r="CX83">
            <v>4</v>
          </cell>
          <cell r="CY83">
            <v>4.5999999999999996</v>
          </cell>
          <cell r="CZ83">
            <v>43.5</v>
          </cell>
          <cell r="DA83">
            <v>21.7</v>
          </cell>
          <cell r="DB83">
            <v>20.100000000000001</v>
          </cell>
          <cell r="DC83">
            <v>5.8999999999999995</v>
          </cell>
          <cell r="DD83">
            <v>49.1</v>
          </cell>
          <cell r="DE83">
            <v>2.6</v>
          </cell>
          <cell r="DF83">
            <v>27.700000000000003</v>
          </cell>
          <cell r="DG83">
            <v>47.5</v>
          </cell>
          <cell r="DH83">
            <v>27.900000000000002</v>
          </cell>
          <cell r="DI83" t="str">
            <v>nd</v>
          </cell>
          <cell r="DJ83">
            <v>33.4</v>
          </cell>
          <cell r="DK83">
            <v>15.5</v>
          </cell>
          <cell r="DL83">
            <v>0</v>
          </cell>
          <cell r="DM83">
            <v>0</v>
          </cell>
          <cell r="DN83">
            <v>0</v>
          </cell>
          <cell r="DO83">
            <v>0</v>
          </cell>
          <cell r="DP83">
            <v>0</v>
          </cell>
          <cell r="DQ83">
            <v>0</v>
          </cell>
          <cell r="DR83" t="str">
            <v>nd</v>
          </cell>
          <cell r="DS83" t="str">
            <v>nd</v>
          </cell>
          <cell r="DT83" t="str">
            <v>nd</v>
          </cell>
          <cell r="DU83">
            <v>5.7</v>
          </cell>
          <cell r="DV83">
            <v>0</v>
          </cell>
          <cell r="DW83">
            <v>12.9</v>
          </cell>
          <cell r="DX83">
            <v>5.8000000000000007</v>
          </cell>
          <cell r="DY83">
            <v>28.799999999999997</v>
          </cell>
          <cell r="DZ83">
            <v>10.9</v>
          </cell>
          <cell r="EA83" t="str">
            <v>nd</v>
          </cell>
          <cell r="EB83">
            <v>0</v>
          </cell>
          <cell r="EC83">
            <v>4.7</v>
          </cell>
          <cell r="ED83">
            <v>3.9</v>
          </cell>
          <cell r="EE83">
            <v>2.1</v>
          </cell>
          <cell r="EF83">
            <v>6.9</v>
          </cell>
          <cell r="EG83">
            <v>5.7</v>
          </cell>
          <cell r="EH83">
            <v>2.1</v>
          </cell>
          <cell r="EI83">
            <v>0</v>
          </cell>
          <cell r="EJ83" t="str">
            <v>nd</v>
          </cell>
          <cell r="EK83" t="str">
            <v>nd</v>
          </cell>
          <cell r="EL83">
            <v>0</v>
          </cell>
          <cell r="EM83">
            <v>0</v>
          </cell>
          <cell r="EN83">
            <v>0</v>
          </cell>
          <cell r="EO83">
            <v>0</v>
          </cell>
          <cell r="EP83">
            <v>0</v>
          </cell>
          <cell r="EQ83">
            <v>0</v>
          </cell>
          <cell r="ER83">
            <v>0</v>
          </cell>
          <cell r="ES83">
            <v>0</v>
          </cell>
          <cell r="ET83" t="str">
            <v>nd</v>
          </cell>
          <cell r="EU83" t="str">
            <v>nd</v>
          </cell>
          <cell r="EV83">
            <v>1.3</v>
          </cell>
          <cell r="EW83">
            <v>0</v>
          </cell>
          <cell r="EX83">
            <v>0</v>
          </cell>
          <cell r="EY83">
            <v>0</v>
          </cell>
          <cell r="EZ83" t="str">
            <v>nd</v>
          </cell>
          <cell r="FA83">
            <v>10.6</v>
          </cell>
          <cell r="FB83">
            <v>9.5</v>
          </cell>
          <cell r="FC83">
            <v>23.400000000000002</v>
          </cell>
          <cell r="FD83">
            <v>12.8</v>
          </cell>
          <cell r="FE83">
            <v>0.5</v>
          </cell>
          <cell r="FF83">
            <v>7.3999999999999995</v>
          </cell>
          <cell r="FG83">
            <v>7.3999999999999995</v>
          </cell>
          <cell r="FH83">
            <v>1.2</v>
          </cell>
          <cell r="FI83">
            <v>3.5000000000000004</v>
          </cell>
          <cell r="FJ83">
            <v>6</v>
          </cell>
          <cell r="FK83">
            <v>0</v>
          </cell>
          <cell r="FL83">
            <v>0</v>
          </cell>
          <cell r="FM83">
            <v>0</v>
          </cell>
          <cell r="FN83">
            <v>0</v>
          </cell>
          <cell r="FO83" t="str">
            <v>nd</v>
          </cell>
          <cell r="FP83" t="str">
            <v>nd</v>
          </cell>
          <cell r="FQ83" t="str">
            <v>nd</v>
          </cell>
          <cell r="FR83">
            <v>0</v>
          </cell>
          <cell r="FS83">
            <v>0</v>
          </cell>
          <cell r="FT83">
            <v>0</v>
          </cell>
          <cell r="FU83">
            <v>0</v>
          </cell>
          <cell r="FV83">
            <v>0</v>
          </cell>
          <cell r="FW83">
            <v>0</v>
          </cell>
          <cell r="FX83" t="str">
            <v>nd</v>
          </cell>
          <cell r="FY83">
            <v>0</v>
          </cell>
          <cell r="FZ83">
            <v>2.2999999999999998</v>
          </cell>
          <cell r="GA83" t="str">
            <v>nd</v>
          </cell>
          <cell r="GB83">
            <v>4.3</v>
          </cell>
          <cell r="GC83">
            <v>0</v>
          </cell>
          <cell r="GD83">
            <v>0.8</v>
          </cell>
          <cell r="GE83">
            <v>0</v>
          </cell>
          <cell r="GF83">
            <v>6.6000000000000005</v>
          </cell>
          <cell r="GG83">
            <v>7.7</v>
          </cell>
          <cell r="GH83">
            <v>44.5</v>
          </cell>
          <cell r="GI83">
            <v>0</v>
          </cell>
          <cell r="GJ83">
            <v>0</v>
          </cell>
          <cell r="GK83">
            <v>0</v>
          </cell>
          <cell r="GL83">
            <v>0</v>
          </cell>
          <cell r="GM83">
            <v>3.3000000000000003</v>
          </cell>
          <cell r="GN83">
            <v>21.099999999999998</v>
          </cell>
          <cell r="GO83">
            <v>0</v>
          </cell>
          <cell r="GP83">
            <v>0</v>
          </cell>
          <cell r="GQ83">
            <v>0</v>
          </cell>
          <cell r="GR83">
            <v>0</v>
          </cell>
          <cell r="GS83" t="str">
            <v>nd</v>
          </cell>
          <cell r="GT83" t="str">
            <v>nd</v>
          </cell>
          <cell r="GU83">
            <v>0</v>
          </cell>
          <cell r="GV83">
            <v>0</v>
          </cell>
          <cell r="GW83">
            <v>0</v>
          </cell>
          <cell r="GX83">
            <v>0</v>
          </cell>
          <cell r="GY83">
            <v>0</v>
          </cell>
          <cell r="GZ83">
            <v>0</v>
          </cell>
          <cell r="HA83">
            <v>0</v>
          </cell>
          <cell r="HB83">
            <v>0</v>
          </cell>
          <cell r="HC83">
            <v>0</v>
          </cell>
          <cell r="HD83">
            <v>15.6</v>
          </cell>
          <cell r="HE83">
            <v>0</v>
          </cell>
          <cell r="HF83">
            <v>0</v>
          </cell>
          <cell r="HG83">
            <v>0</v>
          </cell>
          <cell r="HH83">
            <v>0</v>
          </cell>
          <cell r="HI83">
            <v>3.4000000000000004</v>
          </cell>
          <cell r="HJ83">
            <v>54.500000000000007</v>
          </cell>
          <cell r="HK83">
            <v>1.6</v>
          </cell>
          <cell r="HL83">
            <v>0</v>
          </cell>
          <cell r="HM83">
            <v>0</v>
          </cell>
          <cell r="HN83">
            <v>0</v>
          </cell>
          <cell r="HO83">
            <v>1.6</v>
          </cell>
          <cell r="HP83">
            <v>21.4</v>
          </cell>
          <cell r="HQ83">
            <v>1.7000000000000002</v>
          </cell>
          <cell r="HR83">
            <v>0</v>
          </cell>
          <cell r="HS83">
            <v>0</v>
          </cell>
          <cell r="HT83">
            <v>0</v>
          </cell>
          <cell r="HU83">
            <v>0</v>
          </cell>
          <cell r="HV83" t="str">
            <v>nd</v>
          </cell>
          <cell r="HW83" t="str">
            <v>nd</v>
          </cell>
          <cell r="HX83">
            <v>0</v>
          </cell>
          <cell r="HY83">
            <v>0</v>
          </cell>
          <cell r="HZ83">
            <v>0</v>
          </cell>
          <cell r="IA83">
            <v>0</v>
          </cell>
          <cell r="IB83">
            <v>0</v>
          </cell>
          <cell r="IC83">
            <v>0</v>
          </cell>
          <cell r="ID83">
            <v>0</v>
          </cell>
          <cell r="IE83" t="str">
            <v>nd</v>
          </cell>
          <cell r="IF83">
            <v>12.6</v>
          </cell>
          <cell r="IG83">
            <v>2.2999999999999998</v>
          </cell>
          <cell r="IH83">
            <v>0</v>
          </cell>
          <cell r="II83">
            <v>0</v>
          </cell>
          <cell r="IJ83">
            <v>0.6</v>
          </cell>
          <cell r="IK83">
            <v>32</v>
          </cell>
          <cell r="IL83">
            <v>18.8</v>
          </cell>
          <cell r="IM83">
            <v>7.8</v>
          </cell>
          <cell r="IN83" t="str">
            <v>nd</v>
          </cell>
          <cell r="IO83">
            <v>0</v>
          </cell>
          <cell r="IP83">
            <v>1.5</v>
          </cell>
          <cell r="IQ83">
            <v>11.899999999999999</v>
          </cell>
          <cell r="IR83">
            <v>10</v>
          </cell>
          <cell r="IS83">
            <v>1.3</v>
          </cell>
          <cell r="IT83">
            <v>0</v>
          </cell>
          <cell r="IU83">
            <v>0</v>
          </cell>
          <cell r="IV83" t="str">
            <v>nd</v>
          </cell>
          <cell r="IW83" t="str">
            <v>nd</v>
          </cell>
          <cell r="IX83" t="str">
            <v>nd</v>
          </cell>
          <cell r="IY83">
            <v>0</v>
          </cell>
          <cell r="IZ83">
            <v>0</v>
          </cell>
          <cell r="JA83">
            <v>0</v>
          </cell>
          <cell r="JB83">
            <v>0</v>
          </cell>
          <cell r="JC83">
            <v>0</v>
          </cell>
          <cell r="JD83">
            <v>0</v>
          </cell>
          <cell r="JE83">
            <v>0</v>
          </cell>
          <cell r="JF83">
            <v>0</v>
          </cell>
          <cell r="JG83">
            <v>0</v>
          </cell>
          <cell r="JH83">
            <v>0</v>
          </cell>
          <cell r="JI83">
            <v>0</v>
          </cell>
          <cell r="JJ83">
            <v>0</v>
          </cell>
          <cell r="JK83">
            <v>16.400000000000002</v>
          </cell>
          <cell r="JL83">
            <v>0</v>
          </cell>
          <cell r="JM83">
            <v>0</v>
          </cell>
          <cell r="JN83">
            <v>0</v>
          </cell>
          <cell r="JO83">
            <v>0</v>
          </cell>
          <cell r="JP83" t="str">
            <v>nd</v>
          </cell>
          <cell r="JQ83">
            <v>36.299999999999997</v>
          </cell>
          <cell r="JR83">
            <v>0</v>
          </cell>
          <cell r="JS83">
            <v>0</v>
          </cell>
          <cell r="JT83">
            <v>0</v>
          </cell>
          <cell r="JU83">
            <v>0</v>
          </cell>
          <cell r="JV83">
            <v>0</v>
          </cell>
          <cell r="JW83">
            <v>24.9</v>
          </cell>
          <cell r="JX83">
            <v>0</v>
          </cell>
          <cell r="JY83">
            <v>0</v>
          </cell>
          <cell r="JZ83">
            <v>0</v>
          </cell>
          <cell r="KA83">
            <v>0</v>
          </cell>
          <cell r="KB83">
            <v>0</v>
          </cell>
          <cell r="KC83">
            <v>0.6</v>
          </cell>
          <cell r="KD83">
            <v>33.5</v>
          </cell>
          <cell r="KE83">
            <v>35.199999999999996</v>
          </cell>
          <cell r="KF83">
            <v>2.5</v>
          </cell>
          <cell r="KG83">
            <v>4.5999999999999996</v>
          </cell>
          <cell r="KH83">
            <v>23.200000000000003</v>
          </cell>
          <cell r="KI83">
            <v>1</v>
          </cell>
          <cell r="KJ83">
            <v>32.5</v>
          </cell>
          <cell r="KK83">
            <v>35.6</v>
          </cell>
          <cell r="KL83">
            <v>3</v>
          </cell>
          <cell r="KM83">
            <v>4.8</v>
          </cell>
          <cell r="KN83">
            <v>22.900000000000002</v>
          </cell>
          <cell r="KO83">
            <v>1.0999999999999999</v>
          </cell>
        </row>
        <row r="84">
          <cell r="A84" t="str">
            <v>EnsKZ</v>
          </cell>
          <cell r="B84" t="str">
            <v>84</v>
          </cell>
          <cell r="C84" t="str">
            <v>NAF 17</v>
          </cell>
          <cell r="D84" t="str">
            <v>KZ</v>
          </cell>
          <cell r="E84" t="str">
            <v/>
          </cell>
          <cell r="F84">
            <v>0.1</v>
          </cell>
          <cell r="G84">
            <v>4.7</v>
          </cell>
          <cell r="H84">
            <v>34.300000000000004</v>
          </cell>
          <cell r="I84">
            <v>50.9</v>
          </cell>
          <cell r="J84">
            <v>10</v>
          </cell>
          <cell r="K84">
            <v>91.7</v>
          </cell>
          <cell r="L84">
            <v>1.9</v>
          </cell>
          <cell r="M84">
            <v>0.8</v>
          </cell>
          <cell r="N84">
            <v>5.5</v>
          </cell>
          <cell r="O84">
            <v>5.6000000000000005</v>
          </cell>
          <cell r="P84">
            <v>43.1</v>
          </cell>
          <cell r="Q84">
            <v>2.1</v>
          </cell>
          <cell r="R84">
            <v>3.2</v>
          </cell>
          <cell r="S84">
            <v>6.7</v>
          </cell>
          <cell r="T84">
            <v>27.1</v>
          </cell>
          <cell r="U84">
            <v>0.6</v>
          </cell>
          <cell r="V84">
            <v>35.199999999999996</v>
          </cell>
          <cell r="W84">
            <v>11.799999999999999</v>
          </cell>
          <cell r="X84">
            <v>85.6</v>
          </cell>
          <cell r="Y84">
            <v>2.6</v>
          </cell>
          <cell r="Z84">
            <v>5.8999999999999995</v>
          </cell>
          <cell r="AA84">
            <v>55.900000000000006</v>
          </cell>
          <cell r="AB84">
            <v>9.3000000000000007</v>
          </cell>
          <cell r="AC84">
            <v>75.400000000000006</v>
          </cell>
          <cell r="AD84">
            <v>2.5</v>
          </cell>
          <cell r="AE84">
            <v>21</v>
          </cell>
          <cell r="AF84">
            <v>19.400000000000002</v>
          </cell>
          <cell r="AG84">
            <v>38.700000000000003</v>
          </cell>
          <cell r="AH84">
            <v>0</v>
          </cell>
          <cell r="AI84">
            <v>21</v>
          </cell>
          <cell r="AJ84">
            <v>81.2</v>
          </cell>
          <cell r="AK84">
            <v>1</v>
          </cell>
          <cell r="AL84">
            <v>17.8</v>
          </cell>
          <cell r="AM84">
            <v>14.2</v>
          </cell>
          <cell r="AN84">
            <v>85.8</v>
          </cell>
          <cell r="AO84">
            <v>81.899999999999991</v>
          </cell>
          <cell r="AP84">
            <v>18.099999999999998</v>
          </cell>
          <cell r="AQ84">
            <v>12.7</v>
          </cell>
          <cell r="AR84">
            <v>3.5000000000000004</v>
          </cell>
          <cell r="AS84" t="str">
            <v>nd</v>
          </cell>
          <cell r="AT84">
            <v>76.8</v>
          </cell>
          <cell r="AU84">
            <v>4.9000000000000004</v>
          </cell>
          <cell r="AV84">
            <v>2.1999999999999997</v>
          </cell>
          <cell r="AW84">
            <v>2.1999999999999997</v>
          </cell>
          <cell r="AX84" t="str">
            <v>nd</v>
          </cell>
          <cell r="AY84">
            <v>91.100000000000009</v>
          </cell>
          <cell r="AZ84">
            <v>2.1999999999999997</v>
          </cell>
          <cell r="BA84">
            <v>33.800000000000004</v>
          </cell>
          <cell r="BB84">
            <v>17.2</v>
          </cell>
          <cell r="BC84">
            <v>25.2</v>
          </cell>
          <cell r="BD84">
            <v>17.399999999999999</v>
          </cell>
          <cell r="BE84">
            <v>3.4000000000000004</v>
          </cell>
          <cell r="BF84">
            <v>3.1</v>
          </cell>
          <cell r="BG84">
            <v>5.5</v>
          </cell>
          <cell r="BH84">
            <v>14.499999999999998</v>
          </cell>
          <cell r="BI84">
            <v>26.3</v>
          </cell>
          <cell r="BJ84">
            <v>13.600000000000001</v>
          </cell>
          <cell r="BK84">
            <v>30.3</v>
          </cell>
          <cell r="BL84">
            <v>9.8000000000000007</v>
          </cell>
          <cell r="BM84" t="str">
            <v>nd</v>
          </cell>
          <cell r="BN84" t="str">
            <v>nd</v>
          </cell>
          <cell r="BO84" t="str">
            <v>nd</v>
          </cell>
          <cell r="BP84">
            <v>0.2</v>
          </cell>
          <cell r="BQ84">
            <v>12.7</v>
          </cell>
          <cell r="BR84">
            <v>86</v>
          </cell>
          <cell r="BS84" t="str">
            <v>nd</v>
          </cell>
          <cell r="BT84">
            <v>0</v>
          </cell>
          <cell r="BU84">
            <v>0</v>
          </cell>
          <cell r="BV84">
            <v>11</v>
          </cell>
          <cell r="BW84">
            <v>80</v>
          </cell>
          <cell r="BX84">
            <v>8.7999999999999989</v>
          </cell>
          <cell r="BY84">
            <v>0.1</v>
          </cell>
          <cell r="BZ84">
            <v>1.9</v>
          </cell>
          <cell r="CA84">
            <v>39</v>
          </cell>
          <cell r="CB84">
            <v>47.599999999999994</v>
          </cell>
          <cell r="CC84">
            <v>8.7999999999999989</v>
          </cell>
          <cell r="CD84">
            <v>2.6</v>
          </cell>
          <cell r="CE84">
            <v>0</v>
          </cell>
          <cell r="CF84">
            <v>0</v>
          </cell>
          <cell r="CG84">
            <v>0</v>
          </cell>
          <cell r="CH84">
            <v>0.2</v>
          </cell>
          <cell r="CI84">
            <v>1</v>
          </cell>
          <cell r="CJ84">
            <v>98.8</v>
          </cell>
          <cell r="CK84">
            <v>89.5</v>
          </cell>
          <cell r="CL84">
            <v>52.5</v>
          </cell>
          <cell r="CM84">
            <v>89.2</v>
          </cell>
          <cell r="CN84">
            <v>46.2</v>
          </cell>
          <cell r="CO84">
            <v>4.5999999999999996</v>
          </cell>
          <cell r="CP84">
            <v>33.900000000000006</v>
          </cell>
          <cell r="CQ84">
            <v>82.899999999999991</v>
          </cell>
          <cell r="CR84">
            <v>11.899999999999999</v>
          </cell>
          <cell r="CS84">
            <v>32.200000000000003</v>
          </cell>
          <cell r="CT84">
            <v>30.9</v>
          </cell>
          <cell r="CU84">
            <v>3.6999999999999997</v>
          </cell>
          <cell r="CV84">
            <v>33.200000000000003</v>
          </cell>
          <cell r="CW84">
            <v>19.5</v>
          </cell>
          <cell r="CX84">
            <v>5.0999999999999996</v>
          </cell>
          <cell r="CY84">
            <v>11.799999999999999</v>
          </cell>
          <cell r="CZ84">
            <v>17.2</v>
          </cell>
          <cell r="DA84">
            <v>12.7</v>
          </cell>
          <cell r="DB84">
            <v>33.6</v>
          </cell>
          <cell r="DC84">
            <v>16.600000000000001</v>
          </cell>
          <cell r="DD84">
            <v>33.700000000000003</v>
          </cell>
          <cell r="DE84">
            <v>10</v>
          </cell>
          <cell r="DF84">
            <v>25.2</v>
          </cell>
          <cell r="DG84">
            <v>14.000000000000002</v>
          </cell>
          <cell r="DH84">
            <v>9.4</v>
          </cell>
          <cell r="DI84">
            <v>2.5</v>
          </cell>
          <cell r="DJ84">
            <v>24.5</v>
          </cell>
          <cell r="DK84">
            <v>19.400000000000002</v>
          </cell>
          <cell r="DL84" t="str">
            <v>nd</v>
          </cell>
          <cell r="DM84">
            <v>0</v>
          </cell>
          <cell r="DN84" t="str">
            <v>nd</v>
          </cell>
          <cell r="DO84">
            <v>0</v>
          </cell>
          <cell r="DP84">
            <v>0</v>
          </cell>
          <cell r="DQ84" t="str">
            <v>nd</v>
          </cell>
          <cell r="DR84" t="str">
            <v>nd</v>
          </cell>
          <cell r="DS84" t="str">
            <v>nd</v>
          </cell>
          <cell r="DT84">
            <v>4.5</v>
          </cell>
          <cell r="DU84">
            <v>0</v>
          </cell>
          <cell r="DV84" t="str">
            <v>nd</v>
          </cell>
          <cell r="DW84">
            <v>6.2</v>
          </cell>
          <cell r="DX84">
            <v>6.3</v>
          </cell>
          <cell r="DY84">
            <v>15.8</v>
          </cell>
          <cell r="DZ84">
            <v>5.0999999999999996</v>
          </cell>
          <cell r="EA84">
            <v>1.3</v>
          </cell>
          <cell r="EB84" t="str">
            <v>nd</v>
          </cell>
          <cell r="EC84">
            <v>22.7</v>
          </cell>
          <cell r="ED84">
            <v>8.7999999999999989</v>
          </cell>
          <cell r="EE84">
            <v>8.2000000000000011</v>
          </cell>
          <cell r="EF84">
            <v>5.8000000000000007</v>
          </cell>
          <cell r="EG84">
            <v>1.9</v>
          </cell>
          <cell r="EH84">
            <v>2.7</v>
          </cell>
          <cell r="EI84">
            <v>4.8</v>
          </cell>
          <cell r="EJ84">
            <v>2.1999999999999997</v>
          </cell>
          <cell r="EK84">
            <v>0.70000000000000007</v>
          </cell>
          <cell r="EL84" t="str">
            <v>nd</v>
          </cell>
          <cell r="EM84">
            <v>0.1</v>
          </cell>
          <cell r="EN84">
            <v>0.1</v>
          </cell>
          <cell r="EO84">
            <v>0</v>
          </cell>
          <cell r="EP84" t="str">
            <v>nd</v>
          </cell>
          <cell r="EQ84" t="str">
            <v>nd</v>
          </cell>
          <cell r="ER84">
            <v>0</v>
          </cell>
          <cell r="ES84">
            <v>0</v>
          </cell>
          <cell r="ET84">
            <v>0</v>
          </cell>
          <cell r="EU84">
            <v>0</v>
          </cell>
          <cell r="EV84">
            <v>4.5999999999999996</v>
          </cell>
          <cell r="EW84" t="str">
            <v>nd</v>
          </cell>
          <cell r="EX84">
            <v>0.3</v>
          </cell>
          <cell r="EY84" t="str">
            <v>nd</v>
          </cell>
          <cell r="EZ84">
            <v>1.7000000000000002</v>
          </cell>
          <cell r="FA84">
            <v>6.2</v>
          </cell>
          <cell r="FB84">
            <v>13</v>
          </cell>
          <cell r="FC84">
            <v>5.4</v>
          </cell>
          <cell r="FD84">
            <v>6.7</v>
          </cell>
          <cell r="FE84">
            <v>1.7999999999999998</v>
          </cell>
          <cell r="FF84">
            <v>3.5999999999999996</v>
          </cell>
          <cell r="FG84">
            <v>6.4</v>
          </cell>
          <cell r="FH84">
            <v>7.7</v>
          </cell>
          <cell r="FI84">
            <v>6.3</v>
          </cell>
          <cell r="FJ84">
            <v>19.5</v>
          </cell>
          <cell r="FK84">
            <v>6.5</v>
          </cell>
          <cell r="FL84">
            <v>0.2</v>
          </cell>
          <cell r="FM84">
            <v>2</v>
          </cell>
          <cell r="FN84">
            <v>1.2</v>
          </cell>
          <cell r="FO84">
            <v>1.9</v>
          </cell>
          <cell r="FP84">
            <v>3.5999999999999996</v>
          </cell>
          <cell r="FQ84">
            <v>1.2</v>
          </cell>
          <cell r="FR84">
            <v>0</v>
          </cell>
          <cell r="FS84">
            <v>0</v>
          </cell>
          <cell r="FT84">
            <v>0</v>
          </cell>
          <cell r="FU84">
            <v>0</v>
          </cell>
          <cell r="FV84" t="str">
            <v>nd</v>
          </cell>
          <cell r="FW84" t="str">
            <v>nd</v>
          </cell>
          <cell r="FX84" t="str">
            <v>nd</v>
          </cell>
          <cell r="FY84" t="str">
            <v>nd</v>
          </cell>
          <cell r="FZ84">
            <v>0</v>
          </cell>
          <cell r="GA84">
            <v>0.2</v>
          </cell>
          <cell r="GB84">
            <v>4.3999999999999995</v>
          </cell>
          <cell r="GC84">
            <v>0</v>
          </cell>
          <cell r="GD84" t="str">
            <v>nd</v>
          </cell>
          <cell r="GE84">
            <v>0</v>
          </cell>
          <cell r="GF84" t="str">
            <v>nd</v>
          </cell>
          <cell r="GG84">
            <v>6.7</v>
          </cell>
          <cell r="GH84">
            <v>27.800000000000004</v>
          </cell>
          <cell r="GI84" t="str">
            <v>nd</v>
          </cell>
          <cell r="GJ84">
            <v>0</v>
          </cell>
          <cell r="GK84">
            <v>0</v>
          </cell>
          <cell r="GL84" t="str">
            <v>nd</v>
          </cell>
          <cell r="GM84">
            <v>5.0999999999999996</v>
          </cell>
          <cell r="GN84">
            <v>44.3</v>
          </cell>
          <cell r="GO84">
            <v>0</v>
          </cell>
          <cell r="GP84">
            <v>0</v>
          </cell>
          <cell r="GQ84">
            <v>0</v>
          </cell>
          <cell r="GR84">
            <v>0</v>
          </cell>
          <cell r="GS84">
            <v>0.89999999999999991</v>
          </cell>
          <cell r="GT84">
            <v>9.3000000000000007</v>
          </cell>
          <cell r="GU84">
            <v>0</v>
          </cell>
          <cell r="GV84">
            <v>0</v>
          </cell>
          <cell r="GW84">
            <v>0</v>
          </cell>
          <cell r="GX84">
            <v>0</v>
          </cell>
          <cell r="GY84" t="str">
            <v>nd</v>
          </cell>
          <cell r="GZ84">
            <v>0</v>
          </cell>
          <cell r="HA84">
            <v>0</v>
          </cell>
          <cell r="HB84">
            <v>0</v>
          </cell>
          <cell r="HC84">
            <v>0</v>
          </cell>
          <cell r="HD84">
            <v>4.9000000000000004</v>
          </cell>
          <cell r="HE84">
            <v>0.1</v>
          </cell>
          <cell r="HF84">
            <v>0</v>
          </cell>
          <cell r="HG84">
            <v>0</v>
          </cell>
          <cell r="HH84">
            <v>0</v>
          </cell>
          <cell r="HI84">
            <v>9.3000000000000007</v>
          </cell>
          <cell r="HJ84">
            <v>23</v>
          </cell>
          <cell r="HK84">
            <v>2.2999999999999998</v>
          </cell>
          <cell r="HL84" t="str">
            <v>nd</v>
          </cell>
          <cell r="HM84">
            <v>0</v>
          </cell>
          <cell r="HN84">
            <v>0</v>
          </cell>
          <cell r="HO84">
            <v>1.7000000000000002</v>
          </cell>
          <cell r="HP84">
            <v>42.4</v>
          </cell>
          <cell r="HQ84">
            <v>5.8000000000000007</v>
          </cell>
          <cell r="HR84">
            <v>0</v>
          </cell>
          <cell r="HS84">
            <v>0</v>
          </cell>
          <cell r="HT84">
            <v>0</v>
          </cell>
          <cell r="HU84" t="str">
            <v>nd</v>
          </cell>
          <cell r="HV84">
            <v>9.5</v>
          </cell>
          <cell r="HW84">
            <v>0.4</v>
          </cell>
          <cell r="HX84">
            <v>0</v>
          </cell>
          <cell r="HY84">
            <v>0</v>
          </cell>
          <cell r="HZ84">
            <v>0</v>
          </cell>
          <cell r="IA84" t="str">
            <v>nd</v>
          </cell>
          <cell r="IB84">
            <v>0</v>
          </cell>
          <cell r="IC84">
            <v>0</v>
          </cell>
          <cell r="ID84">
            <v>0</v>
          </cell>
          <cell r="IE84">
            <v>4.5999999999999996</v>
          </cell>
          <cell r="IF84" t="str">
            <v>nd</v>
          </cell>
          <cell r="IG84">
            <v>0.3</v>
          </cell>
          <cell r="IH84" t="str">
            <v>nd</v>
          </cell>
          <cell r="II84" t="str">
            <v>nd</v>
          </cell>
          <cell r="IJ84">
            <v>1.4000000000000001</v>
          </cell>
          <cell r="IK84">
            <v>8.7999999999999989</v>
          </cell>
          <cell r="IL84">
            <v>23.200000000000003</v>
          </cell>
          <cell r="IM84">
            <v>1.2</v>
          </cell>
          <cell r="IN84">
            <v>0.2</v>
          </cell>
          <cell r="IO84" t="str">
            <v>nd</v>
          </cell>
          <cell r="IP84">
            <v>0.4</v>
          </cell>
          <cell r="IQ84">
            <v>21.4</v>
          </cell>
          <cell r="IR84">
            <v>19.3</v>
          </cell>
          <cell r="IS84">
            <v>6.6000000000000005</v>
          </cell>
          <cell r="IT84">
            <v>2.2999999999999998</v>
          </cell>
          <cell r="IU84">
            <v>0</v>
          </cell>
          <cell r="IV84">
            <v>0</v>
          </cell>
          <cell r="IW84">
            <v>3.5999999999999996</v>
          </cell>
          <cell r="IX84">
            <v>5.5</v>
          </cell>
          <cell r="IY84">
            <v>0.8</v>
          </cell>
          <cell r="IZ84" t="str">
            <v>nd</v>
          </cell>
          <cell r="JA84">
            <v>0</v>
          </cell>
          <cell r="JB84">
            <v>0</v>
          </cell>
          <cell r="JC84">
            <v>0</v>
          </cell>
          <cell r="JD84">
            <v>0</v>
          </cell>
          <cell r="JE84" t="str">
            <v>nd</v>
          </cell>
          <cell r="JF84">
            <v>0</v>
          </cell>
          <cell r="JG84">
            <v>0</v>
          </cell>
          <cell r="JH84">
            <v>0</v>
          </cell>
          <cell r="JI84">
            <v>0</v>
          </cell>
          <cell r="JJ84">
            <v>0</v>
          </cell>
          <cell r="JK84">
            <v>5</v>
          </cell>
          <cell r="JL84">
            <v>0</v>
          </cell>
          <cell r="JM84">
            <v>0</v>
          </cell>
          <cell r="JN84">
            <v>0</v>
          </cell>
          <cell r="JO84">
            <v>0</v>
          </cell>
          <cell r="JP84" t="str">
            <v>nd</v>
          </cell>
          <cell r="JQ84">
            <v>34.1</v>
          </cell>
          <cell r="JR84">
            <v>0</v>
          </cell>
          <cell r="JS84">
            <v>0</v>
          </cell>
          <cell r="JT84">
            <v>0</v>
          </cell>
          <cell r="JU84">
            <v>0.2</v>
          </cell>
          <cell r="JV84" t="str">
            <v>nd</v>
          </cell>
          <cell r="JW84">
            <v>49.5</v>
          </cell>
          <cell r="JX84">
            <v>0</v>
          </cell>
          <cell r="JY84">
            <v>0</v>
          </cell>
          <cell r="JZ84">
            <v>0</v>
          </cell>
          <cell r="KA84">
            <v>0</v>
          </cell>
          <cell r="KB84">
            <v>0</v>
          </cell>
          <cell r="KC84">
            <v>10.100000000000001</v>
          </cell>
          <cell r="KD84">
            <v>45.5</v>
          </cell>
          <cell r="KE84">
            <v>24.3</v>
          </cell>
          <cell r="KF84">
            <v>1.7000000000000002</v>
          </cell>
          <cell r="KG84">
            <v>5.6000000000000005</v>
          </cell>
          <cell r="KH84">
            <v>22.8</v>
          </cell>
          <cell r="KI84">
            <v>0.1</v>
          </cell>
          <cell r="KJ84">
            <v>44.9</v>
          </cell>
          <cell r="KK84">
            <v>22.900000000000002</v>
          </cell>
          <cell r="KL84">
            <v>1.7000000000000002</v>
          </cell>
          <cell r="KM84">
            <v>6.5</v>
          </cell>
          <cell r="KN84">
            <v>23.9</v>
          </cell>
          <cell r="KO84">
            <v>0.1</v>
          </cell>
        </row>
        <row r="85">
          <cell r="A85" t="str">
            <v>1KZ</v>
          </cell>
          <cell r="B85" t="str">
            <v>85</v>
          </cell>
          <cell r="C85" t="str">
            <v>NAF 17</v>
          </cell>
          <cell r="D85" t="str">
            <v>KZ</v>
          </cell>
          <cell r="E85" t="str">
            <v>1</v>
          </cell>
          <cell r="F85" t="str">
            <v>nd</v>
          </cell>
          <cell r="G85">
            <v>2.7</v>
          </cell>
          <cell r="H85">
            <v>17.2</v>
          </cell>
          <cell r="I85">
            <v>71.3</v>
          </cell>
          <cell r="J85">
            <v>7.6</v>
          </cell>
          <cell r="K85">
            <v>75.5</v>
          </cell>
          <cell r="L85">
            <v>14.899999999999999</v>
          </cell>
          <cell r="M85" t="str">
            <v>nd</v>
          </cell>
          <cell r="N85">
            <v>0</v>
          </cell>
          <cell r="O85">
            <v>18.5</v>
          </cell>
          <cell r="P85">
            <v>38.5</v>
          </cell>
          <cell r="Q85">
            <v>9.5</v>
          </cell>
          <cell r="R85">
            <v>2.1999999999999997</v>
          </cell>
          <cell r="S85">
            <v>3.5999999999999996</v>
          </cell>
          <cell r="T85">
            <v>24.5</v>
          </cell>
          <cell r="U85" t="str">
            <v>nd</v>
          </cell>
          <cell r="V85">
            <v>27.500000000000004</v>
          </cell>
          <cell r="W85">
            <v>11.700000000000001</v>
          </cell>
          <cell r="X85">
            <v>85.9</v>
          </cell>
          <cell r="Y85">
            <v>2.4</v>
          </cell>
          <cell r="Z85" t="str">
            <v>nd</v>
          </cell>
          <cell r="AA85">
            <v>0</v>
          </cell>
          <cell r="AB85">
            <v>32.5</v>
          </cell>
          <cell r="AC85">
            <v>59.8</v>
          </cell>
          <cell r="AD85">
            <v>17.899999999999999</v>
          </cell>
          <cell r="AE85">
            <v>18.3</v>
          </cell>
          <cell r="AF85" t="str">
            <v>nd</v>
          </cell>
          <cell r="AG85" t="str">
            <v>nd</v>
          </cell>
          <cell r="AH85">
            <v>0</v>
          </cell>
          <cell r="AI85">
            <v>60</v>
          </cell>
          <cell r="AJ85">
            <v>73.8</v>
          </cell>
          <cell r="AK85">
            <v>2.1</v>
          </cell>
          <cell r="AL85">
            <v>24.2</v>
          </cell>
          <cell r="AM85">
            <v>14.299999999999999</v>
          </cell>
          <cell r="AN85">
            <v>85.7</v>
          </cell>
          <cell r="AO85">
            <v>13.900000000000002</v>
          </cell>
          <cell r="AP85">
            <v>86.1</v>
          </cell>
          <cell r="AQ85">
            <v>71.3</v>
          </cell>
          <cell r="AR85" t="str">
            <v>nd</v>
          </cell>
          <cell r="AS85">
            <v>0</v>
          </cell>
          <cell r="AT85">
            <v>8.4</v>
          </cell>
          <cell r="AU85" t="str">
            <v>nd</v>
          </cell>
          <cell r="AV85" t="str">
            <v>nd</v>
          </cell>
          <cell r="AW85">
            <v>0</v>
          </cell>
          <cell r="AX85">
            <v>0</v>
          </cell>
          <cell r="AY85">
            <v>75.7</v>
          </cell>
          <cell r="AZ85" t="str">
            <v>nd</v>
          </cell>
          <cell r="BA85">
            <v>59.8</v>
          </cell>
          <cell r="BB85">
            <v>11</v>
          </cell>
          <cell r="BC85">
            <v>5</v>
          </cell>
          <cell r="BD85">
            <v>7.3999999999999995</v>
          </cell>
          <cell r="BE85">
            <v>6.5</v>
          </cell>
          <cell r="BF85">
            <v>10.299999999999999</v>
          </cell>
          <cell r="BG85">
            <v>6.2</v>
          </cell>
          <cell r="BH85">
            <v>9.7000000000000011</v>
          </cell>
          <cell r="BI85">
            <v>6.2</v>
          </cell>
          <cell r="BJ85">
            <v>9.7000000000000011</v>
          </cell>
          <cell r="BK85">
            <v>17</v>
          </cell>
          <cell r="BL85">
            <v>51.2</v>
          </cell>
          <cell r="BM85">
            <v>0</v>
          </cell>
          <cell r="BN85" t="str">
            <v>nd</v>
          </cell>
          <cell r="BO85" t="str">
            <v>nd</v>
          </cell>
          <cell r="BP85">
            <v>0</v>
          </cell>
          <cell r="BQ85">
            <v>9</v>
          </cell>
          <cell r="BR85">
            <v>88.9</v>
          </cell>
          <cell r="BS85">
            <v>0</v>
          </cell>
          <cell r="BT85">
            <v>0</v>
          </cell>
          <cell r="BU85">
            <v>0</v>
          </cell>
          <cell r="BV85">
            <v>5.5</v>
          </cell>
          <cell r="BW85">
            <v>21.5</v>
          </cell>
          <cell r="BX85">
            <v>73</v>
          </cell>
          <cell r="BY85">
            <v>2.9000000000000004</v>
          </cell>
          <cell r="BZ85" t="str">
            <v>nd</v>
          </cell>
          <cell r="CA85">
            <v>16.900000000000002</v>
          </cell>
          <cell r="CB85">
            <v>33.5</v>
          </cell>
          <cell r="CC85">
            <v>27.500000000000004</v>
          </cell>
          <cell r="CD85">
            <v>18.600000000000001</v>
          </cell>
          <cell r="CE85">
            <v>0</v>
          </cell>
          <cell r="CF85">
            <v>0</v>
          </cell>
          <cell r="CG85">
            <v>0</v>
          </cell>
          <cell r="CH85">
            <v>0</v>
          </cell>
          <cell r="CI85" t="str">
            <v>nd</v>
          </cell>
          <cell r="CJ85">
            <v>99.6</v>
          </cell>
          <cell r="CK85">
            <v>67.5</v>
          </cell>
          <cell r="CL85">
            <v>32.200000000000003</v>
          </cell>
          <cell r="CM85">
            <v>51.4</v>
          </cell>
          <cell r="CN85">
            <v>30.3</v>
          </cell>
          <cell r="CO85" t="str">
            <v>nd</v>
          </cell>
          <cell r="CP85">
            <v>17.399999999999999</v>
          </cell>
          <cell r="CQ85">
            <v>54.6</v>
          </cell>
          <cell r="CR85">
            <v>6.7</v>
          </cell>
          <cell r="CS85">
            <v>38.800000000000004</v>
          </cell>
          <cell r="CT85">
            <v>18.7</v>
          </cell>
          <cell r="CU85">
            <v>6.1</v>
          </cell>
          <cell r="CV85">
            <v>36.5</v>
          </cell>
          <cell r="CW85">
            <v>28.9</v>
          </cell>
          <cell r="CX85">
            <v>5</v>
          </cell>
          <cell r="CY85">
            <v>14.6</v>
          </cell>
          <cell r="CZ85">
            <v>6.7</v>
          </cell>
          <cell r="DA85">
            <v>13.100000000000001</v>
          </cell>
          <cell r="DB85">
            <v>31.6</v>
          </cell>
          <cell r="DC85">
            <v>30.4</v>
          </cell>
          <cell r="DD85">
            <v>34</v>
          </cell>
          <cell r="DE85">
            <v>12.7</v>
          </cell>
          <cell r="DF85">
            <v>23.7</v>
          </cell>
          <cell r="DG85">
            <v>3.8</v>
          </cell>
          <cell r="DH85" t="str">
            <v>nd</v>
          </cell>
          <cell r="DI85">
            <v>4.3999999999999995</v>
          </cell>
          <cell r="DJ85">
            <v>18.399999999999999</v>
          </cell>
          <cell r="DK85">
            <v>14.2</v>
          </cell>
          <cell r="DL85" t="str">
            <v>nd</v>
          </cell>
          <cell r="DM85">
            <v>0</v>
          </cell>
          <cell r="DN85">
            <v>0</v>
          </cell>
          <cell r="DO85">
            <v>0</v>
          </cell>
          <cell r="DP85">
            <v>0</v>
          </cell>
          <cell r="DQ85">
            <v>0</v>
          </cell>
          <cell r="DR85" t="str">
            <v>nd</v>
          </cell>
          <cell r="DS85" t="str">
            <v>nd</v>
          </cell>
          <cell r="DT85">
            <v>0</v>
          </cell>
          <cell r="DU85">
            <v>0</v>
          </cell>
          <cell r="DV85">
            <v>0</v>
          </cell>
          <cell r="DW85">
            <v>6.2</v>
          </cell>
          <cell r="DX85">
            <v>3.6999999999999997</v>
          </cell>
          <cell r="DY85" t="str">
            <v>nd</v>
          </cell>
          <cell r="DZ85">
            <v>3.8</v>
          </cell>
          <cell r="EA85" t="str">
            <v>nd</v>
          </cell>
          <cell r="EB85" t="str">
            <v>nd</v>
          </cell>
          <cell r="EC85">
            <v>46.300000000000004</v>
          </cell>
          <cell r="ED85">
            <v>5.7</v>
          </cell>
          <cell r="EE85">
            <v>2.1</v>
          </cell>
          <cell r="EF85">
            <v>3.5999999999999996</v>
          </cell>
          <cell r="EG85" t="str">
            <v>nd</v>
          </cell>
          <cell r="EH85">
            <v>9.8000000000000007</v>
          </cell>
          <cell r="EI85">
            <v>6.5</v>
          </cell>
          <cell r="EJ85" t="str">
            <v>nd</v>
          </cell>
          <cell r="EK85" t="str">
            <v>nd</v>
          </cell>
          <cell r="EL85">
            <v>0</v>
          </cell>
          <cell r="EM85">
            <v>0</v>
          </cell>
          <cell r="EN85">
            <v>0</v>
          </cell>
          <cell r="EO85">
            <v>0</v>
          </cell>
          <cell r="EP85" t="str">
            <v>nd</v>
          </cell>
          <cell r="EQ85">
            <v>0</v>
          </cell>
          <cell r="ER85">
            <v>0</v>
          </cell>
          <cell r="ES85">
            <v>0</v>
          </cell>
          <cell r="ET85">
            <v>0</v>
          </cell>
          <cell r="EU85">
            <v>0</v>
          </cell>
          <cell r="EV85">
            <v>0</v>
          </cell>
          <cell r="EW85" t="str">
            <v>nd</v>
          </cell>
          <cell r="EX85" t="str">
            <v>nd</v>
          </cell>
          <cell r="EY85" t="str">
            <v>nd</v>
          </cell>
          <cell r="EZ85" t="str">
            <v>nd</v>
          </cell>
          <cell r="FA85">
            <v>6.3</v>
          </cell>
          <cell r="FB85">
            <v>0</v>
          </cell>
          <cell r="FC85">
            <v>3.2</v>
          </cell>
          <cell r="FD85">
            <v>2.5</v>
          </cell>
          <cell r="FE85">
            <v>6</v>
          </cell>
          <cell r="FF85">
            <v>5.3</v>
          </cell>
          <cell r="FG85">
            <v>3.3000000000000003</v>
          </cell>
          <cell r="FH85">
            <v>5.6000000000000005</v>
          </cell>
          <cell r="FI85">
            <v>5.2</v>
          </cell>
          <cell r="FJ85">
            <v>13.100000000000001</v>
          </cell>
          <cell r="FK85">
            <v>37.799999999999997</v>
          </cell>
          <cell r="FL85">
            <v>0</v>
          </cell>
          <cell r="FM85">
            <v>0</v>
          </cell>
          <cell r="FN85" t="str">
            <v>nd</v>
          </cell>
          <cell r="FO85">
            <v>0</v>
          </cell>
          <cell r="FP85">
            <v>0</v>
          </cell>
          <cell r="FQ85">
            <v>6.4</v>
          </cell>
          <cell r="FR85">
            <v>0</v>
          </cell>
          <cell r="FS85">
            <v>0</v>
          </cell>
          <cell r="FT85">
            <v>0</v>
          </cell>
          <cell r="FU85">
            <v>0</v>
          </cell>
          <cell r="FV85" t="str">
            <v>nd</v>
          </cell>
          <cell r="FW85">
            <v>0</v>
          </cell>
          <cell r="FX85" t="str">
            <v>nd</v>
          </cell>
          <cell r="FY85" t="str">
            <v>nd</v>
          </cell>
          <cell r="FZ85">
            <v>0</v>
          </cell>
          <cell r="GA85" t="str">
            <v>nd</v>
          </cell>
          <cell r="GB85">
            <v>0</v>
          </cell>
          <cell r="GC85">
            <v>0</v>
          </cell>
          <cell r="GD85" t="str">
            <v>nd</v>
          </cell>
          <cell r="GE85">
            <v>0</v>
          </cell>
          <cell r="GF85">
            <v>0</v>
          </cell>
          <cell r="GG85">
            <v>4.5</v>
          </cell>
          <cell r="GH85">
            <v>13.200000000000001</v>
          </cell>
          <cell r="GI85">
            <v>0</v>
          </cell>
          <cell r="GJ85">
            <v>0</v>
          </cell>
          <cell r="GK85">
            <v>0</v>
          </cell>
          <cell r="GL85">
            <v>0</v>
          </cell>
          <cell r="GM85">
            <v>1.7000000000000002</v>
          </cell>
          <cell r="GN85">
            <v>66.900000000000006</v>
          </cell>
          <cell r="GO85">
            <v>0</v>
          </cell>
          <cell r="GP85">
            <v>0</v>
          </cell>
          <cell r="GQ85">
            <v>0</v>
          </cell>
          <cell r="GR85">
            <v>0</v>
          </cell>
          <cell r="GS85" t="str">
            <v>nd</v>
          </cell>
          <cell r="GT85">
            <v>7.9</v>
          </cell>
          <cell r="GU85">
            <v>0</v>
          </cell>
          <cell r="GV85">
            <v>0</v>
          </cell>
          <cell r="GW85">
            <v>0</v>
          </cell>
          <cell r="GX85">
            <v>0</v>
          </cell>
          <cell r="GY85" t="str">
            <v>nd</v>
          </cell>
          <cell r="GZ85">
            <v>0</v>
          </cell>
          <cell r="HA85">
            <v>0</v>
          </cell>
          <cell r="HB85">
            <v>0</v>
          </cell>
          <cell r="HC85">
            <v>0</v>
          </cell>
          <cell r="HD85" t="str">
            <v>nd</v>
          </cell>
          <cell r="HE85">
            <v>1.9</v>
          </cell>
          <cell r="HF85">
            <v>0</v>
          </cell>
          <cell r="HG85">
            <v>0</v>
          </cell>
          <cell r="HH85">
            <v>0</v>
          </cell>
          <cell r="HI85" t="str">
            <v>nd</v>
          </cell>
          <cell r="HJ85">
            <v>1.5</v>
          </cell>
          <cell r="HK85">
            <v>14.799999999999999</v>
          </cell>
          <cell r="HL85">
            <v>0</v>
          </cell>
          <cell r="HM85">
            <v>0</v>
          </cell>
          <cell r="HN85">
            <v>0</v>
          </cell>
          <cell r="HO85" t="str">
            <v>nd</v>
          </cell>
          <cell r="HP85">
            <v>17.2</v>
          </cell>
          <cell r="HQ85">
            <v>50.9</v>
          </cell>
          <cell r="HR85">
            <v>0</v>
          </cell>
          <cell r="HS85">
            <v>0</v>
          </cell>
          <cell r="HT85">
            <v>0</v>
          </cell>
          <cell r="HU85">
            <v>0</v>
          </cell>
          <cell r="HV85" t="str">
            <v>nd</v>
          </cell>
          <cell r="HW85">
            <v>4.7</v>
          </cell>
          <cell r="HX85">
            <v>0</v>
          </cell>
          <cell r="HY85">
            <v>0</v>
          </cell>
          <cell r="HZ85">
            <v>0</v>
          </cell>
          <cell r="IA85" t="str">
            <v>nd</v>
          </cell>
          <cell r="IB85">
            <v>0</v>
          </cell>
          <cell r="IC85">
            <v>0</v>
          </cell>
          <cell r="ID85">
            <v>0</v>
          </cell>
          <cell r="IE85">
            <v>0</v>
          </cell>
          <cell r="IF85" t="str">
            <v>nd</v>
          </cell>
          <cell r="IG85" t="str">
            <v>nd</v>
          </cell>
          <cell r="IH85" t="str">
            <v>nd</v>
          </cell>
          <cell r="II85" t="str">
            <v>nd</v>
          </cell>
          <cell r="IJ85" t="str">
            <v>nd</v>
          </cell>
          <cell r="IK85" t="str">
            <v>nd</v>
          </cell>
          <cell r="IL85">
            <v>4.9000000000000004</v>
          </cell>
          <cell r="IM85">
            <v>4.9000000000000004</v>
          </cell>
          <cell r="IN85">
            <v>4.5</v>
          </cell>
          <cell r="IO85" t="str">
            <v>nd</v>
          </cell>
          <cell r="IP85">
            <v>0</v>
          </cell>
          <cell r="IQ85">
            <v>13.4</v>
          </cell>
          <cell r="IR85">
            <v>25.4</v>
          </cell>
          <cell r="IS85">
            <v>19.2</v>
          </cell>
          <cell r="IT85">
            <v>11.600000000000001</v>
          </cell>
          <cell r="IU85">
            <v>0</v>
          </cell>
          <cell r="IV85">
            <v>0</v>
          </cell>
          <cell r="IW85" t="str">
            <v>nd</v>
          </cell>
          <cell r="IX85">
            <v>2</v>
          </cell>
          <cell r="IY85" t="str">
            <v>nd</v>
          </cell>
          <cell r="IZ85" t="str">
            <v>nd</v>
          </cell>
          <cell r="JA85">
            <v>0</v>
          </cell>
          <cell r="JB85">
            <v>0</v>
          </cell>
          <cell r="JC85">
            <v>0</v>
          </cell>
          <cell r="JD85">
            <v>0</v>
          </cell>
          <cell r="JE85" t="str">
            <v>nd</v>
          </cell>
          <cell r="JF85">
            <v>0</v>
          </cell>
          <cell r="JG85">
            <v>0</v>
          </cell>
          <cell r="JH85">
            <v>0</v>
          </cell>
          <cell r="JI85">
            <v>0</v>
          </cell>
          <cell r="JJ85">
            <v>0</v>
          </cell>
          <cell r="JK85">
            <v>2.2999999999999998</v>
          </cell>
          <cell r="JL85">
            <v>0</v>
          </cell>
          <cell r="JM85">
            <v>0</v>
          </cell>
          <cell r="JN85">
            <v>0</v>
          </cell>
          <cell r="JO85">
            <v>0</v>
          </cell>
          <cell r="JP85" t="str">
            <v>nd</v>
          </cell>
          <cell r="JQ85">
            <v>16.900000000000002</v>
          </cell>
          <cell r="JR85">
            <v>0</v>
          </cell>
          <cell r="JS85">
            <v>0</v>
          </cell>
          <cell r="JT85">
            <v>0</v>
          </cell>
          <cell r="JU85">
            <v>0</v>
          </cell>
          <cell r="JV85">
            <v>0</v>
          </cell>
          <cell r="JW85">
            <v>70.599999999999994</v>
          </cell>
          <cell r="JX85">
            <v>0</v>
          </cell>
          <cell r="JY85">
            <v>0</v>
          </cell>
          <cell r="JZ85">
            <v>0</v>
          </cell>
          <cell r="KA85">
            <v>0</v>
          </cell>
          <cell r="KB85">
            <v>0</v>
          </cell>
          <cell r="KC85">
            <v>9</v>
          </cell>
          <cell r="KD85">
            <v>58.699999999999996</v>
          </cell>
          <cell r="KE85">
            <v>16.5</v>
          </cell>
          <cell r="KF85">
            <v>1.3</v>
          </cell>
          <cell r="KG85">
            <v>3.2</v>
          </cell>
          <cell r="KH85">
            <v>20.3</v>
          </cell>
          <cell r="KI85">
            <v>0</v>
          </cell>
          <cell r="KJ85">
            <v>57.199999999999996</v>
          </cell>
          <cell r="KK85">
            <v>16.400000000000002</v>
          </cell>
          <cell r="KL85">
            <v>1.2</v>
          </cell>
          <cell r="KM85">
            <v>3.5999999999999996</v>
          </cell>
          <cell r="KN85">
            <v>21.5</v>
          </cell>
          <cell r="KO85">
            <v>0</v>
          </cell>
        </row>
        <row r="86">
          <cell r="A86" t="str">
            <v>2KZ</v>
          </cell>
          <cell r="B86" t="str">
            <v>86</v>
          </cell>
          <cell r="C86" t="str">
            <v>NAF 17</v>
          </cell>
          <cell r="D86" t="str">
            <v>KZ</v>
          </cell>
          <cell r="E86" t="str">
            <v>2</v>
          </cell>
          <cell r="F86" t="str">
            <v>nd</v>
          </cell>
          <cell r="G86" t="str">
            <v>nd</v>
          </cell>
          <cell r="H86">
            <v>13.600000000000001</v>
          </cell>
          <cell r="I86">
            <v>77.900000000000006</v>
          </cell>
          <cell r="J86">
            <v>6.5</v>
          </cell>
          <cell r="K86">
            <v>88.2</v>
          </cell>
          <cell r="L86">
            <v>0</v>
          </cell>
          <cell r="M86" t="str">
            <v>nd</v>
          </cell>
          <cell r="N86">
            <v>0</v>
          </cell>
          <cell r="O86">
            <v>17.100000000000001</v>
          </cell>
          <cell r="P86">
            <v>49.6</v>
          </cell>
          <cell r="Q86">
            <v>10</v>
          </cell>
          <cell r="R86" t="str">
            <v>nd</v>
          </cell>
          <cell r="S86">
            <v>14.6</v>
          </cell>
          <cell r="T86">
            <v>17.399999999999999</v>
          </cell>
          <cell r="U86" t="str">
            <v>nd</v>
          </cell>
          <cell r="V86">
            <v>25.5</v>
          </cell>
          <cell r="W86">
            <v>5.7</v>
          </cell>
          <cell r="X86">
            <v>85.9</v>
          </cell>
          <cell r="Y86">
            <v>8.4</v>
          </cell>
          <cell r="Z86" t="str">
            <v>nd</v>
          </cell>
          <cell r="AA86">
            <v>0</v>
          </cell>
          <cell r="AB86">
            <v>0</v>
          </cell>
          <cell r="AC86" t="str">
            <v>nd</v>
          </cell>
          <cell r="AD86">
            <v>68.400000000000006</v>
          </cell>
          <cell r="AE86">
            <v>0</v>
          </cell>
          <cell r="AF86" t="str">
            <v>nd</v>
          </cell>
          <cell r="AG86" t="str">
            <v>nd</v>
          </cell>
          <cell r="AH86">
            <v>0</v>
          </cell>
          <cell r="AI86">
            <v>0</v>
          </cell>
          <cell r="AJ86">
            <v>78.2</v>
          </cell>
          <cell r="AK86">
            <v>3.9</v>
          </cell>
          <cell r="AL86">
            <v>17.899999999999999</v>
          </cell>
          <cell r="AM86">
            <v>10.199999999999999</v>
          </cell>
          <cell r="AN86">
            <v>89.8</v>
          </cell>
          <cell r="AO86" t="str">
            <v>nd</v>
          </cell>
          <cell r="AP86">
            <v>83.3</v>
          </cell>
          <cell r="AQ86">
            <v>56.899999999999991</v>
          </cell>
          <cell r="AR86" t="str">
            <v>nd</v>
          </cell>
          <cell r="AS86">
            <v>0</v>
          </cell>
          <cell r="AT86" t="str">
            <v>nd</v>
          </cell>
          <cell r="AU86">
            <v>23.5</v>
          </cell>
          <cell r="AV86">
            <v>0</v>
          </cell>
          <cell r="AW86" t="str">
            <v>nd</v>
          </cell>
          <cell r="AX86">
            <v>0</v>
          </cell>
          <cell r="AY86">
            <v>74.5</v>
          </cell>
          <cell r="AZ86" t="str">
            <v>nd</v>
          </cell>
          <cell r="BA86">
            <v>54.900000000000006</v>
          </cell>
          <cell r="BB86">
            <v>13.100000000000001</v>
          </cell>
          <cell r="BC86">
            <v>13.4</v>
          </cell>
          <cell r="BD86">
            <v>3.5999999999999996</v>
          </cell>
          <cell r="BE86" t="str">
            <v>nd</v>
          </cell>
          <cell r="BF86">
            <v>13.700000000000001</v>
          </cell>
          <cell r="BG86">
            <v>8.9</v>
          </cell>
          <cell r="BH86">
            <v>3.8</v>
          </cell>
          <cell r="BI86">
            <v>11.799999999999999</v>
          </cell>
          <cell r="BJ86">
            <v>19</v>
          </cell>
          <cell r="BK86">
            <v>24.5</v>
          </cell>
          <cell r="BL86">
            <v>32.1</v>
          </cell>
          <cell r="BM86">
            <v>0</v>
          </cell>
          <cell r="BN86">
            <v>0</v>
          </cell>
          <cell r="BO86">
            <v>0</v>
          </cell>
          <cell r="BP86" t="str">
            <v>nd</v>
          </cell>
          <cell r="BQ86">
            <v>6.7</v>
          </cell>
          <cell r="BR86">
            <v>92.100000000000009</v>
          </cell>
          <cell r="BS86">
            <v>0</v>
          </cell>
          <cell r="BT86">
            <v>0</v>
          </cell>
          <cell r="BU86">
            <v>0</v>
          </cell>
          <cell r="BV86">
            <v>4.7</v>
          </cell>
          <cell r="BW86">
            <v>50.8</v>
          </cell>
          <cell r="BX86">
            <v>44.5</v>
          </cell>
          <cell r="BY86">
            <v>0</v>
          </cell>
          <cell r="BZ86">
            <v>0</v>
          </cell>
          <cell r="CA86">
            <v>18.899999999999999</v>
          </cell>
          <cell r="CB86">
            <v>45.300000000000004</v>
          </cell>
          <cell r="CC86">
            <v>22.3</v>
          </cell>
          <cell r="CD86">
            <v>13.4</v>
          </cell>
          <cell r="CE86">
            <v>0</v>
          </cell>
          <cell r="CF86">
            <v>0</v>
          </cell>
          <cell r="CG86">
            <v>0</v>
          </cell>
          <cell r="CH86">
            <v>0</v>
          </cell>
          <cell r="CI86">
            <v>0</v>
          </cell>
          <cell r="CJ86">
            <v>100</v>
          </cell>
          <cell r="CK86">
            <v>72.5</v>
          </cell>
          <cell r="CL86">
            <v>45.300000000000004</v>
          </cell>
          <cell r="CM86">
            <v>70.899999999999991</v>
          </cell>
          <cell r="CN86">
            <v>29.099999999999998</v>
          </cell>
          <cell r="CO86">
            <v>5</v>
          </cell>
          <cell r="CP86">
            <v>26.3</v>
          </cell>
          <cell r="CQ86">
            <v>63.7</v>
          </cell>
          <cell r="CR86">
            <v>5.7</v>
          </cell>
          <cell r="CS86">
            <v>55.400000000000006</v>
          </cell>
          <cell r="CT86">
            <v>20.3</v>
          </cell>
          <cell r="CU86">
            <v>3.1</v>
          </cell>
          <cell r="CV86">
            <v>21.2</v>
          </cell>
          <cell r="CW86">
            <v>38.4</v>
          </cell>
          <cell r="CX86">
            <v>10.9</v>
          </cell>
          <cell r="CY86">
            <v>8.2000000000000011</v>
          </cell>
          <cell r="CZ86">
            <v>10.6</v>
          </cell>
          <cell r="DA86">
            <v>4.3</v>
          </cell>
          <cell r="DB86">
            <v>27.500000000000004</v>
          </cell>
          <cell r="DC86">
            <v>29.5</v>
          </cell>
          <cell r="DD86">
            <v>28.000000000000004</v>
          </cell>
          <cell r="DE86">
            <v>14.6</v>
          </cell>
          <cell r="DF86">
            <v>21</v>
          </cell>
          <cell r="DG86">
            <v>10.6</v>
          </cell>
          <cell r="DH86" t="str">
            <v>nd</v>
          </cell>
          <cell r="DI86">
            <v>5.5</v>
          </cell>
          <cell r="DJ86">
            <v>20.100000000000001</v>
          </cell>
          <cell r="DK86">
            <v>16.8</v>
          </cell>
          <cell r="DL86">
            <v>0</v>
          </cell>
          <cell r="DM86">
            <v>0</v>
          </cell>
          <cell r="DN86" t="str">
            <v>nd</v>
          </cell>
          <cell r="DO86">
            <v>0</v>
          </cell>
          <cell r="DP86">
            <v>0</v>
          </cell>
          <cell r="DQ86">
            <v>0</v>
          </cell>
          <cell r="DR86">
            <v>0</v>
          </cell>
          <cell r="DS86">
            <v>0</v>
          </cell>
          <cell r="DT86">
            <v>0</v>
          </cell>
          <cell r="DU86">
            <v>0</v>
          </cell>
          <cell r="DV86" t="str">
            <v>nd</v>
          </cell>
          <cell r="DW86">
            <v>6.2</v>
          </cell>
          <cell r="DX86" t="str">
            <v>nd</v>
          </cell>
          <cell r="DY86">
            <v>4.7</v>
          </cell>
          <cell r="DZ86" t="str">
            <v>nd</v>
          </cell>
          <cell r="EA86">
            <v>0</v>
          </cell>
          <cell r="EB86">
            <v>0</v>
          </cell>
          <cell r="EC86">
            <v>46.800000000000004</v>
          </cell>
          <cell r="ED86">
            <v>11</v>
          </cell>
          <cell r="EE86">
            <v>6.5</v>
          </cell>
          <cell r="EF86">
            <v>2.4</v>
          </cell>
          <cell r="EG86" t="str">
            <v>nd</v>
          </cell>
          <cell r="EH86">
            <v>10.4</v>
          </cell>
          <cell r="EI86">
            <v>2</v>
          </cell>
          <cell r="EJ86" t="str">
            <v>nd</v>
          </cell>
          <cell r="EK86" t="str">
            <v>nd</v>
          </cell>
          <cell r="EL86">
            <v>0</v>
          </cell>
          <cell r="EM86" t="str">
            <v>nd</v>
          </cell>
          <cell r="EN86" t="str">
            <v>nd</v>
          </cell>
          <cell r="EO86">
            <v>0</v>
          </cell>
          <cell r="EP86">
            <v>0</v>
          </cell>
          <cell r="EQ86" t="str">
            <v>nd</v>
          </cell>
          <cell r="ER86">
            <v>0</v>
          </cell>
          <cell r="ES86">
            <v>0</v>
          </cell>
          <cell r="ET86">
            <v>0</v>
          </cell>
          <cell r="EU86">
            <v>0</v>
          </cell>
          <cell r="EV86">
            <v>0</v>
          </cell>
          <cell r="EW86">
            <v>0</v>
          </cell>
          <cell r="EX86">
            <v>0</v>
          </cell>
          <cell r="EY86" t="str">
            <v>nd</v>
          </cell>
          <cell r="EZ86">
            <v>0</v>
          </cell>
          <cell r="FA86" t="str">
            <v>nd</v>
          </cell>
          <cell r="FB86" t="str">
            <v>nd</v>
          </cell>
          <cell r="FC86" t="str">
            <v>nd</v>
          </cell>
          <cell r="FD86" t="str">
            <v>nd</v>
          </cell>
          <cell r="FE86">
            <v>4.9000000000000004</v>
          </cell>
          <cell r="FF86">
            <v>9</v>
          </cell>
          <cell r="FG86" t="str">
            <v>nd</v>
          </cell>
          <cell r="FH86">
            <v>7.6</v>
          </cell>
          <cell r="FI86">
            <v>17.399999999999999</v>
          </cell>
          <cell r="FJ86">
            <v>20</v>
          </cell>
          <cell r="FK86">
            <v>23</v>
          </cell>
          <cell r="FL86">
            <v>0</v>
          </cell>
          <cell r="FM86">
            <v>0</v>
          </cell>
          <cell r="FN86" t="str">
            <v>nd</v>
          </cell>
          <cell r="FO86">
            <v>0</v>
          </cell>
          <cell r="FP86">
            <v>3.4000000000000004</v>
          </cell>
          <cell r="FQ86">
            <v>3.1</v>
          </cell>
          <cell r="FR86">
            <v>0</v>
          </cell>
          <cell r="FS86">
            <v>0</v>
          </cell>
          <cell r="FT86">
            <v>0</v>
          </cell>
          <cell r="FU86">
            <v>0</v>
          </cell>
          <cell r="FV86" t="str">
            <v>nd</v>
          </cell>
          <cell r="FW86">
            <v>0</v>
          </cell>
          <cell r="FX86">
            <v>0</v>
          </cell>
          <cell r="FY86">
            <v>0</v>
          </cell>
          <cell r="FZ86">
            <v>0</v>
          </cell>
          <cell r="GA86">
            <v>0</v>
          </cell>
          <cell r="GB86" t="str">
            <v>nd</v>
          </cell>
          <cell r="GC86">
            <v>0</v>
          </cell>
          <cell r="GD86">
            <v>0</v>
          </cell>
          <cell r="GE86">
            <v>0</v>
          </cell>
          <cell r="GF86" t="str">
            <v>nd</v>
          </cell>
          <cell r="GG86" t="str">
            <v>nd</v>
          </cell>
          <cell r="GH86">
            <v>12.2</v>
          </cell>
          <cell r="GI86">
            <v>0</v>
          </cell>
          <cell r="GJ86">
            <v>0</v>
          </cell>
          <cell r="GK86">
            <v>0</v>
          </cell>
          <cell r="GL86">
            <v>0</v>
          </cell>
          <cell r="GM86" t="str">
            <v>nd</v>
          </cell>
          <cell r="GN86">
            <v>72.399999999999991</v>
          </cell>
          <cell r="GO86">
            <v>0</v>
          </cell>
          <cell r="GP86">
            <v>0</v>
          </cell>
          <cell r="GQ86">
            <v>0</v>
          </cell>
          <cell r="GR86">
            <v>0</v>
          </cell>
          <cell r="GS86" t="str">
            <v>nd</v>
          </cell>
          <cell r="GT86">
            <v>5.2</v>
          </cell>
          <cell r="GU86">
            <v>0</v>
          </cell>
          <cell r="GV86">
            <v>0</v>
          </cell>
          <cell r="GW86">
            <v>0</v>
          </cell>
          <cell r="GX86">
            <v>0</v>
          </cell>
          <cell r="GY86" t="str">
            <v>nd</v>
          </cell>
          <cell r="GZ86">
            <v>0</v>
          </cell>
          <cell r="HA86">
            <v>0</v>
          </cell>
          <cell r="HB86">
            <v>0</v>
          </cell>
          <cell r="HC86">
            <v>0</v>
          </cell>
          <cell r="HD86">
            <v>0</v>
          </cell>
          <cell r="HE86" t="str">
            <v>nd</v>
          </cell>
          <cell r="HF86">
            <v>0</v>
          </cell>
          <cell r="HG86">
            <v>0</v>
          </cell>
          <cell r="HH86">
            <v>0</v>
          </cell>
          <cell r="HI86">
            <v>0</v>
          </cell>
          <cell r="HJ86">
            <v>9.7000000000000011</v>
          </cell>
          <cell r="HK86">
            <v>4.5</v>
          </cell>
          <cell r="HL86">
            <v>0</v>
          </cell>
          <cell r="HM86">
            <v>0</v>
          </cell>
          <cell r="HN86">
            <v>0</v>
          </cell>
          <cell r="HO86">
            <v>4.5999999999999996</v>
          </cell>
          <cell r="HP86">
            <v>37.6</v>
          </cell>
          <cell r="HQ86">
            <v>35.299999999999997</v>
          </cell>
          <cell r="HR86">
            <v>0</v>
          </cell>
          <cell r="HS86">
            <v>0</v>
          </cell>
          <cell r="HT86">
            <v>0</v>
          </cell>
          <cell r="HU86">
            <v>0</v>
          </cell>
          <cell r="HV86">
            <v>3.5999999999999996</v>
          </cell>
          <cell r="HW86">
            <v>2.2999999999999998</v>
          </cell>
          <cell r="HX86">
            <v>0</v>
          </cell>
          <cell r="HY86">
            <v>0</v>
          </cell>
          <cell r="HZ86">
            <v>0</v>
          </cell>
          <cell r="IA86" t="str">
            <v>nd</v>
          </cell>
          <cell r="IB86">
            <v>0</v>
          </cell>
          <cell r="IC86">
            <v>0</v>
          </cell>
          <cell r="ID86">
            <v>0</v>
          </cell>
          <cell r="IE86">
            <v>0</v>
          </cell>
          <cell r="IF86">
            <v>0</v>
          </cell>
          <cell r="IG86" t="str">
            <v>nd</v>
          </cell>
          <cell r="IH86">
            <v>0</v>
          </cell>
          <cell r="II86">
            <v>0</v>
          </cell>
          <cell r="IJ86">
            <v>0</v>
          </cell>
          <cell r="IK86">
            <v>3.5999999999999996</v>
          </cell>
          <cell r="IL86">
            <v>6.2</v>
          </cell>
          <cell r="IM86">
            <v>3.5999999999999996</v>
          </cell>
          <cell r="IN86" t="str">
            <v>nd</v>
          </cell>
          <cell r="IO86">
            <v>0</v>
          </cell>
          <cell r="IP86">
            <v>0</v>
          </cell>
          <cell r="IQ86">
            <v>12.2</v>
          </cell>
          <cell r="IR86">
            <v>36.9</v>
          </cell>
          <cell r="IS86">
            <v>15.4</v>
          </cell>
          <cell r="IT86">
            <v>12.6</v>
          </cell>
          <cell r="IU86">
            <v>0</v>
          </cell>
          <cell r="IV86">
            <v>0</v>
          </cell>
          <cell r="IW86">
            <v>3.1</v>
          </cell>
          <cell r="IX86" t="str">
            <v>nd</v>
          </cell>
          <cell r="IY86" t="str">
            <v>nd</v>
          </cell>
          <cell r="IZ86">
            <v>0</v>
          </cell>
          <cell r="JA86">
            <v>0</v>
          </cell>
          <cell r="JB86">
            <v>0</v>
          </cell>
          <cell r="JC86">
            <v>0</v>
          </cell>
          <cell r="JD86">
            <v>0</v>
          </cell>
          <cell r="JE86" t="str">
            <v>nd</v>
          </cell>
          <cell r="JF86">
            <v>0</v>
          </cell>
          <cell r="JG86">
            <v>0</v>
          </cell>
          <cell r="JH86">
            <v>0</v>
          </cell>
          <cell r="JI86">
            <v>0</v>
          </cell>
          <cell r="JJ86">
            <v>0</v>
          </cell>
          <cell r="JK86" t="str">
            <v>nd</v>
          </cell>
          <cell r="JL86">
            <v>0</v>
          </cell>
          <cell r="JM86">
            <v>0</v>
          </cell>
          <cell r="JN86">
            <v>0</v>
          </cell>
          <cell r="JO86">
            <v>0</v>
          </cell>
          <cell r="JP86">
            <v>0</v>
          </cell>
          <cell r="JQ86">
            <v>13.900000000000002</v>
          </cell>
          <cell r="JR86">
            <v>0</v>
          </cell>
          <cell r="JS86">
            <v>0</v>
          </cell>
          <cell r="JT86">
            <v>0</v>
          </cell>
          <cell r="JU86">
            <v>0</v>
          </cell>
          <cell r="JV86">
            <v>0</v>
          </cell>
          <cell r="JW86">
            <v>77.8</v>
          </cell>
          <cell r="JX86">
            <v>0</v>
          </cell>
          <cell r="JY86">
            <v>0</v>
          </cell>
          <cell r="JZ86">
            <v>0</v>
          </cell>
          <cell r="KA86">
            <v>0</v>
          </cell>
          <cell r="KB86">
            <v>0</v>
          </cell>
          <cell r="KC86">
            <v>5.8999999999999995</v>
          </cell>
          <cell r="KD86">
            <v>56.499999999999993</v>
          </cell>
          <cell r="KE86">
            <v>20.200000000000003</v>
          </cell>
          <cell r="KF86">
            <v>0.89999999999999991</v>
          </cell>
          <cell r="KG86">
            <v>3.5000000000000004</v>
          </cell>
          <cell r="KH86">
            <v>18.899999999999999</v>
          </cell>
          <cell r="KI86">
            <v>0</v>
          </cell>
          <cell r="KJ86">
            <v>53.7</v>
          </cell>
          <cell r="KK86">
            <v>20.5</v>
          </cell>
          <cell r="KL86">
            <v>1</v>
          </cell>
          <cell r="KM86">
            <v>3.6999999999999997</v>
          </cell>
          <cell r="KN86">
            <v>21.099999999999998</v>
          </cell>
          <cell r="KO86">
            <v>0</v>
          </cell>
        </row>
        <row r="87">
          <cell r="A87" t="str">
            <v>3KZ</v>
          </cell>
          <cell r="B87" t="str">
            <v>87</v>
          </cell>
          <cell r="C87" t="str">
            <v>NAF 17</v>
          </cell>
          <cell r="D87" t="str">
            <v>KZ</v>
          </cell>
          <cell r="E87" t="str">
            <v>3</v>
          </cell>
          <cell r="F87">
            <v>0</v>
          </cell>
          <cell r="G87" t="str">
            <v>nd</v>
          </cell>
          <cell r="H87">
            <v>18.2</v>
          </cell>
          <cell r="I87">
            <v>68.300000000000011</v>
          </cell>
          <cell r="J87">
            <v>9.4</v>
          </cell>
          <cell r="K87">
            <v>94.6</v>
          </cell>
          <cell r="L87" t="str">
            <v>nd</v>
          </cell>
          <cell r="M87">
            <v>0</v>
          </cell>
          <cell r="N87">
            <v>0</v>
          </cell>
          <cell r="O87">
            <v>14.899999999999999</v>
          </cell>
          <cell r="P87">
            <v>39.300000000000004</v>
          </cell>
          <cell r="Q87">
            <v>7.0000000000000009</v>
          </cell>
          <cell r="R87" t="str">
            <v>nd</v>
          </cell>
          <cell r="S87">
            <v>11.3</v>
          </cell>
          <cell r="T87">
            <v>18.3</v>
          </cell>
          <cell r="U87">
            <v>0</v>
          </cell>
          <cell r="V87">
            <v>37.299999999999997</v>
          </cell>
          <cell r="W87" t="str">
            <v>nd</v>
          </cell>
          <cell r="X87">
            <v>93.600000000000009</v>
          </cell>
          <cell r="Y87" t="str">
            <v>nd</v>
          </cell>
          <cell r="Z87">
            <v>0</v>
          </cell>
          <cell r="AA87" t="str">
            <v>nd</v>
          </cell>
          <cell r="AB87">
            <v>0</v>
          </cell>
          <cell r="AC87">
            <v>0</v>
          </cell>
          <cell r="AD87">
            <v>0</v>
          </cell>
          <cell r="AE87" t="str">
            <v>nd</v>
          </cell>
          <cell r="AF87">
            <v>0</v>
          </cell>
          <cell r="AG87">
            <v>0</v>
          </cell>
          <cell r="AH87">
            <v>0</v>
          </cell>
          <cell r="AI87" t="str">
            <v>nd</v>
          </cell>
          <cell r="AJ87">
            <v>70.099999999999994</v>
          </cell>
          <cell r="AK87" t="str">
            <v>nd</v>
          </cell>
          <cell r="AL87">
            <v>27.1</v>
          </cell>
          <cell r="AM87">
            <v>16.600000000000001</v>
          </cell>
          <cell r="AN87">
            <v>83.399999999999991</v>
          </cell>
          <cell r="AO87">
            <v>51.2</v>
          </cell>
          <cell r="AP87">
            <v>48.8</v>
          </cell>
          <cell r="AQ87">
            <v>72.899999999999991</v>
          </cell>
          <cell r="AR87" t="str">
            <v>nd</v>
          </cell>
          <cell r="AS87">
            <v>0</v>
          </cell>
          <cell r="AT87" t="str">
            <v>nd</v>
          </cell>
          <cell r="AU87">
            <v>0</v>
          </cell>
          <cell r="AV87">
            <v>0</v>
          </cell>
          <cell r="AW87" t="str">
            <v>nd</v>
          </cell>
          <cell r="AX87">
            <v>0</v>
          </cell>
          <cell r="AY87">
            <v>76.400000000000006</v>
          </cell>
          <cell r="AZ87" t="str">
            <v>nd</v>
          </cell>
          <cell r="BA87">
            <v>40.200000000000003</v>
          </cell>
          <cell r="BB87">
            <v>23.3</v>
          </cell>
          <cell r="BC87">
            <v>12.2</v>
          </cell>
          <cell r="BD87">
            <v>18.8</v>
          </cell>
          <cell r="BE87" t="str">
            <v>nd</v>
          </cell>
          <cell r="BF87" t="str">
            <v>nd</v>
          </cell>
          <cell r="BG87">
            <v>13</v>
          </cell>
          <cell r="BH87">
            <v>8.1</v>
          </cell>
          <cell r="BI87">
            <v>29.7</v>
          </cell>
          <cell r="BJ87">
            <v>5.3</v>
          </cell>
          <cell r="BK87">
            <v>26</v>
          </cell>
          <cell r="BL87">
            <v>17.899999999999999</v>
          </cell>
          <cell r="BM87" t="str">
            <v>nd</v>
          </cell>
          <cell r="BN87">
            <v>0</v>
          </cell>
          <cell r="BO87">
            <v>0</v>
          </cell>
          <cell r="BP87">
            <v>0</v>
          </cell>
          <cell r="BQ87">
            <v>8.2000000000000011</v>
          </cell>
          <cell r="BR87">
            <v>89.600000000000009</v>
          </cell>
          <cell r="BS87">
            <v>0</v>
          </cell>
          <cell r="BT87">
            <v>0</v>
          </cell>
          <cell r="BU87">
            <v>0</v>
          </cell>
          <cell r="BV87" t="str">
            <v>nd</v>
          </cell>
          <cell r="BW87">
            <v>75.7</v>
          </cell>
          <cell r="BX87">
            <v>22.1</v>
          </cell>
          <cell r="BY87">
            <v>0</v>
          </cell>
          <cell r="BZ87" t="str">
            <v>nd</v>
          </cell>
          <cell r="CA87">
            <v>40.699999999999996</v>
          </cell>
          <cell r="CB87">
            <v>36.199999999999996</v>
          </cell>
          <cell r="CC87">
            <v>21.6</v>
          </cell>
          <cell r="CD87">
            <v>0</v>
          </cell>
          <cell r="CE87">
            <v>0</v>
          </cell>
          <cell r="CF87">
            <v>0</v>
          </cell>
          <cell r="CG87">
            <v>0</v>
          </cell>
          <cell r="CH87">
            <v>0</v>
          </cell>
          <cell r="CI87">
            <v>0</v>
          </cell>
          <cell r="CJ87">
            <v>100</v>
          </cell>
          <cell r="CK87">
            <v>83.3</v>
          </cell>
          <cell r="CL87">
            <v>60.8</v>
          </cell>
          <cell r="CM87">
            <v>80.300000000000011</v>
          </cell>
          <cell r="CN87">
            <v>25.7</v>
          </cell>
          <cell r="CO87" t="str">
            <v>nd</v>
          </cell>
          <cell r="CP87">
            <v>32</v>
          </cell>
          <cell r="CQ87">
            <v>76</v>
          </cell>
          <cell r="CR87">
            <v>15.1</v>
          </cell>
          <cell r="CS87">
            <v>38.700000000000003</v>
          </cell>
          <cell r="CT87">
            <v>32.700000000000003</v>
          </cell>
          <cell r="CU87" t="str">
            <v>nd</v>
          </cell>
          <cell r="CV87">
            <v>22.5</v>
          </cell>
          <cell r="CW87">
            <v>32.800000000000004</v>
          </cell>
          <cell r="CX87">
            <v>10.9</v>
          </cell>
          <cell r="CY87">
            <v>15.299999999999999</v>
          </cell>
          <cell r="CZ87" t="str">
            <v>nd</v>
          </cell>
          <cell r="DA87" t="str">
            <v>nd</v>
          </cell>
          <cell r="DB87">
            <v>31.7</v>
          </cell>
          <cell r="DC87">
            <v>23</v>
          </cell>
          <cell r="DD87">
            <v>40.400000000000006</v>
          </cell>
          <cell r="DE87">
            <v>8.4</v>
          </cell>
          <cell r="DF87">
            <v>15.4</v>
          </cell>
          <cell r="DG87">
            <v>24.9</v>
          </cell>
          <cell r="DH87" t="str">
            <v>nd</v>
          </cell>
          <cell r="DI87" t="str">
            <v>nd</v>
          </cell>
          <cell r="DJ87">
            <v>26</v>
          </cell>
          <cell r="DK87">
            <v>16.100000000000001</v>
          </cell>
          <cell r="DL87">
            <v>0</v>
          </cell>
          <cell r="DM87">
            <v>0</v>
          </cell>
          <cell r="DN87">
            <v>0</v>
          </cell>
          <cell r="DO87">
            <v>0</v>
          </cell>
          <cell r="DP87">
            <v>0</v>
          </cell>
          <cell r="DQ87" t="str">
            <v>nd</v>
          </cell>
          <cell r="DR87" t="str">
            <v>nd</v>
          </cell>
          <cell r="DS87">
            <v>0</v>
          </cell>
          <cell r="DT87">
            <v>0</v>
          </cell>
          <cell r="DU87">
            <v>0</v>
          </cell>
          <cell r="DV87">
            <v>0</v>
          </cell>
          <cell r="DW87">
            <v>11.3</v>
          </cell>
          <cell r="DX87">
            <v>6.6000000000000005</v>
          </cell>
          <cell r="DY87">
            <v>0</v>
          </cell>
          <cell r="DZ87">
            <v>0</v>
          </cell>
          <cell r="EA87">
            <v>0</v>
          </cell>
          <cell r="EB87">
            <v>0</v>
          </cell>
          <cell r="EC87">
            <v>24.3</v>
          </cell>
          <cell r="ED87">
            <v>10.4</v>
          </cell>
          <cell r="EE87">
            <v>9.5</v>
          </cell>
          <cell r="EF87">
            <v>18.8</v>
          </cell>
          <cell r="EG87" t="str">
            <v>nd</v>
          </cell>
          <cell r="EH87" t="str">
            <v>nd</v>
          </cell>
          <cell r="EI87" t="str">
            <v>nd</v>
          </cell>
          <cell r="EJ87">
            <v>3.6999999999999997</v>
          </cell>
          <cell r="EK87" t="str">
            <v>nd</v>
          </cell>
          <cell r="EL87">
            <v>0</v>
          </cell>
          <cell r="EM87">
            <v>0</v>
          </cell>
          <cell r="EN87" t="str">
            <v>nd</v>
          </cell>
          <cell r="EO87">
            <v>0</v>
          </cell>
          <cell r="EP87">
            <v>0</v>
          </cell>
          <cell r="EQ87">
            <v>0</v>
          </cell>
          <cell r="ER87">
            <v>0</v>
          </cell>
          <cell r="ES87">
            <v>0</v>
          </cell>
          <cell r="ET87">
            <v>0</v>
          </cell>
          <cell r="EU87">
            <v>0</v>
          </cell>
          <cell r="EV87">
            <v>0</v>
          </cell>
          <cell r="EW87">
            <v>0</v>
          </cell>
          <cell r="EX87" t="str">
            <v>nd</v>
          </cell>
          <cell r="EY87">
            <v>0</v>
          </cell>
          <cell r="EZ87" t="str">
            <v>nd</v>
          </cell>
          <cell r="FA87" t="str">
            <v>nd</v>
          </cell>
          <cell r="FB87" t="str">
            <v>nd</v>
          </cell>
          <cell r="FC87" t="str">
            <v>nd</v>
          </cell>
          <cell r="FD87">
            <v>6.7</v>
          </cell>
          <cell r="FE87">
            <v>0</v>
          </cell>
          <cell r="FF87">
            <v>8.4</v>
          </cell>
          <cell r="FG87">
            <v>5.8999999999999995</v>
          </cell>
          <cell r="FH87">
            <v>22.1</v>
          </cell>
          <cell r="FI87" t="str">
            <v>nd</v>
          </cell>
          <cell r="FJ87">
            <v>14.899999999999999</v>
          </cell>
          <cell r="FK87">
            <v>14.2</v>
          </cell>
          <cell r="FL87">
            <v>0</v>
          </cell>
          <cell r="FM87">
            <v>0</v>
          </cell>
          <cell r="FN87" t="str">
            <v>nd</v>
          </cell>
          <cell r="FO87" t="str">
            <v>nd</v>
          </cell>
          <cell r="FP87">
            <v>0</v>
          </cell>
          <cell r="FQ87">
            <v>3.9</v>
          </cell>
          <cell r="FR87">
            <v>0</v>
          </cell>
          <cell r="FS87">
            <v>0</v>
          </cell>
          <cell r="FT87">
            <v>0</v>
          </cell>
          <cell r="FU87">
            <v>0</v>
          </cell>
          <cell r="FV87">
            <v>0</v>
          </cell>
          <cell r="FW87" t="str">
            <v>nd</v>
          </cell>
          <cell r="FX87">
            <v>0</v>
          </cell>
          <cell r="FY87">
            <v>0</v>
          </cell>
          <cell r="FZ87">
            <v>0</v>
          </cell>
          <cell r="GA87" t="str">
            <v>nd</v>
          </cell>
          <cell r="GB87">
            <v>0</v>
          </cell>
          <cell r="GC87">
            <v>0</v>
          </cell>
          <cell r="GD87">
            <v>0</v>
          </cell>
          <cell r="GE87">
            <v>0</v>
          </cell>
          <cell r="GF87">
            <v>0</v>
          </cell>
          <cell r="GG87" t="str">
            <v>nd</v>
          </cell>
          <cell r="GH87">
            <v>17.8</v>
          </cell>
          <cell r="GI87">
            <v>0</v>
          </cell>
          <cell r="GJ87">
            <v>0</v>
          </cell>
          <cell r="GK87">
            <v>0</v>
          </cell>
          <cell r="GL87">
            <v>0</v>
          </cell>
          <cell r="GM87" t="str">
            <v>nd</v>
          </cell>
          <cell r="GN87">
            <v>61.9</v>
          </cell>
          <cell r="GO87">
            <v>0</v>
          </cell>
          <cell r="GP87">
            <v>0</v>
          </cell>
          <cell r="GQ87">
            <v>0</v>
          </cell>
          <cell r="GR87">
            <v>0</v>
          </cell>
          <cell r="GS87">
            <v>0</v>
          </cell>
          <cell r="GT87">
            <v>10</v>
          </cell>
          <cell r="GU87">
            <v>0</v>
          </cell>
          <cell r="GV87">
            <v>0</v>
          </cell>
          <cell r="GW87">
            <v>0</v>
          </cell>
          <cell r="GX87">
            <v>0</v>
          </cell>
          <cell r="GY87">
            <v>0</v>
          </cell>
          <cell r="GZ87">
            <v>0</v>
          </cell>
          <cell r="HA87">
            <v>0</v>
          </cell>
          <cell r="HB87">
            <v>0</v>
          </cell>
          <cell r="HC87">
            <v>0</v>
          </cell>
          <cell r="HD87" t="str">
            <v>nd</v>
          </cell>
          <cell r="HE87">
            <v>0</v>
          </cell>
          <cell r="HF87">
            <v>0</v>
          </cell>
          <cell r="HG87">
            <v>0</v>
          </cell>
          <cell r="HH87">
            <v>0</v>
          </cell>
          <cell r="HI87" t="str">
            <v>nd</v>
          </cell>
          <cell r="HJ87">
            <v>10.9</v>
          </cell>
          <cell r="HK87" t="str">
            <v>nd</v>
          </cell>
          <cell r="HL87">
            <v>0</v>
          </cell>
          <cell r="HM87">
            <v>0</v>
          </cell>
          <cell r="HN87">
            <v>0</v>
          </cell>
          <cell r="HO87">
            <v>0</v>
          </cell>
          <cell r="HP87">
            <v>52.1</v>
          </cell>
          <cell r="HQ87">
            <v>14.899999999999999</v>
          </cell>
          <cell r="HR87">
            <v>0</v>
          </cell>
          <cell r="HS87">
            <v>0</v>
          </cell>
          <cell r="HT87">
            <v>0</v>
          </cell>
          <cell r="HU87">
            <v>0</v>
          </cell>
          <cell r="HV87">
            <v>8.5</v>
          </cell>
          <cell r="HW87" t="str">
            <v>nd</v>
          </cell>
          <cell r="HX87">
            <v>0</v>
          </cell>
          <cell r="HY87">
            <v>0</v>
          </cell>
          <cell r="HZ87">
            <v>0</v>
          </cell>
          <cell r="IA87">
            <v>0</v>
          </cell>
          <cell r="IB87">
            <v>0</v>
          </cell>
          <cell r="IC87">
            <v>0</v>
          </cell>
          <cell r="ID87">
            <v>0</v>
          </cell>
          <cell r="IE87">
            <v>0</v>
          </cell>
          <cell r="IF87" t="str">
            <v>nd</v>
          </cell>
          <cell r="IG87" t="str">
            <v>nd</v>
          </cell>
          <cell r="IH87">
            <v>0</v>
          </cell>
          <cell r="II87">
            <v>0</v>
          </cell>
          <cell r="IJ87">
            <v>0</v>
          </cell>
          <cell r="IK87" t="str">
            <v>nd</v>
          </cell>
          <cell r="IL87">
            <v>10.7</v>
          </cell>
          <cell r="IM87" t="str">
            <v>nd</v>
          </cell>
          <cell r="IN87">
            <v>0</v>
          </cell>
          <cell r="IO87">
            <v>0</v>
          </cell>
          <cell r="IP87" t="str">
            <v>nd</v>
          </cell>
          <cell r="IQ87">
            <v>30.099999999999998</v>
          </cell>
          <cell r="IR87">
            <v>20.9</v>
          </cell>
          <cell r="IS87">
            <v>14.899999999999999</v>
          </cell>
          <cell r="IT87">
            <v>0</v>
          </cell>
          <cell r="IU87">
            <v>0</v>
          </cell>
          <cell r="IV87">
            <v>0</v>
          </cell>
          <cell r="IW87">
            <v>6.5</v>
          </cell>
          <cell r="IX87" t="str">
            <v>nd</v>
          </cell>
          <cell r="IY87" t="str">
            <v>nd</v>
          </cell>
          <cell r="IZ87">
            <v>0</v>
          </cell>
          <cell r="JA87">
            <v>0</v>
          </cell>
          <cell r="JB87">
            <v>0</v>
          </cell>
          <cell r="JC87">
            <v>0</v>
          </cell>
          <cell r="JD87">
            <v>0</v>
          </cell>
          <cell r="JE87">
            <v>0</v>
          </cell>
          <cell r="JF87">
            <v>0</v>
          </cell>
          <cell r="JG87">
            <v>0</v>
          </cell>
          <cell r="JH87">
            <v>0</v>
          </cell>
          <cell r="JI87">
            <v>0</v>
          </cell>
          <cell r="JJ87">
            <v>0</v>
          </cell>
          <cell r="JK87" t="str">
            <v>nd</v>
          </cell>
          <cell r="JL87">
            <v>0</v>
          </cell>
          <cell r="JM87">
            <v>0</v>
          </cell>
          <cell r="JN87">
            <v>0</v>
          </cell>
          <cell r="JO87">
            <v>0</v>
          </cell>
          <cell r="JP87">
            <v>0</v>
          </cell>
          <cell r="JQ87">
            <v>19.2</v>
          </cell>
          <cell r="JR87">
            <v>0</v>
          </cell>
          <cell r="JS87">
            <v>0</v>
          </cell>
          <cell r="JT87">
            <v>0</v>
          </cell>
          <cell r="JU87">
            <v>0</v>
          </cell>
          <cell r="JV87">
            <v>0</v>
          </cell>
          <cell r="JW87">
            <v>67</v>
          </cell>
          <cell r="JX87">
            <v>0</v>
          </cell>
          <cell r="JY87">
            <v>0</v>
          </cell>
          <cell r="JZ87">
            <v>0</v>
          </cell>
          <cell r="KA87">
            <v>0</v>
          </cell>
          <cell r="KB87">
            <v>0</v>
          </cell>
          <cell r="KC87">
            <v>9.5</v>
          </cell>
          <cell r="KD87">
            <v>49.9</v>
          </cell>
          <cell r="KE87">
            <v>24.4</v>
          </cell>
          <cell r="KF87">
            <v>1.0999999999999999</v>
          </cell>
          <cell r="KG87">
            <v>3.4000000000000004</v>
          </cell>
          <cell r="KH87">
            <v>21.2</v>
          </cell>
          <cell r="KI87">
            <v>0</v>
          </cell>
          <cell r="KJ87">
            <v>51.1</v>
          </cell>
          <cell r="KK87">
            <v>22.5</v>
          </cell>
          <cell r="KL87">
            <v>1.0999999999999999</v>
          </cell>
          <cell r="KM87">
            <v>3.5999999999999996</v>
          </cell>
          <cell r="KN87">
            <v>21.6</v>
          </cell>
          <cell r="KO87">
            <v>0</v>
          </cell>
        </row>
        <row r="88">
          <cell r="A88" t="str">
            <v>4KZ</v>
          </cell>
          <cell r="B88" t="str">
            <v>88</v>
          </cell>
          <cell r="C88" t="str">
            <v>NAF 17</v>
          </cell>
          <cell r="D88" t="str">
            <v>KZ</v>
          </cell>
          <cell r="E88" t="str">
            <v>4</v>
          </cell>
          <cell r="F88">
            <v>0</v>
          </cell>
          <cell r="G88" t="str">
            <v>nd</v>
          </cell>
          <cell r="H88">
            <v>15.4</v>
          </cell>
          <cell r="I88">
            <v>72.7</v>
          </cell>
          <cell r="J88">
            <v>10</v>
          </cell>
          <cell r="K88">
            <v>94</v>
          </cell>
          <cell r="L88">
            <v>0</v>
          </cell>
          <cell r="M88" t="str">
            <v>nd</v>
          </cell>
          <cell r="N88">
            <v>0</v>
          </cell>
          <cell r="O88">
            <v>6.3</v>
          </cell>
          <cell r="P88">
            <v>46.1</v>
          </cell>
          <cell r="Q88" t="str">
            <v>nd</v>
          </cell>
          <cell r="R88">
            <v>4.2</v>
          </cell>
          <cell r="S88">
            <v>13.5</v>
          </cell>
          <cell r="T88">
            <v>19.400000000000002</v>
          </cell>
          <cell r="U88" t="str">
            <v>nd</v>
          </cell>
          <cell r="V88">
            <v>38.800000000000004</v>
          </cell>
          <cell r="W88">
            <v>4</v>
          </cell>
          <cell r="X88">
            <v>90.2</v>
          </cell>
          <cell r="Y88">
            <v>5.8000000000000007</v>
          </cell>
          <cell r="Z88">
            <v>0</v>
          </cell>
          <cell r="AA88" t="str">
            <v>nd</v>
          </cell>
          <cell r="AB88" t="str">
            <v>nd</v>
          </cell>
          <cell r="AC88">
            <v>77.5</v>
          </cell>
          <cell r="AD88" t="str">
            <v>nd</v>
          </cell>
          <cell r="AE88" t="str">
            <v>nd</v>
          </cell>
          <cell r="AF88" t="str">
            <v>nd</v>
          </cell>
          <cell r="AG88">
            <v>0</v>
          </cell>
          <cell r="AH88">
            <v>0</v>
          </cell>
          <cell r="AI88" t="str">
            <v>nd</v>
          </cell>
          <cell r="AJ88">
            <v>82.199999999999989</v>
          </cell>
          <cell r="AK88">
            <v>4.3</v>
          </cell>
          <cell r="AL88">
            <v>13.5</v>
          </cell>
          <cell r="AM88">
            <v>13.700000000000001</v>
          </cell>
          <cell r="AN88">
            <v>86.3</v>
          </cell>
          <cell r="AO88">
            <v>57.699999999999996</v>
          </cell>
          <cell r="AP88">
            <v>42.3</v>
          </cell>
          <cell r="AQ88">
            <v>23.400000000000002</v>
          </cell>
          <cell r="AR88" t="str">
            <v>nd</v>
          </cell>
          <cell r="AS88" t="str">
            <v>nd</v>
          </cell>
          <cell r="AT88">
            <v>34.300000000000004</v>
          </cell>
          <cell r="AU88" t="str">
            <v>nd</v>
          </cell>
          <cell r="AV88">
            <v>0</v>
          </cell>
          <cell r="AW88" t="str">
            <v>nd</v>
          </cell>
          <cell r="AX88">
            <v>0</v>
          </cell>
          <cell r="AY88">
            <v>93.4</v>
          </cell>
          <cell r="AZ88">
            <v>0</v>
          </cell>
          <cell r="BA88">
            <v>31</v>
          </cell>
          <cell r="BB88">
            <v>18.399999999999999</v>
          </cell>
          <cell r="BC88">
            <v>23.799999999999997</v>
          </cell>
          <cell r="BD88">
            <v>9.1999999999999993</v>
          </cell>
          <cell r="BE88">
            <v>10.7</v>
          </cell>
          <cell r="BF88">
            <v>7.0000000000000009</v>
          </cell>
          <cell r="BG88">
            <v>15</v>
          </cell>
          <cell r="BH88">
            <v>13.8</v>
          </cell>
          <cell r="BI88">
            <v>15</v>
          </cell>
          <cell r="BJ88">
            <v>9.1999999999999993</v>
          </cell>
          <cell r="BK88">
            <v>36.299999999999997</v>
          </cell>
          <cell r="BL88">
            <v>10.6</v>
          </cell>
          <cell r="BM88">
            <v>0</v>
          </cell>
          <cell r="BN88">
            <v>0</v>
          </cell>
          <cell r="BO88">
            <v>0</v>
          </cell>
          <cell r="BP88">
            <v>0</v>
          </cell>
          <cell r="BQ88">
            <v>9.6</v>
          </cell>
          <cell r="BR88">
            <v>90.4</v>
          </cell>
          <cell r="BS88" t="str">
            <v>nd</v>
          </cell>
          <cell r="BT88">
            <v>0</v>
          </cell>
          <cell r="BU88">
            <v>0</v>
          </cell>
          <cell r="BV88" t="str">
            <v>nd</v>
          </cell>
          <cell r="BW88">
            <v>87</v>
          </cell>
          <cell r="BX88">
            <v>8.2000000000000011</v>
          </cell>
          <cell r="BY88">
            <v>0</v>
          </cell>
          <cell r="BZ88">
            <v>4.3999999999999995</v>
          </cell>
          <cell r="CA88">
            <v>27.700000000000003</v>
          </cell>
          <cell r="CB88">
            <v>44.5</v>
          </cell>
          <cell r="CC88">
            <v>17.2</v>
          </cell>
          <cell r="CD88" t="str">
            <v>nd</v>
          </cell>
          <cell r="CE88">
            <v>0</v>
          </cell>
          <cell r="CF88">
            <v>0</v>
          </cell>
          <cell r="CG88">
            <v>0</v>
          </cell>
          <cell r="CH88" t="str">
            <v>nd</v>
          </cell>
          <cell r="CI88" t="str">
            <v>nd</v>
          </cell>
          <cell r="CJ88">
            <v>96.899999999999991</v>
          </cell>
          <cell r="CK88">
            <v>87.2</v>
          </cell>
          <cell r="CL88">
            <v>55.600000000000009</v>
          </cell>
          <cell r="CM88">
            <v>85</v>
          </cell>
          <cell r="CN88">
            <v>41</v>
          </cell>
          <cell r="CO88" t="str">
            <v>nd</v>
          </cell>
          <cell r="CP88">
            <v>38</v>
          </cell>
          <cell r="CQ88">
            <v>81.699999999999989</v>
          </cell>
          <cell r="CR88">
            <v>8.9</v>
          </cell>
          <cell r="CS88">
            <v>42.5</v>
          </cell>
          <cell r="CT88">
            <v>20.200000000000003</v>
          </cell>
          <cell r="CU88">
            <v>3.3000000000000003</v>
          </cell>
          <cell r="CV88">
            <v>34</v>
          </cell>
          <cell r="CW88">
            <v>33.5</v>
          </cell>
          <cell r="CX88">
            <v>10.8</v>
          </cell>
          <cell r="CY88">
            <v>16.7</v>
          </cell>
          <cell r="CZ88">
            <v>10.9</v>
          </cell>
          <cell r="DA88">
            <v>7.1999999999999993</v>
          </cell>
          <cell r="DB88">
            <v>21</v>
          </cell>
          <cell r="DC88">
            <v>26.900000000000002</v>
          </cell>
          <cell r="DD88">
            <v>26.200000000000003</v>
          </cell>
          <cell r="DE88">
            <v>14.299999999999999</v>
          </cell>
          <cell r="DF88">
            <v>23.3</v>
          </cell>
          <cell r="DG88">
            <v>25.6</v>
          </cell>
          <cell r="DH88" t="str">
            <v>nd</v>
          </cell>
          <cell r="DI88" t="str">
            <v>nd</v>
          </cell>
          <cell r="DJ88">
            <v>29.5</v>
          </cell>
          <cell r="DK88">
            <v>16.7</v>
          </cell>
          <cell r="DL88">
            <v>0</v>
          </cell>
          <cell r="DM88">
            <v>0</v>
          </cell>
          <cell r="DN88">
            <v>0</v>
          </cell>
          <cell r="DO88">
            <v>0</v>
          </cell>
          <cell r="DP88">
            <v>0</v>
          </cell>
          <cell r="DQ88">
            <v>0</v>
          </cell>
          <cell r="DR88">
            <v>0</v>
          </cell>
          <cell r="DS88">
            <v>0</v>
          </cell>
          <cell r="DT88" t="str">
            <v>nd</v>
          </cell>
          <cell r="DU88">
            <v>0</v>
          </cell>
          <cell r="DV88" t="str">
            <v>nd</v>
          </cell>
          <cell r="DW88">
            <v>5.4</v>
          </cell>
          <cell r="DX88">
            <v>4.3999999999999995</v>
          </cell>
          <cell r="DY88" t="str">
            <v>nd</v>
          </cell>
          <cell r="DZ88" t="str">
            <v>nd</v>
          </cell>
          <cell r="EA88" t="str">
            <v>nd</v>
          </cell>
          <cell r="EB88">
            <v>0</v>
          </cell>
          <cell r="EC88">
            <v>20.399999999999999</v>
          </cell>
          <cell r="ED88">
            <v>13.100000000000001</v>
          </cell>
          <cell r="EE88">
            <v>17.8</v>
          </cell>
          <cell r="EF88">
            <v>7.5</v>
          </cell>
          <cell r="EG88">
            <v>7.6</v>
          </cell>
          <cell r="EH88" t="str">
            <v>nd</v>
          </cell>
          <cell r="EI88">
            <v>4.3999999999999995</v>
          </cell>
          <cell r="EJ88" t="str">
            <v>nd</v>
          </cell>
          <cell r="EK88" t="str">
            <v>nd</v>
          </cell>
          <cell r="EL88">
            <v>0</v>
          </cell>
          <cell r="EM88" t="str">
            <v>nd</v>
          </cell>
          <cell r="EN88">
            <v>0</v>
          </cell>
          <cell r="EO88">
            <v>0</v>
          </cell>
          <cell r="EP88">
            <v>0</v>
          </cell>
          <cell r="EQ88">
            <v>0</v>
          </cell>
          <cell r="ER88">
            <v>0</v>
          </cell>
          <cell r="ES88">
            <v>0</v>
          </cell>
          <cell r="ET88">
            <v>0</v>
          </cell>
          <cell r="EU88">
            <v>0</v>
          </cell>
          <cell r="EV88" t="str">
            <v>nd</v>
          </cell>
          <cell r="EW88">
            <v>0</v>
          </cell>
          <cell r="EX88" t="str">
            <v>nd</v>
          </cell>
          <cell r="EY88">
            <v>0</v>
          </cell>
          <cell r="EZ88" t="str">
            <v>nd</v>
          </cell>
          <cell r="FA88" t="str">
            <v>nd</v>
          </cell>
          <cell r="FB88">
            <v>3.5000000000000004</v>
          </cell>
          <cell r="FC88">
            <v>0</v>
          </cell>
          <cell r="FD88">
            <v>7.1999999999999993</v>
          </cell>
          <cell r="FE88" t="str">
            <v>nd</v>
          </cell>
          <cell r="FF88">
            <v>11.700000000000001</v>
          </cell>
          <cell r="FG88">
            <v>10.5</v>
          </cell>
          <cell r="FH88">
            <v>9.1</v>
          </cell>
          <cell r="FI88">
            <v>9.3000000000000007</v>
          </cell>
          <cell r="FJ88">
            <v>22.6</v>
          </cell>
          <cell r="FK88">
            <v>8.6999999999999993</v>
          </cell>
          <cell r="FL88" t="str">
            <v>nd</v>
          </cell>
          <cell r="FM88" t="str">
            <v>nd</v>
          </cell>
          <cell r="FN88" t="str">
            <v>nd</v>
          </cell>
          <cell r="FO88">
            <v>0</v>
          </cell>
          <cell r="FP88">
            <v>4.3999999999999995</v>
          </cell>
          <cell r="FQ88" t="str">
            <v>nd</v>
          </cell>
          <cell r="FR88">
            <v>0</v>
          </cell>
          <cell r="FS88">
            <v>0</v>
          </cell>
          <cell r="FT88">
            <v>0</v>
          </cell>
          <cell r="FU88">
            <v>0</v>
          </cell>
          <cell r="FV88">
            <v>0</v>
          </cell>
          <cell r="FW88">
            <v>0</v>
          </cell>
          <cell r="FX88">
            <v>0</v>
          </cell>
          <cell r="FY88">
            <v>0</v>
          </cell>
          <cell r="FZ88">
            <v>0</v>
          </cell>
          <cell r="GA88">
            <v>0</v>
          </cell>
          <cell r="GB88" t="str">
            <v>nd</v>
          </cell>
          <cell r="GC88">
            <v>0</v>
          </cell>
          <cell r="GD88">
            <v>0</v>
          </cell>
          <cell r="GE88">
            <v>0</v>
          </cell>
          <cell r="GF88">
            <v>0</v>
          </cell>
          <cell r="GG88" t="str">
            <v>nd</v>
          </cell>
          <cell r="GH88">
            <v>11.3</v>
          </cell>
          <cell r="GI88">
            <v>0</v>
          </cell>
          <cell r="GJ88">
            <v>0</v>
          </cell>
          <cell r="GK88">
            <v>0</v>
          </cell>
          <cell r="GL88">
            <v>0</v>
          </cell>
          <cell r="GM88" t="str">
            <v>nd</v>
          </cell>
          <cell r="GN88">
            <v>71</v>
          </cell>
          <cell r="GO88">
            <v>0</v>
          </cell>
          <cell r="GP88">
            <v>0</v>
          </cell>
          <cell r="GQ88">
            <v>0</v>
          </cell>
          <cell r="GR88">
            <v>0</v>
          </cell>
          <cell r="GS88" t="str">
            <v>nd</v>
          </cell>
          <cell r="GT88">
            <v>7.5</v>
          </cell>
          <cell r="GU88">
            <v>0</v>
          </cell>
          <cell r="GV88">
            <v>0</v>
          </cell>
          <cell r="GW88">
            <v>0</v>
          </cell>
          <cell r="GX88">
            <v>0</v>
          </cell>
          <cell r="GY88">
            <v>0</v>
          </cell>
          <cell r="GZ88">
            <v>0</v>
          </cell>
          <cell r="HA88">
            <v>0</v>
          </cell>
          <cell r="HB88">
            <v>0</v>
          </cell>
          <cell r="HC88">
            <v>0</v>
          </cell>
          <cell r="HD88" t="str">
            <v>nd</v>
          </cell>
          <cell r="HE88">
            <v>0</v>
          </cell>
          <cell r="HF88">
            <v>0</v>
          </cell>
          <cell r="HG88">
            <v>0</v>
          </cell>
          <cell r="HH88">
            <v>0</v>
          </cell>
          <cell r="HI88">
            <v>0</v>
          </cell>
          <cell r="HJ88">
            <v>15.2</v>
          </cell>
          <cell r="HK88" t="str">
            <v>nd</v>
          </cell>
          <cell r="HL88" t="str">
            <v>nd</v>
          </cell>
          <cell r="HM88">
            <v>0</v>
          </cell>
          <cell r="HN88">
            <v>0</v>
          </cell>
          <cell r="HO88" t="str">
            <v>nd</v>
          </cell>
          <cell r="HP88">
            <v>61</v>
          </cell>
          <cell r="HQ88">
            <v>5.8000000000000007</v>
          </cell>
          <cell r="HR88">
            <v>0</v>
          </cell>
          <cell r="HS88">
            <v>0</v>
          </cell>
          <cell r="HT88">
            <v>0</v>
          </cell>
          <cell r="HU88">
            <v>0</v>
          </cell>
          <cell r="HV88">
            <v>10.100000000000001</v>
          </cell>
          <cell r="HW88">
            <v>0</v>
          </cell>
          <cell r="HX88">
            <v>0</v>
          </cell>
          <cell r="HY88">
            <v>0</v>
          </cell>
          <cell r="HZ88">
            <v>0</v>
          </cell>
          <cell r="IA88">
            <v>0</v>
          </cell>
          <cell r="IB88">
            <v>0</v>
          </cell>
          <cell r="IC88">
            <v>0</v>
          </cell>
          <cell r="ID88">
            <v>0</v>
          </cell>
          <cell r="IE88" t="str">
            <v>nd</v>
          </cell>
          <cell r="IF88">
            <v>0</v>
          </cell>
          <cell r="IG88" t="str">
            <v>nd</v>
          </cell>
          <cell r="IH88">
            <v>0</v>
          </cell>
          <cell r="II88">
            <v>0</v>
          </cell>
          <cell r="IJ88">
            <v>4</v>
          </cell>
          <cell r="IK88">
            <v>4</v>
          </cell>
          <cell r="IL88">
            <v>7.1999999999999993</v>
          </cell>
          <cell r="IM88" t="str">
            <v>nd</v>
          </cell>
          <cell r="IN88">
            <v>0</v>
          </cell>
          <cell r="IO88">
            <v>0</v>
          </cell>
          <cell r="IP88" t="str">
            <v>nd</v>
          </cell>
          <cell r="IQ88">
            <v>23.1</v>
          </cell>
          <cell r="IR88">
            <v>31</v>
          </cell>
          <cell r="IS88">
            <v>12.5</v>
          </cell>
          <cell r="IT88" t="str">
            <v>nd</v>
          </cell>
          <cell r="IU88">
            <v>0</v>
          </cell>
          <cell r="IV88">
            <v>0</v>
          </cell>
          <cell r="IW88">
            <v>0</v>
          </cell>
          <cell r="IX88">
            <v>6.3</v>
          </cell>
          <cell r="IY88" t="str">
            <v>nd</v>
          </cell>
          <cell r="IZ88">
            <v>0</v>
          </cell>
          <cell r="JA88">
            <v>0</v>
          </cell>
          <cell r="JB88">
            <v>0</v>
          </cell>
          <cell r="JC88">
            <v>0</v>
          </cell>
          <cell r="JD88">
            <v>0</v>
          </cell>
          <cell r="JE88">
            <v>0</v>
          </cell>
          <cell r="JF88">
            <v>0</v>
          </cell>
          <cell r="JG88">
            <v>0</v>
          </cell>
          <cell r="JH88">
            <v>0</v>
          </cell>
          <cell r="JI88">
            <v>0</v>
          </cell>
          <cell r="JJ88">
            <v>0</v>
          </cell>
          <cell r="JK88" t="str">
            <v>nd</v>
          </cell>
          <cell r="JL88">
            <v>0</v>
          </cell>
          <cell r="JM88">
            <v>0</v>
          </cell>
          <cell r="JN88">
            <v>0</v>
          </cell>
          <cell r="JO88">
            <v>0</v>
          </cell>
          <cell r="JP88">
            <v>0</v>
          </cell>
          <cell r="JQ88">
            <v>16.2</v>
          </cell>
          <cell r="JR88">
            <v>0</v>
          </cell>
          <cell r="JS88">
            <v>0</v>
          </cell>
          <cell r="JT88">
            <v>0</v>
          </cell>
          <cell r="JU88" t="str">
            <v>nd</v>
          </cell>
          <cell r="JV88">
            <v>0</v>
          </cell>
          <cell r="JW88">
            <v>70.099999999999994</v>
          </cell>
          <cell r="JX88">
            <v>0</v>
          </cell>
          <cell r="JY88">
            <v>0</v>
          </cell>
          <cell r="JZ88">
            <v>0</v>
          </cell>
          <cell r="KA88">
            <v>0</v>
          </cell>
          <cell r="KB88">
            <v>0</v>
          </cell>
          <cell r="KC88">
            <v>10.100000000000001</v>
          </cell>
          <cell r="KD88">
            <v>44.4</v>
          </cell>
          <cell r="KE88">
            <v>26.400000000000002</v>
          </cell>
          <cell r="KF88">
            <v>2</v>
          </cell>
          <cell r="KG88">
            <v>8.2000000000000011</v>
          </cell>
          <cell r="KH88">
            <v>18.600000000000001</v>
          </cell>
          <cell r="KI88">
            <v>0.4</v>
          </cell>
          <cell r="KJ88">
            <v>42.699999999999996</v>
          </cell>
          <cell r="KK88">
            <v>26.1</v>
          </cell>
          <cell r="KL88">
            <v>2</v>
          </cell>
          <cell r="KM88">
            <v>8.3000000000000007</v>
          </cell>
          <cell r="KN88">
            <v>20.399999999999999</v>
          </cell>
          <cell r="KO88">
            <v>0.4</v>
          </cell>
        </row>
        <row r="89">
          <cell r="A89" t="str">
            <v>5KZ</v>
          </cell>
          <cell r="B89" t="str">
            <v>89</v>
          </cell>
          <cell r="C89" t="str">
            <v>NAF 17</v>
          </cell>
          <cell r="D89" t="str">
            <v>KZ</v>
          </cell>
          <cell r="E89" t="str">
            <v>5</v>
          </cell>
          <cell r="F89">
            <v>0</v>
          </cell>
          <cell r="G89">
            <v>9.3000000000000007</v>
          </cell>
          <cell r="H89">
            <v>9</v>
          </cell>
          <cell r="I89">
            <v>73.900000000000006</v>
          </cell>
          <cell r="J89">
            <v>7.8</v>
          </cell>
          <cell r="K89">
            <v>75.8</v>
          </cell>
          <cell r="L89">
            <v>0</v>
          </cell>
          <cell r="M89" t="str">
            <v>nd</v>
          </cell>
          <cell r="N89" t="str">
            <v>nd</v>
          </cell>
          <cell r="O89">
            <v>8.6999999999999993</v>
          </cell>
          <cell r="P89">
            <v>46.9</v>
          </cell>
          <cell r="Q89" t="str">
            <v>nd</v>
          </cell>
          <cell r="R89" t="str">
            <v>nd</v>
          </cell>
          <cell r="S89">
            <v>7.0000000000000009</v>
          </cell>
          <cell r="T89">
            <v>12.8</v>
          </cell>
          <cell r="U89" t="str">
            <v>nd</v>
          </cell>
          <cell r="V89">
            <v>39.800000000000004</v>
          </cell>
          <cell r="W89" t="str">
            <v>nd</v>
          </cell>
          <cell r="X89">
            <v>91.3</v>
          </cell>
          <cell r="Y89">
            <v>7.1999999999999993</v>
          </cell>
          <cell r="Z89">
            <v>0</v>
          </cell>
          <cell r="AA89" t="str">
            <v>nd</v>
          </cell>
          <cell r="AB89">
            <v>0</v>
          </cell>
          <cell r="AC89" t="str">
            <v>nd</v>
          </cell>
          <cell r="AD89">
            <v>0</v>
          </cell>
          <cell r="AE89">
            <v>0</v>
          </cell>
          <cell r="AF89">
            <v>0</v>
          </cell>
          <cell r="AG89" t="str">
            <v>nd</v>
          </cell>
          <cell r="AH89">
            <v>0</v>
          </cell>
          <cell r="AI89">
            <v>0</v>
          </cell>
          <cell r="AJ89">
            <v>80.7</v>
          </cell>
          <cell r="AK89" t="str">
            <v>nd</v>
          </cell>
          <cell r="AL89">
            <v>16.900000000000002</v>
          </cell>
          <cell r="AM89">
            <v>11.200000000000001</v>
          </cell>
          <cell r="AN89">
            <v>88.8</v>
          </cell>
          <cell r="AO89">
            <v>54.900000000000006</v>
          </cell>
          <cell r="AP89">
            <v>45.1</v>
          </cell>
          <cell r="AQ89" t="str">
            <v>nd</v>
          </cell>
          <cell r="AR89">
            <v>0</v>
          </cell>
          <cell r="AS89">
            <v>0</v>
          </cell>
          <cell r="AT89">
            <v>69.599999999999994</v>
          </cell>
          <cell r="AU89" t="str">
            <v>nd</v>
          </cell>
          <cell r="AV89">
            <v>0</v>
          </cell>
          <cell r="AW89">
            <v>0</v>
          </cell>
          <cell r="AX89">
            <v>0</v>
          </cell>
          <cell r="AY89">
            <v>81.3</v>
          </cell>
          <cell r="AZ89" t="str">
            <v>nd</v>
          </cell>
          <cell r="BA89">
            <v>38.1</v>
          </cell>
          <cell r="BB89">
            <v>15.8</v>
          </cell>
          <cell r="BC89">
            <v>16.2</v>
          </cell>
          <cell r="BD89">
            <v>20.9</v>
          </cell>
          <cell r="BE89" t="str">
            <v>nd</v>
          </cell>
          <cell r="BF89">
            <v>5.8000000000000007</v>
          </cell>
          <cell r="BG89">
            <v>3.8</v>
          </cell>
          <cell r="BH89">
            <v>5.5</v>
          </cell>
          <cell r="BI89">
            <v>29.099999999999998</v>
          </cell>
          <cell r="BJ89">
            <v>20.399999999999999</v>
          </cell>
          <cell r="BK89">
            <v>28.999999999999996</v>
          </cell>
          <cell r="BL89">
            <v>12.4</v>
          </cell>
          <cell r="BM89">
            <v>0</v>
          </cell>
          <cell r="BN89">
            <v>0</v>
          </cell>
          <cell r="BO89">
            <v>0</v>
          </cell>
          <cell r="BP89">
            <v>0</v>
          </cell>
          <cell r="BQ89">
            <v>7.5</v>
          </cell>
          <cell r="BR89">
            <v>92.5</v>
          </cell>
          <cell r="BS89">
            <v>0</v>
          </cell>
          <cell r="BT89">
            <v>0</v>
          </cell>
          <cell r="BU89">
            <v>0</v>
          </cell>
          <cell r="BV89" t="str">
            <v>nd</v>
          </cell>
          <cell r="BW89">
            <v>91.7</v>
          </cell>
          <cell r="BX89">
            <v>3.6999999999999997</v>
          </cell>
          <cell r="BY89">
            <v>0</v>
          </cell>
          <cell r="BZ89" t="str">
            <v>nd</v>
          </cell>
          <cell r="CA89">
            <v>38.700000000000003</v>
          </cell>
          <cell r="CB89">
            <v>39.700000000000003</v>
          </cell>
          <cell r="CC89">
            <v>17.399999999999999</v>
          </cell>
          <cell r="CD89" t="str">
            <v>nd</v>
          </cell>
          <cell r="CE89">
            <v>0</v>
          </cell>
          <cell r="CF89">
            <v>0</v>
          </cell>
          <cell r="CG89">
            <v>0</v>
          </cell>
          <cell r="CH89" t="str">
            <v>nd</v>
          </cell>
          <cell r="CI89" t="str">
            <v>nd</v>
          </cell>
          <cell r="CJ89">
            <v>93.600000000000009</v>
          </cell>
          <cell r="CK89">
            <v>89</v>
          </cell>
          <cell r="CL89">
            <v>48.1</v>
          </cell>
          <cell r="CM89">
            <v>90.4</v>
          </cell>
          <cell r="CN89">
            <v>51.5</v>
          </cell>
          <cell r="CO89">
            <v>5.2</v>
          </cell>
          <cell r="CP89">
            <v>23.200000000000003</v>
          </cell>
          <cell r="CQ89">
            <v>86.6</v>
          </cell>
          <cell r="CR89">
            <v>6.7</v>
          </cell>
          <cell r="CS89">
            <v>35.6</v>
          </cell>
          <cell r="CT89">
            <v>23.7</v>
          </cell>
          <cell r="CU89" t="str">
            <v>nd</v>
          </cell>
          <cell r="CV89">
            <v>36.6</v>
          </cell>
          <cell r="CW89">
            <v>40.300000000000004</v>
          </cell>
          <cell r="CX89">
            <v>2.1</v>
          </cell>
          <cell r="CY89">
            <v>12.7</v>
          </cell>
          <cell r="CZ89">
            <v>2.7</v>
          </cell>
          <cell r="DA89">
            <v>5</v>
          </cell>
          <cell r="DB89">
            <v>37.299999999999997</v>
          </cell>
          <cell r="DC89">
            <v>23</v>
          </cell>
          <cell r="DD89">
            <v>14.899999999999999</v>
          </cell>
          <cell r="DE89">
            <v>6.9</v>
          </cell>
          <cell r="DF89">
            <v>28.999999999999996</v>
          </cell>
          <cell r="DG89">
            <v>28.599999999999998</v>
          </cell>
          <cell r="DH89">
            <v>7.5</v>
          </cell>
          <cell r="DI89">
            <v>0</v>
          </cell>
          <cell r="DJ89">
            <v>30.7</v>
          </cell>
          <cell r="DK89">
            <v>13</v>
          </cell>
          <cell r="DL89">
            <v>0</v>
          </cell>
          <cell r="DM89">
            <v>0</v>
          </cell>
          <cell r="DN89">
            <v>0</v>
          </cell>
          <cell r="DO89">
            <v>0</v>
          </cell>
          <cell r="DP89">
            <v>0</v>
          </cell>
          <cell r="DQ89">
            <v>0</v>
          </cell>
          <cell r="DR89">
            <v>0</v>
          </cell>
          <cell r="DS89">
            <v>0</v>
          </cell>
          <cell r="DT89">
            <v>9.1999999999999993</v>
          </cell>
          <cell r="DU89">
            <v>0</v>
          </cell>
          <cell r="DV89">
            <v>0</v>
          </cell>
          <cell r="DW89">
            <v>2.1</v>
          </cell>
          <cell r="DX89">
            <v>0</v>
          </cell>
          <cell r="DY89" t="str">
            <v>nd</v>
          </cell>
          <cell r="DZ89">
            <v>2.1999999999999997</v>
          </cell>
          <cell r="EA89">
            <v>0</v>
          </cell>
          <cell r="EB89" t="str">
            <v>nd</v>
          </cell>
          <cell r="EC89">
            <v>31.7</v>
          </cell>
          <cell r="ED89">
            <v>12.5</v>
          </cell>
          <cell r="EE89">
            <v>13</v>
          </cell>
          <cell r="EF89">
            <v>9.4</v>
          </cell>
          <cell r="EG89" t="str">
            <v>nd</v>
          </cell>
          <cell r="EH89">
            <v>4.1000000000000005</v>
          </cell>
          <cell r="EI89" t="str">
            <v>nd</v>
          </cell>
          <cell r="EJ89" t="str">
            <v>nd</v>
          </cell>
          <cell r="EK89">
            <v>0</v>
          </cell>
          <cell r="EL89">
            <v>0</v>
          </cell>
          <cell r="EM89">
            <v>0</v>
          </cell>
          <cell r="EN89">
            <v>0</v>
          </cell>
          <cell r="EO89">
            <v>0</v>
          </cell>
          <cell r="EP89">
            <v>0</v>
          </cell>
          <cell r="EQ89">
            <v>0</v>
          </cell>
          <cell r="ER89">
            <v>0</v>
          </cell>
          <cell r="ES89">
            <v>0</v>
          </cell>
          <cell r="ET89">
            <v>0</v>
          </cell>
          <cell r="EU89">
            <v>0</v>
          </cell>
          <cell r="EV89">
            <v>9.3000000000000007</v>
          </cell>
          <cell r="EW89">
            <v>0</v>
          </cell>
          <cell r="EX89">
            <v>0</v>
          </cell>
          <cell r="EY89">
            <v>0</v>
          </cell>
          <cell r="EZ89" t="str">
            <v>nd</v>
          </cell>
          <cell r="FA89" t="str">
            <v>nd</v>
          </cell>
          <cell r="FB89" t="str">
            <v>nd</v>
          </cell>
          <cell r="FC89" t="str">
            <v>nd</v>
          </cell>
          <cell r="FD89" t="str">
            <v>nd</v>
          </cell>
          <cell r="FE89">
            <v>2.4</v>
          </cell>
          <cell r="FF89" t="str">
            <v>nd</v>
          </cell>
          <cell r="FG89" t="str">
            <v>nd</v>
          </cell>
          <cell r="FH89">
            <v>16.600000000000001</v>
          </cell>
          <cell r="FI89">
            <v>17.7</v>
          </cell>
          <cell r="FJ89">
            <v>22.2</v>
          </cell>
          <cell r="FK89">
            <v>9.9</v>
          </cell>
          <cell r="FL89">
            <v>0</v>
          </cell>
          <cell r="FM89">
            <v>0</v>
          </cell>
          <cell r="FN89">
            <v>0</v>
          </cell>
          <cell r="FO89" t="str">
            <v>nd</v>
          </cell>
          <cell r="FP89">
            <v>6.2</v>
          </cell>
          <cell r="FQ89">
            <v>0</v>
          </cell>
          <cell r="FR89">
            <v>0</v>
          </cell>
          <cell r="FS89">
            <v>0</v>
          </cell>
          <cell r="FT89">
            <v>0</v>
          </cell>
          <cell r="FU89">
            <v>0</v>
          </cell>
          <cell r="FV89">
            <v>0</v>
          </cell>
          <cell r="FW89">
            <v>0</v>
          </cell>
          <cell r="FX89">
            <v>0</v>
          </cell>
          <cell r="FY89">
            <v>0</v>
          </cell>
          <cell r="FZ89">
            <v>0</v>
          </cell>
          <cell r="GA89">
            <v>0</v>
          </cell>
          <cell r="GB89">
            <v>9.9</v>
          </cell>
          <cell r="GC89">
            <v>0</v>
          </cell>
          <cell r="GD89">
            <v>0</v>
          </cell>
          <cell r="GE89">
            <v>0</v>
          </cell>
          <cell r="GF89">
            <v>0</v>
          </cell>
          <cell r="GG89">
            <v>0</v>
          </cell>
          <cell r="GH89">
            <v>10.100000000000001</v>
          </cell>
          <cell r="GI89">
            <v>0</v>
          </cell>
          <cell r="GJ89">
            <v>0</v>
          </cell>
          <cell r="GK89">
            <v>0</v>
          </cell>
          <cell r="GL89">
            <v>0</v>
          </cell>
          <cell r="GM89">
            <v>5.8000000000000007</v>
          </cell>
          <cell r="GN89">
            <v>66</v>
          </cell>
          <cell r="GO89">
            <v>0</v>
          </cell>
          <cell r="GP89">
            <v>0</v>
          </cell>
          <cell r="GQ89">
            <v>0</v>
          </cell>
          <cell r="GR89">
            <v>0</v>
          </cell>
          <cell r="GS89" t="str">
            <v>nd</v>
          </cell>
          <cell r="GT89">
            <v>6.5</v>
          </cell>
          <cell r="GU89">
            <v>0</v>
          </cell>
          <cell r="GV89">
            <v>0</v>
          </cell>
          <cell r="GW89">
            <v>0</v>
          </cell>
          <cell r="GX89">
            <v>0</v>
          </cell>
          <cell r="GY89">
            <v>0</v>
          </cell>
          <cell r="GZ89">
            <v>0</v>
          </cell>
          <cell r="HA89">
            <v>0</v>
          </cell>
          <cell r="HB89">
            <v>0</v>
          </cell>
          <cell r="HC89">
            <v>0</v>
          </cell>
          <cell r="HD89">
            <v>10.199999999999999</v>
          </cell>
          <cell r="HE89">
            <v>0</v>
          </cell>
          <cell r="HF89">
            <v>0</v>
          </cell>
          <cell r="HG89">
            <v>0</v>
          </cell>
          <cell r="HH89">
            <v>0</v>
          </cell>
          <cell r="HI89">
            <v>0</v>
          </cell>
          <cell r="HJ89">
            <v>9.1</v>
          </cell>
          <cell r="HK89" t="str">
            <v>nd</v>
          </cell>
          <cell r="HL89">
            <v>0</v>
          </cell>
          <cell r="HM89">
            <v>0</v>
          </cell>
          <cell r="HN89">
            <v>0</v>
          </cell>
          <cell r="HO89" t="str">
            <v>nd</v>
          </cell>
          <cell r="HP89">
            <v>66.7</v>
          </cell>
          <cell r="HQ89" t="str">
            <v>nd</v>
          </cell>
          <cell r="HR89">
            <v>0</v>
          </cell>
          <cell r="HS89">
            <v>0</v>
          </cell>
          <cell r="HT89">
            <v>0</v>
          </cell>
          <cell r="HU89" t="str">
            <v>nd</v>
          </cell>
          <cell r="HV89">
            <v>5.7</v>
          </cell>
          <cell r="HW89">
            <v>0</v>
          </cell>
          <cell r="HX89">
            <v>0</v>
          </cell>
          <cell r="HY89">
            <v>0</v>
          </cell>
          <cell r="HZ89">
            <v>0</v>
          </cell>
          <cell r="IA89">
            <v>0</v>
          </cell>
          <cell r="IB89">
            <v>0</v>
          </cell>
          <cell r="IC89">
            <v>0</v>
          </cell>
          <cell r="ID89">
            <v>0</v>
          </cell>
          <cell r="IE89">
            <v>9.6</v>
          </cell>
          <cell r="IF89">
            <v>0</v>
          </cell>
          <cell r="IG89">
            <v>0</v>
          </cell>
          <cell r="IH89">
            <v>0</v>
          </cell>
          <cell r="II89">
            <v>0</v>
          </cell>
          <cell r="IJ89">
            <v>0</v>
          </cell>
          <cell r="IK89">
            <v>3.8</v>
          </cell>
          <cell r="IL89">
            <v>3.6999999999999997</v>
          </cell>
          <cell r="IM89" t="str">
            <v>nd</v>
          </cell>
          <cell r="IN89">
            <v>0</v>
          </cell>
          <cell r="IO89">
            <v>0</v>
          </cell>
          <cell r="IP89" t="str">
            <v>nd</v>
          </cell>
          <cell r="IQ89">
            <v>23</v>
          </cell>
          <cell r="IR89">
            <v>29.5</v>
          </cell>
          <cell r="IS89">
            <v>15.8</v>
          </cell>
          <cell r="IT89" t="str">
            <v>nd</v>
          </cell>
          <cell r="IU89">
            <v>0</v>
          </cell>
          <cell r="IV89">
            <v>0</v>
          </cell>
          <cell r="IW89" t="str">
            <v>nd</v>
          </cell>
          <cell r="IX89">
            <v>6.5</v>
          </cell>
          <cell r="IY89">
            <v>0</v>
          </cell>
          <cell r="IZ89">
            <v>0</v>
          </cell>
          <cell r="JA89">
            <v>0</v>
          </cell>
          <cell r="JB89">
            <v>0</v>
          </cell>
          <cell r="JC89">
            <v>0</v>
          </cell>
          <cell r="JD89">
            <v>0</v>
          </cell>
          <cell r="JE89">
            <v>0</v>
          </cell>
          <cell r="JF89">
            <v>0</v>
          </cell>
          <cell r="JG89">
            <v>0</v>
          </cell>
          <cell r="JH89">
            <v>0</v>
          </cell>
          <cell r="JI89">
            <v>0</v>
          </cell>
          <cell r="JJ89">
            <v>0</v>
          </cell>
          <cell r="JK89">
            <v>9.5</v>
          </cell>
          <cell r="JL89">
            <v>0</v>
          </cell>
          <cell r="JM89">
            <v>0</v>
          </cell>
          <cell r="JN89">
            <v>0</v>
          </cell>
          <cell r="JO89">
            <v>0</v>
          </cell>
          <cell r="JP89">
            <v>0</v>
          </cell>
          <cell r="JQ89">
            <v>10.100000000000001</v>
          </cell>
          <cell r="JR89">
            <v>0</v>
          </cell>
          <cell r="JS89">
            <v>0</v>
          </cell>
          <cell r="JT89">
            <v>0</v>
          </cell>
          <cell r="JU89" t="str">
            <v>nd</v>
          </cell>
          <cell r="JV89" t="str">
            <v>nd</v>
          </cell>
          <cell r="JW89">
            <v>66.100000000000009</v>
          </cell>
          <cell r="JX89">
            <v>0</v>
          </cell>
          <cell r="JY89">
            <v>0</v>
          </cell>
          <cell r="JZ89">
            <v>0</v>
          </cell>
          <cell r="KA89">
            <v>0</v>
          </cell>
          <cell r="KB89">
            <v>0</v>
          </cell>
          <cell r="KC89">
            <v>7.9</v>
          </cell>
          <cell r="KD89">
            <v>48.1</v>
          </cell>
          <cell r="KE89">
            <v>22.7</v>
          </cell>
          <cell r="KF89">
            <v>0.3</v>
          </cell>
          <cell r="KG89">
            <v>5.6000000000000005</v>
          </cell>
          <cell r="KH89">
            <v>22.900000000000002</v>
          </cell>
          <cell r="KI89">
            <v>0.5</v>
          </cell>
          <cell r="KJ89">
            <v>48</v>
          </cell>
          <cell r="KK89">
            <v>22.2</v>
          </cell>
          <cell r="KL89">
            <v>0.3</v>
          </cell>
          <cell r="KM89">
            <v>5.8999999999999995</v>
          </cell>
          <cell r="KN89">
            <v>23.1</v>
          </cell>
          <cell r="KO89">
            <v>0.5</v>
          </cell>
        </row>
        <row r="90">
          <cell r="A90" t="str">
            <v>6KZ</v>
          </cell>
          <cell r="B90" t="str">
            <v>90</v>
          </cell>
          <cell r="C90" t="str">
            <v>NAF 17</v>
          </cell>
          <cell r="D90" t="str">
            <v>KZ</v>
          </cell>
          <cell r="E90" t="str">
            <v>6</v>
          </cell>
          <cell r="F90">
            <v>0</v>
          </cell>
          <cell r="G90">
            <v>5</v>
          </cell>
          <cell r="H90">
            <v>41.099999999999994</v>
          </cell>
          <cell r="I90">
            <v>43.4</v>
          </cell>
          <cell r="J90">
            <v>10.6</v>
          </cell>
          <cell r="K90">
            <v>92.300000000000011</v>
          </cell>
          <cell r="L90" t="str">
            <v>nd</v>
          </cell>
          <cell r="M90">
            <v>0</v>
          </cell>
          <cell r="N90">
            <v>6.1</v>
          </cell>
          <cell r="O90">
            <v>3.4000000000000004</v>
          </cell>
          <cell r="P90">
            <v>42.5</v>
          </cell>
          <cell r="Q90" t="str">
            <v>nd</v>
          </cell>
          <cell r="R90">
            <v>3.5000000000000004</v>
          </cell>
          <cell r="S90">
            <v>5.7</v>
          </cell>
          <cell r="T90">
            <v>30.099999999999998</v>
          </cell>
          <cell r="U90">
            <v>0</v>
          </cell>
          <cell r="V90">
            <v>35.6</v>
          </cell>
          <cell r="W90">
            <v>14.099999999999998</v>
          </cell>
          <cell r="X90">
            <v>84.399999999999991</v>
          </cell>
          <cell r="Y90">
            <v>1.6</v>
          </cell>
          <cell r="Z90" t="str">
            <v>nd</v>
          </cell>
          <cell r="AA90">
            <v>60.3</v>
          </cell>
          <cell r="AB90">
            <v>7.8</v>
          </cell>
          <cell r="AC90">
            <v>78</v>
          </cell>
          <cell r="AD90">
            <v>0</v>
          </cell>
          <cell r="AE90" t="str">
            <v>nd</v>
          </cell>
          <cell r="AF90">
            <v>19.400000000000002</v>
          </cell>
          <cell r="AG90">
            <v>43.3</v>
          </cell>
          <cell r="AH90">
            <v>0</v>
          </cell>
          <cell r="AI90">
            <v>16.400000000000002</v>
          </cell>
          <cell r="AJ90">
            <v>82.399999999999991</v>
          </cell>
          <cell r="AK90" t="str">
            <v>nd</v>
          </cell>
          <cell r="AL90">
            <v>17.299999999999997</v>
          </cell>
          <cell r="AM90">
            <v>14.6</v>
          </cell>
          <cell r="AN90">
            <v>85.399999999999991</v>
          </cell>
          <cell r="AO90">
            <v>94.3</v>
          </cell>
          <cell r="AP90">
            <v>5.7</v>
          </cell>
          <cell r="AQ90" t="str">
            <v>nd</v>
          </cell>
          <cell r="AR90" t="str">
            <v>nd</v>
          </cell>
          <cell r="AS90" t="str">
            <v>nd</v>
          </cell>
          <cell r="AT90">
            <v>90.5</v>
          </cell>
          <cell r="AU90" t="str">
            <v>nd</v>
          </cell>
          <cell r="AV90" t="str">
            <v>nd</v>
          </cell>
          <cell r="AW90" t="str">
            <v>nd</v>
          </cell>
          <cell r="AX90" t="str">
            <v>nd</v>
          </cell>
          <cell r="AY90">
            <v>94.899999999999991</v>
          </cell>
          <cell r="AZ90">
            <v>0</v>
          </cell>
          <cell r="BA90">
            <v>30.4</v>
          </cell>
          <cell r="BB90">
            <v>17.599999999999998</v>
          </cell>
          <cell r="BC90">
            <v>28.599999999999998</v>
          </cell>
          <cell r="BD90">
            <v>19.2</v>
          </cell>
          <cell r="BE90">
            <v>2.7</v>
          </cell>
          <cell r="BF90">
            <v>1.5</v>
          </cell>
          <cell r="BG90">
            <v>4.3</v>
          </cell>
          <cell r="BH90">
            <v>16.600000000000001</v>
          </cell>
          <cell r="BI90">
            <v>28.999999999999996</v>
          </cell>
          <cell r="BJ90">
            <v>13.600000000000001</v>
          </cell>
          <cell r="BK90">
            <v>31.3</v>
          </cell>
          <cell r="BL90">
            <v>5.2</v>
          </cell>
          <cell r="BM90" t="str">
            <v>nd</v>
          </cell>
          <cell r="BN90">
            <v>0</v>
          </cell>
          <cell r="BO90">
            <v>0</v>
          </cell>
          <cell r="BP90" t="str">
            <v>nd</v>
          </cell>
          <cell r="BQ90">
            <v>14.2</v>
          </cell>
          <cell r="BR90">
            <v>84.3</v>
          </cell>
          <cell r="BS90">
            <v>0</v>
          </cell>
          <cell r="BT90">
            <v>0</v>
          </cell>
          <cell r="BU90">
            <v>0</v>
          </cell>
          <cell r="BV90">
            <v>13.5</v>
          </cell>
          <cell r="BW90">
            <v>84</v>
          </cell>
          <cell r="BX90">
            <v>2.5</v>
          </cell>
          <cell r="BY90">
            <v>0</v>
          </cell>
          <cell r="BZ90">
            <v>1.9</v>
          </cell>
          <cell r="CA90">
            <v>42.4</v>
          </cell>
          <cell r="CB90">
            <v>50.1</v>
          </cell>
          <cell r="CC90">
            <v>4.8</v>
          </cell>
          <cell r="CD90">
            <v>0.8</v>
          </cell>
          <cell r="CE90">
            <v>0</v>
          </cell>
          <cell r="CF90">
            <v>0</v>
          </cell>
          <cell r="CG90">
            <v>0</v>
          </cell>
          <cell r="CH90">
            <v>0</v>
          </cell>
          <cell r="CI90" t="str">
            <v>nd</v>
          </cell>
          <cell r="CJ90">
            <v>99.2</v>
          </cell>
          <cell r="CK90">
            <v>92.5</v>
          </cell>
          <cell r="CL90">
            <v>53.900000000000006</v>
          </cell>
          <cell r="CM90">
            <v>93.300000000000011</v>
          </cell>
          <cell r="CN90">
            <v>49.2</v>
          </cell>
          <cell r="CO90">
            <v>5</v>
          </cell>
          <cell r="CP90">
            <v>36.1</v>
          </cell>
          <cell r="CQ90">
            <v>85.9</v>
          </cell>
          <cell r="CR90">
            <v>13.200000000000001</v>
          </cell>
          <cell r="CS90">
            <v>28.9</v>
          </cell>
          <cell r="CT90">
            <v>33.700000000000003</v>
          </cell>
          <cell r="CU90">
            <v>3.5000000000000004</v>
          </cell>
          <cell r="CV90">
            <v>33.900000000000006</v>
          </cell>
          <cell r="CW90">
            <v>14.2</v>
          </cell>
          <cell r="CX90">
            <v>4.3</v>
          </cell>
          <cell r="CY90">
            <v>11.200000000000001</v>
          </cell>
          <cell r="CZ90">
            <v>20.7</v>
          </cell>
          <cell r="DA90">
            <v>14.7</v>
          </cell>
          <cell r="DB90">
            <v>34.9</v>
          </cell>
          <cell r="DC90">
            <v>13.3</v>
          </cell>
          <cell r="DD90">
            <v>36</v>
          </cell>
          <cell r="DE90">
            <v>9.6</v>
          </cell>
          <cell r="DF90">
            <v>25.900000000000002</v>
          </cell>
          <cell r="DG90">
            <v>12.1</v>
          </cell>
          <cell r="DH90">
            <v>11.5</v>
          </cell>
          <cell r="DI90">
            <v>2.2999999999999998</v>
          </cell>
          <cell r="DJ90">
            <v>24.099999999999998</v>
          </cell>
          <cell r="DK90">
            <v>20.8</v>
          </cell>
          <cell r="DL90">
            <v>0</v>
          </cell>
          <cell r="DM90">
            <v>0</v>
          </cell>
          <cell r="DN90">
            <v>0</v>
          </cell>
          <cell r="DO90">
            <v>0</v>
          </cell>
          <cell r="DP90">
            <v>0</v>
          </cell>
          <cell r="DQ90">
            <v>0</v>
          </cell>
          <cell r="DR90">
            <v>0</v>
          </cell>
          <cell r="DS90">
            <v>0</v>
          </cell>
          <cell r="DT90">
            <v>5.2</v>
          </cell>
          <cell r="DU90">
            <v>0</v>
          </cell>
          <cell r="DV90">
            <v>0</v>
          </cell>
          <cell r="DW90">
            <v>6.3</v>
          </cell>
          <cell r="DX90">
            <v>7.5</v>
          </cell>
          <cell r="DY90">
            <v>20.3</v>
          </cell>
          <cell r="DZ90">
            <v>6.2</v>
          </cell>
          <cell r="EA90">
            <v>1.3</v>
          </cell>
          <cell r="EB90">
            <v>0</v>
          </cell>
          <cell r="EC90">
            <v>19.100000000000001</v>
          </cell>
          <cell r="ED90">
            <v>8.1</v>
          </cell>
          <cell r="EE90">
            <v>7.3999999999999995</v>
          </cell>
          <cell r="EF90">
            <v>5.0999999999999996</v>
          </cell>
          <cell r="EG90">
            <v>1.3</v>
          </cell>
          <cell r="EH90">
            <v>1.5</v>
          </cell>
          <cell r="EI90">
            <v>5.0999999999999996</v>
          </cell>
          <cell r="EJ90">
            <v>2.2999999999999998</v>
          </cell>
          <cell r="EK90" t="str">
            <v>nd</v>
          </cell>
          <cell r="EL90" t="str">
            <v>nd</v>
          </cell>
          <cell r="EM90" t="str">
            <v>nd</v>
          </cell>
          <cell r="EN90">
            <v>0</v>
          </cell>
          <cell r="EO90">
            <v>0</v>
          </cell>
          <cell r="EP90">
            <v>0</v>
          </cell>
          <cell r="EQ90">
            <v>0</v>
          </cell>
          <cell r="ER90">
            <v>0</v>
          </cell>
          <cell r="ES90">
            <v>0</v>
          </cell>
          <cell r="ET90">
            <v>0</v>
          </cell>
          <cell r="EU90">
            <v>0</v>
          </cell>
          <cell r="EV90">
            <v>5.3</v>
          </cell>
          <cell r="EW90">
            <v>0</v>
          </cell>
          <cell r="EX90">
            <v>0</v>
          </cell>
          <cell r="EY90">
            <v>0</v>
          </cell>
          <cell r="EZ90">
            <v>1.7999999999999998</v>
          </cell>
          <cell r="FA90">
            <v>7.3999999999999995</v>
          </cell>
          <cell r="FB90">
            <v>16.5</v>
          </cell>
          <cell r="FC90">
            <v>6.8000000000000007</v>
          </cell>
          <cell r="FD90">
            <v>7.8</v>
          </cell>
          <cell r="FE90">
            <v>1.5</v>
          </cell>
          <cell r="FF90">
            <v>2.2999999999999998</v>
          </cell>
          <cell r="FG90">
            <v>6.8000000000000007</v>
          </cell>
          <cell r="FH90">
            <v>6.2</v>
          </cell>
          <cell r="FI90">
            <v>4.7</v>
          </cell>
          <cell r="FJ90">
            <v>19.600000000000001</v>
          </cell>
          <cell r="FK90">
            <v>2.7</v>
          </cell>
          <cell r="FL90" t="str">
            <v>nd</v>
          </cell>
          <cell r="FM90">
            <v>2.6</v>
          </cell>
          <cell r="FN90">
            <v>1.2</v>
          </cell>
          <cell r="FO90" t="str">
            <v>nd</v>
          </cell>
          <cell r="FP90">
            <v>3.6999999999999997</v>
          </cell>
          <cell r="FQ90" t="str">
            <v>nd</v>
          </cell>
          <cell r="FR90">
            <v>0</v>
          </cell>
          <cell r="FS90">
            <v>0</v>
          </cell>
          <cell r="FT90">
            <v>0</v>
          </cell>
          <cell r="FU90">
            <v>0</v>
          </cell>
          <cell r="FV90">
            <v>0</v>
          </cell>
          <cell r="FW90">
            <v>0</v>
          </cell>
          <cell r="FX90">
            <v>0</v>
          </cell>
          <cell r="FY90">
            <v>0</v>
          </cell>
          <cell r="FZ90">
            <v>0</v>
          </cell>
          <cell r="GA90">
            <v>0</v>
          </cell>
          <cell r="GB90">
            <v>4.9000000000000004</v>
          </cell>
          <cell r="GC90">
            <v>0</v>
          </cell>
          <cell r="GD90">
            <v>0</v>
          </cell>
          <cell r="GE90">
            <v>0</v>
          </cell>
          <cell r="GF90" t="str">
            <v>nd</v>
          </cell>
          <cell r="GG90">
            <v>8.2000000000000011</v>
          </cell>
          <cell r="GH90">
            <v>33</v>
          </cell>
          <cell r="GI90" t="str">
            <v>nd</v>
          </cell>
          <cell r="GJ90">
            <v>0</v>
          </cell>
          <cell r="GK90">
            <v>0</v>
          </cell>
          <cell r="GL90" t="str">
            <v>nd</v>
          </cell>
          <cell r="GM90">
            <v>5.6000000000000005</v>
          </cell>
          <cell r="GN90">
            <v>36.299999999999997</v>
          </cell>
          <cell r="GO90">
            <v>0</v>
          </cell>
          <cell r="GP90">
            <v>0</v>
          </cell>
          <cell r="GQ90">
            <v>0</v>
          </cell>
          <cell r="GR90">
            <v>0</v>
          </cell>
          <cell r="GS90" t="str">
            <v>nd</v>
          </cell>
          <cell r="GT90">
            <v>10</v>
          </cell>
          <cell r="GU90">
            <v>0</v>
          </cell>
          <cell r="GV90">
            <v>0</v>
          </cell>
          <cell r="GW90">
            <v>0</v>
          </cell>
          <cell r="GX90">
            <v>0</v>
          </cell>
          <cell r="GY90">
            <v>0</v>
          </cell>
          <cell r="GZ90">
            <v>0</v>
          </cell>
          <cell r="HA90">
            <v>0</v>
          </cell>
          <cell r="HB90">
            <v>0</v>
          </cell>
          <cell r="HC90">
            <v>0</v>
          </cell>
          <cell r="HD90">
            <v>5.2</v>
          </cell>
          <cell r="HE90">
            <v>0</v>
          </cell>
          <cell r="HF90">
            <v>0</v>
          </cell>
          <cell r="HG90">
            <v>0</v>
          </cell>
          <cell r="HH90">
            <v>0</v>
          </cell>
          <cell r="HI90">
            <v>12.3</v>
          </cell>
          <cell r="HJ90">
            <v>27.500000000000004</v>
          </cell>
          <cell r="HK90">
            <v>1.5</v>
          </cell>
          <cell r="HL90">
            <v>0</v>
          </cell>
          <cell r="HM90">
            <v>0</v>
          </cell>
          <cell r="HN90">
            <v>0</v>
          </cell>
          <cell r="HO90">
            <v>1.5</v>
          </cell>
          <cell r="HP90">
            <v>40.200000000000003</v>
          </cell>
          <cell r="HQ90">
            <v>1.0999999999999999</v>
          </cell>
          <cell r="HR90">
            <v>0</v>
          </cell>
          <cell r="HS90">
            <v>0</v>
          </cell>
          <cell r="HT90">
            <v>0</v>
          </cell>
          <cell r="HU90">
            <v>0</v>
          </cell>
          <cell r="HV90">
            <v>10.7</v>
          </cell>
          <cell r="HW90">
            <v>0</v>
          </cell>
          <cell r="HX90">
            <v>0</v>
          </cell>
          <cell r="HY90">
            <v>0</v>
          </cell>
          <cell r="HZ90">
            <v>0</v>
          </cell>
          <cell r="IA90">
            <v>0</v>
          </cell>
          <cell r="IB90">
            <v>0</v>
          </cell>
          <cell r="IC90">
            <v>0</v>
          </cell>
          <cell r="ID90">
            <v>0</v>
          </cell>
          <cell r="IE90">
            <v>5.2</v>
          </cell>
          <cell r="IF90">
            <v>0</v>
          </cell>
          <cell r="IG90">
            <v>0</v>
          </cell>
          <cell r="IH90">
            <v>0</v>
          </cell>
          <cell r="II90">
            <v>0</v>
          </cell>
          <cell r="IJ90">
            <v>1.5</v>
          </cell>
          <cell r="IK90">
            <v>10.6</v>
          </cell>
          <cell r="IL90">
            <v>28.9</v>
          </cell>
          <cell r="IM90" t="str">
            <v>nd</v>
          </cell>
          <cell r="IN90">
            <v>0</v>
          </cell>
          <cell r="IO90">
            <v>0</v>
          </cell>
          <cell r="IP90" t="str">
            <v>nd</v>
          </cell>
          <cell r="IQ90">
            <v>21.8</v>
          </cell>
          <cell r="IR90">
            <v>15.9</v>
          </cell>
          <cell r="IS90">
            <v>3.5999999999999996</v>
          </cell>
          <cell r="IT90">
            <v>0.8</v>
          </cell>
          <cell r="IU90">
            <v>0</v>
          </cell>
          <cell r="IV90">
            <v>0</v>
          </cell>
          <cell r="IW90">
            <v>4</v>
          </cell>
          <cell r="IX90">
            <v>6</v>
          </cell>
          <cell r="IY90" t="str">
            <v>nd</v>
          </cell>
          <cell r="IZ90">
            <v>0</v>
          </cell>
          <cell r="JA90">
            <v>0</v>
          </cell>
          <cell r="JB90">
            <v>0</v>
          </cell>
          <cell r="JC90">
            <v>0</v>
          </cell>
          <cell r="JD90">
            <v>0</v>
          </cell>
          <cell r="JE90">
            <v>0</v>
          </cell>
          <cell r="JF90">
            <v>0</v>
          </cell>
          <cell r="JG90">
            <v>0</v>
          </cell>
          <cell r="JH90">
            <v>0</v>
          </cell>
          <cell r="JI90">
            <v>0</v>
          </cell>
          <cell r="JJ90">
            <v>0</v>
          </cell>
          <cell r="JK90">
            <v>5.3</v>
          </cell>
          <cell r="JL90">
            <v>0</v>
          </cell>
          <cell r="JM90">
            <v>0</v>
          </cell>
          <cell r="JN90">
            <v>0</v>
          </cell>
          <cell r="JO90">
            <v>0</v>
          </cell>
          <cell r="JP90" t="str">
            <v>nd</v>
          </cell>
          <cell r="JQ90">
            <v>40.699999999999996</v>
          </cell>
          <cell r="JR90">
            <v>0</v>
          </cell>
          <cell r="JS90">
            <v>0</v>
          </cell>
          <cell r="JT90">
            <v>0</v>
          </cell>
          <cell r="JU90">
            <v>0</v>
          </cell>
          <cell r="JV90">
            <v>0</v>
          </cell>
          <cell r="JW90">
            <v>42.5</v>
          </cell>
          <cell r="JX90">
            <v>0</v>
          </cell>
          <cell r="JY90">
            <v>0</v>
          </cell>
          <cell r="JZ90">
            <v>0</v>
          </cell>
          <cell r="KA90">
            <v>0</v>
          </cell>
          <cell r="KB90">
            <v>0</v>
          </cell>
          <cell r="KC90">
            <v>10.6</v>
          </cell>
          <cell r="KD90">
            <v>43.6</v>
          </cell>
          <cell r="KE90">
            <v>25</v>
          </cell>
          <cell r="KF90">
            <v>1.9</v>
          </cell>
          <cell r="KG90">
            <v>5.8000000000000007</v>
          </cell>
          <cell r="KH90">
            <v>23.599999999999998</v>
          </cell>
          <cell r="KI90">
            <v>0</v>
          </cell>
          <cell r="KJ90">
            <v>43.2</v>
          </cell>
          <cell r="KK90">
            <v>23.3</v>
          </cell>
          <cell r="KL90">
            <v>1.9</v>
          </cell>
          <cell r="KM90">
            <v>6.9</v>
          </cell>
          <cell r="KN90">
            <v>24.7</v>
          </cell>
          <cell r="KO90">
            <v>0</v>
          </cell>
        </row>
        <row r="91">
          <cell r="A91" t="str">
            <v>EnsLZ</v>
          </cell>
          <cell r="B91" t="str">
            <v>91</v>
          </cell>
          <cell r="C91" t="str">
            <v>NAF 17</v>
          </cell>
          <cell r="D91" t="str">
            <v>LZ</v>
          </cell>
          <cell r="E91" t="str">
            <v/>
          </cell>
          <cell r="F91">
            <v>0</v>
          </cell>
          <cell r="G91" t="str">
            <v>nd</v>
          </cell>
          <cell r="H91">
            <v>18.7</v>
          </cell>
          <cell r="I91">
            <v>74.8</v>
          </cell>
          <cell r="J91">
            <v>5.3</v>
          </cell>
          <cell r="K91">
            <v>88.7</v>
          </cell>
          <cell r="L91">
            <v>6.2</v>
          </cell>
          <cell r="M91" t="str">
            <v>nd</v>
          </cell>
          <cell r="N91">
            <v>0</v>
          </cell>
          <cell r="O91">
            <v>16</v>
          </cell>
          <cell r="P91">
            <v>40.300000000000004</v>
          </cell>
          <cell r="Q91">
            <v>4.3</v>
          </cell>
          <cell r="R91">
            <v>5.5</v>
          </cell>
          <cell r="S91">
            <v>3</v>
          </cell>
          <cell r="T91">
            <v>20.8</v>
          </cell>
          <cell r="U91">
            <v>2.1</v>
          </cell>
          <cell r="V91">
            <v>29.599999999999998</v>
          </cell>
          <cell r="W91">
            <v>4.3999999999999995</v>
          </cell>
          <cell r="X91">
            <v>91.100000000000009</v>
          </cell>
          <cell r="Y91">
            <v>4.5</v>
          </cell>
          <cell r="Z91" t="str">
            <v>nd</v>
          </cell>
          <cell r="AA91" t="str">
            <v>nd</v>
          </cell>
          <cell r="AB91">
            <v>45.5</v>
          </cell>
          <cell r="AC91">
            <v>34.1</v>
          </cell>
          <cell r="AD91">
            <v>34.1</v>
          </cell>
          <cell r="AE91" t="str">
            <v>nd</v>
          </cell>
          <cell r="AF91">
            <v>31.1</v>
          </cell>
          <cell r="AG91">
            <v>33.300000000000004</v>
          </cell>
          <cell r="AH91">
            <v>0</v>
          </cell>
          <cell r="AI91">
            <v>31.1</v>
          </cell>
          <cell r="AJ91">
            <v>78.2</v>
          </cell>
          <cell r="AK91" t="str">
            <v>nd</v>
          </cell>
          <cell r="AL91">
            <v>20.200000000000003</v>
          </cell>
          <cell r="AM91">
            <v>17.7</v>
          </cell>
          <cell r="AN91">
            <v>82.3</v>
          </cell>
          <cell r="AO91">
            <v>78.8</v>
          </cell>
          <cell r="AP91">
            <v>21.2</v>
          </cell>
          <cell r="AQ91">
            <v>20.599999999999998</v>
          </cell>
          <cell r="AR91">
            <v>0</v>
          </cell>
          <cell r="AS91">
            <v>0</v>
          </cell>
          <cell r="AT91">
            <v>76.5</v>
          </cell>
          <cell r="AU91" t="str">
            <v>nd</v>
          </cell>
          <cell r="AV91">
            <v>0</v>
          </cell>
          <cell r="AW91">
            <v>0</v>
          </cell>
          <cell r="AX91">
            <v>0</v>
          </cell>
          <cell r="AY91">
            <v>88.9</v>
          </cell>
          <cell r="AZ91" t="str">
            <v>nd</v>
          </cell>
          <cell r="BA91">
            <v>54.500000000000007</v>
          </cell>
          <cell r="BB91">
            <v>21.4</v>
          </cell>
          <cell r="BC91">
            <v>11.799999999999999</v>
          </cell>
          <cell r="BD91">
            <v>6.2</v>
          </cell>
          <cell r="BE91">
            <v>2.9000000000000004</v>
          </cell>
          <cell r="BF91">
            <v>3.2</v>
          </cell>
          <cell r="BG91">
            <v>2.1999999999999997</v>
          </cell>
          <cell r="BH91">
            <v>3.8</v>
          </cell>
          <cell r="BI91">
            <v>10.7</v>
          </cell>
          <cell r="BJ91">
            <v>15.6</v>
          </cell>
          <cell r="BK91">
            <v>35.099999999999994</v>
          </cell>
          <cell r="BL91">
            <v>32.6</v>
          </cell>
          <cell r="BM91">
            <v>0</v>
          </cell>
          <cell r="BN91">
            <v>0</v>
          </cell>
          <cell r="BO91" t="str">
            <v>nd</v>
          </cell>
          <cell r="BP91">
            <v>0</v>
          </cell>
          <cell r="BQ91">
            <v>18</v>
          </cell>
          <cell r="BR91">
            <v>81.2</v>
          </cell>
          <cell r="BS91">
            <v>0</v>
          </cell>
          <cell r="BT91">
            <v>0</v>
          </cell>
          <cell r="BU91" t="str">
            <v>nd</v>
          </cell>
          <cell r="BV91">
            <v>6.2</v>
          </cell>
          <cell r="BW91">
            <v>67</v>
          </cell>
          <cell r="BX91">
            <v>25.7</v>
          </cell>
          <cell r="BY91" t="str">
            <v>nd</v>
          </cell>
          <cell r="BZ91">
            <v>1.7000000000000002</v>
          </cell>
          <cell r="CA91">
            <v>30.2</v>
          </cell>
          <cell r="CB91">
            <v>37.200000000000003</v>
          </cell>
          <cell r="CC91">
            <v>26</v>
          </cell>
          <cell r="CD91">
            <v>3.8</v>
          </cell>
          <cell r="CE91">
            <v>0</v>
          </cell>
          <cell r="CF91">
            <v>0</v>
          </cell>
          <cell r="CG91">
            <v>0</v>
          </cell>
          <cell r="CH91" t="str">
            <v>nd</v>
          </cell>
          <cell r="CI91" t="str">
            <v>nd</v>
          </cell>
          <cell r="CJ91">
            <v>97.1</v>
          </cell>
          <cell r="CK91">
            <v>75.900000000000006</v>
          </cell>
          <cell r="CL91">
            <v>22.6</v>
          </cell>
          <cell r="CM91">
            <v>77.400000000000006</v>
          </cell>
          <cell r="CN91">
            <v>44.7</v>
          </cell>
          <cell r="CO91">
            <v>7.8</v>
          </cell>
          <cell r="CP91">
            <v>19.8</v>
          </cell>
          <cell r="CQ91">
            <v>53.7</v>
          </cell>
          <cell r="CR91">
            <v>12.4</v>
          </cell>
          <cell r="CS91">
            <v>26.1</v>
          </cell>
          <cell r="CT91">
            <v>27.700000000000003</v>
          </cell>
          <cell r="CU91">
            <v>5.0999999999999996</v>
          </cell>
          <cell r="CV91">
            <v>41.099999999999994</v>
          </cell>
          <cell r="CW91">
            <v>33.300000000000004</v>
          </cell>
          <cell r="CX91">
            <v>3.5999999999999996</v>
          </cell>
          <cell r="CY91">
            <v>19</v>
          </cell>
          <cell r="CZ91">
            <v>8</v>
          </cell>
          <cell r="DA91">
            <v>7.1</v>
          </cell>
          <cell r="DB91">
            <v>28.999999999999996</v>
          </cell>
          <cell r="DC91">
            <v>26</v>
          </cell>
          <cell r="DD91">
            <v>22.6</v>
          </cell>
          <cell r="DE91">
            <v>9.5</v>
          </cell>
          <cell r="DF91">
            <v>38.800000000000004</v>
          </cell>
          <cell r="DG91">
            <v>9.3000000000000007</v>
          </cell>
          <cell r="DH91">
            <v>0</v>
          </cell>
          <cell r="DI91">
            <v>5.4</v>
          </cell>
          <cell r="DJ91">
            <v>27.700000000000003</v>
          </cell>
          <cell r="DK91">
            <v>10</v>
          </cell>
          <cell r="DL91">
            <v>0</v>
          </cell>
          <cell r="DM91">
            <v>0</v>
          </cell>
          <cell r="DN91">
            <v>0</v>
          </cell>
          <cell r="DO91">
            <v>0</v>
          </cell>
          <cell r="DP91">
            <v>0</v>
          </cell>
          <cell r="DQ91">
            <v>0</v>
          </cell>
          <cell r="DR91" t="str">
            <v>nd</v>
          </cell>
          <cell r="DS91">
            <v>0</v>
          </cell>
          <cell r="DT91" t="str">
            <v>nd</v>
          </cell>
          <cell r="DU91">
            <v>0</v>
          </cell>
          <cell r="DV91">
            <v>0</v>
          </cell>
          <cell r="DW91">
            <v>7.8</v>
          </cell>
          <cell r="DX91">
            <v>7.7</v>
          </cell>
          <cell r="DY91">
            <v>0.89999999999999991</v>
          </cell>
          <cell r="DZ91">
            <v>0</v>
          </cell>
          <cell r="EA91" t="str">
            <v>nd</v>
          </cell>
          <cell r="EB91" t="str">
            <v>nd</v>
          </cell>
          <cell r="EC91">
            <v>43.1</v>
          </cell>
          <cell r="ED91">
            <v>13.5</v>
          </cell>
          <cell r="EE91">
            <v>10.9</v>
          </cell>
          <cell r="EF91">
            <v>3.5000000000000004</v>
          </cell>
          <cell r="EG91">
            <v>1.7999999999999998</v>
          </cell>
          <cell r="EH91">
            <v>1.9</v>
          </cell>
          <cell r="EI91">
            <v>2.4</v>
          </cell>
          <cell r="EJ91" t="str">
            <v>nd</v>
          </cell>
          <cell r="EK91">
            <v>0</v>
          </cell>
          <cell r="EL91" t="str">
            <v>nd</v>
          </cell>
          <cell r="EM91" t="str">
            <v>nd</v>
          </cell>
          <cell r="EN91" t="str">
            <v>nd</v>
          </cell>
          <cell r="EO91">
            <v>0</v>
          </cell>
          <cell r="EP91">
            <v>0</v>
          </cell>
          <cell r="EQ91">
            <v>0</v>
          </cell>
          <cell r="ER91">
            <v>0</v>
          </cell>
          <cell r="ES91">
            <v>0</v>
          </cell>
          <cell r="ET91">
            <v>0</v>
          </cell>
          <cell r="EU91" t="str">
            <v>nd</v>
          </cell>
          <cell r="EV91">
            <v>0</v>
          </cell>
          <cell r="EW91">
            <v>0</v>
          </cell>
          <cell r="EX91">
            <v>0</v>
          </cell>
          <cell r="EY91" t="str">
            <v>nd</v>
          </cell>
          <cell r="EZ91" t="str">
            <v>nd</v>
          </cell>
          <cell r="FA91" t="str">
            <v>nd</v>
          </cell>
          <cell r="FB91" t="str">
            <v>nd</v>
          </cell>
          <cell r="FC91">
            <v>1.4000000000000001</v>
          </cell>
          <cell r="FD91">
            <v>12.4</v>
          </cell>
          <cell r="FE91">
            <v>3.5999999999999996</v>
          </cell>
          <cell r="FF91">
            <v>1.6</v>
          </cell>
          <cell r="FG91">
            <v>3.1</v>
          </cell>
          <cell r="FH91">
            <v>9.6</v>
          </cell>
          <cell r="FI91">
            <v>14.000000000000002</v>
          </cell>
          <cell r="FJ91">
            <v>20</v>
          </cell>
          <cell r="FK91">
            <v>25.7</v>
          </cell>
          <cell r="FL91">
            <v>0</v>
          </cell>
          <cell r="FM91" t="str">
            <v>nd</v>
          </cell>
          <cell r="FN91">
            <v>0</v>
          </cell>
          <cell r="FO91" t="str">
            <v>nd</v>
          </cell>
          <cell r="FP91">
            <v>3.2</v>
          </cell>
          <cell r="FQ91">
            <v>1.5</v>
          </cell>
          <cell r="FR91">
            <v>0</v>
          </cell>
          <cell r="FS91">
            <v>0</v>
          </cell>
          <cell r="FT91">
            <v>0</v>
          </cell>
          <cell r="FU91">
            <v>0</v>
          </cell>
          <cell r="FV91">
            <v>0</v>
          </cell>
          <cell r="FW91">
            <v>0</v>
          </cell>
          <cell r="FX91">
            <v>0</v>
          </cell>
          <cell r="FY91" t="str">
            <v>nd</v>
          </cell>
          <cell r="FZ91">
            <v>0</v>
          </cell>
          <cell r="GA91">
            <v>0</v>
          </cell>
          <cell r="GB91" t="str">
            <v>nd</v>
          </cell>
          <cell r="GC91">
            <v>0</v>
          </cell>
          <cell r="GD91">
            <v>0</v>
          </cell>
          <cell r="GE91">
            <v>0</v>
          </cell>
          <cell r="GF91">
            <v>0</v>
          </cell>
          <cell r="GG91" t="str">
            <v>nd</v>
          </cell>
          <cell r="GH91">
            <v>18.7</v>
          </cell>
          <cell r="GI91">
            <v>0</v>
          </cell>
          <cell r="GJ91">
            <v>0</v>
          </cell>
          <cell r="GK91">
            <v>0</v>
          </cell>
          <cell r="GL91">
            <v>0</v>
          </cell>
          <cell r="GM91">
            <v>15.1</v>
          </cell>
          <cell r="GN91">
            <v>58.599999999999994</v>
          </cell>
          <cell r="GO91">
            <v>0</v>
          </cell>
          <cell r="GP91">
            <v>0</v>
          </cell>
          <cell r="GQ91">
            <v>0</v>
          </cell>
          <cell r="GR91">
            <v>0</v>
          </cell>
          <cell r="GS91" t="str">
            <v>nd</v>
          </cell>
          <cell r="GT91">
            <v>4.8</v>
          </cell>
          <cell r="GU91">
            <v>0</v>
          </cell>
          <cell r="GV91">
            <v>0</v>
          </cell>
          <cell r="GW91">
            <v>0</v>
          </cell>
          <cell r="GX91">
            <v>0</v>
          </cell>
          <cell r="GY91">
            <v>0</v>
          </cell>
          <cell r="GZ91">
            <v>0</v>
          </cell>
          <cell r="HA91">
            <v>0</v>
          </cell>
          <cell r="HB91">
            <v>0</v>
          </cell>
          <cell r="HC91">
            <v>0</v>
          </cell>
          <cell r="HD91" t="str">
            <v>nd</v>
          </cell>
          <cell r="HE91" t="str">
            <v>nd</v>
          </cell>
          <cell r="HF91">
            <v>0</v>
          </cell>
          <cell r="HG91">
            <v>0</v>
          </cell>
          <cell r="HH91">
            <v>0</v>
          </cell>
          <cell r="HI91">
            <v>2</v>
          </cell>
          <cell r="HJ91">
            <v>6.3</v>
          </cell>
          <cell r="HK91">
            <v>10.8</v>
          </cell>
          <cell r="HL91">
            <v>0</v>
          </cell>
          <cell r="HM91">
            <v>0</v>
          </cell>
          <cell r="HN91" t="str">
            <v>nd</v>
          </cell>
          <cell r="HO91">
            <v>3.8</v>
          </cell>
          <cell r="HP91">
            <v>55.600000000000009</v>
          </cell>
          <cell r="HQ91">
            <v>13.5</v>
          </cell>
          <cell r="HR91">
            <v>0</v>
          </cell>
          <cell r="HS91">
            <v>0</v>
          </cell>
          <cell r="HT91">
            <v>0</v>
          </cell>
          <cell r="HU91" t="str">
            <v>nd</v>
          </cell>
          <cell r="HV91">
            <v>5.2</v>
          </cell>
          <cell r="HW91">
            <v>0</v>
          </cell>
          <cell r="HX91">
            <v>0</v>
          </cell>
          <cell r="HY91">
            <v>0</v>
          </cell>
          <cell r="HZ91">
            <v>0</v>
          </cell>
          <cell r="IA91">
            <v>0</v>
          </cell>
          <cell r="IB91">
            <v>0</v>
          </cell>
          <cell r="IC91">
            <v>0</v>
          </cell>
          <cell r="ID91">
            <v>0</v>
          </cell>
          <cell r="IE91">
            <v>0</v>
          </cell>
          <cell r="IF91" t="str">
            <v>nd</v>
          </cell>
          <cell r="IG91" t="str">
            <v>nd</v>
          </cell>
          <cell r="IH91">
            <v>0</v>
          </cell>
          <cell r="II91">
            <v>0</v>
          </cell>
          <cell r="IJ91">
            <v>0</v>
          </cell>
          <cell r="IK91">
            <v>2.9000000000000004</v>
          </cell>
          <cell r="IL91">
            <v>4.3</v>
          </cell>
          <cell r="IM91">
            <v>10.8</v>
          </cell>
          <cell r="IN91" t="str">
            <v>nd</v>
          </cell>
          <cell r="IO91" t="str">
            <v>nd</v>
          </cell>
          <cell r="IP91">
            <v>1.4000000000000001</v>
          </cell>
          <cell r="IQ91">
            <v>26.1</v>
          </cell>
          <cell r="IR91">
            <v>30.3</v>
          </cell>
          <cell r="IS91">
            <v>12.9</v>
          </cell>
          <cell r="IT91">
            <v>3.1</v>
          </cell>
          <cell r="IU91">
            <v>0</v>
          </cell>
          <cell r="IV91" t="str">
            <v>nd</v>
          </cell>
          <cell r="IW91">
            <v>1.5</v>
          </cell>
          <cell r="IX91">
            <v>2.4</v>
          </cell>
          <cell r="IY91" t="str">
            <v>nd</v>
          </cell>
          <cell r="IZ91">
            <v>0</v>
          </cell>
          <cell r="JA91">
            <v>0</v>
          </cell>
          <cell r="JB91">
            <v>0</v>
          </cell>
          <cell r="JC91">
            <v>0</v>
          </cell>
          <cell r="JD91">
            <v>0</v>
          </cell>
          <cell r="JE91">
            <v>0</v>
          </cell>
          <cell r="JF91">
            <v>0</v>
          </cell>
          <cell r="JG91">
            <v>0</v>
          </cell>
          <cell r="JH91">
            <v>0</v>
          </cell>
          <cell r="JI91">
            <v>0</v>
          </cell>
          <cell r="JJ91">
            <v>0</v>
          </cell>
          <cell r="JK91" t="str">
            <v>nd</v>
          </cell>
          <cell r="JL91">
            <v>0</v>
          </cell>
          <cell r="JM91">
            <v>0</v>
          </cell>
          <cell r="JN91">
            <v>0</v>
          </cell>
          <cell r="JO91">
            <v>0</v>
          </cell>
          <cell r="JP91" t="str">
            <v>nd</v>
          </cell>
          <cell r="JQ91">
            <v>17.399999999999999</v>
          </cell>
          <cell r="JR91">
            <v>0</v>
          </cell>
          <cell r="JS91">
            <v>0</v>
          </cell>
          <cell r="JT91">
            <v>0</v>
          </cell>
          <cell r="JU91" t="str">
            <v>nd</v>
          </cell>
          <cell r="JV91" t="str">
            <v>nd</v>
          </cell>
          <cell r="JW91">
            <v>73</v>
          </cell>
          <cell r="JX91">
            <v>0</v>
          </cell>
          <cell r="JY91">
            <v>0</v>
          </cell>
          <cell r="JZ91">
            <v>0</v>
          </cell>
          <cell r="KA91">
            <v>0</v>
          </cell>
          <cell r="KB91">
            <v>0</v>
          </cell>
          <cell r="KC91">
            <v>5.4</v>
          </cell>
          <cell r="KD91">
            <v>60.6</v>
          </cell>
          <cell r="KE91">
            <v>12</v>
          </cell>
          <cell r="KF91">
            <v>1.3</v>
          </cell>
          <cell r="KG91">
            <v>4.7</v>
          </cell>
          <cell r="KH91">
            <v>21.3</v>
          </cell>
          <cell r="KI91">
            <v>0.2</v>
          </cell>
          <cell r="KJ91">
            <v>59.3</v>
          </cell>
          <cell r="KK91">
            <v>12.3</v>
          </cell>
          <cell r="KL91">
            <v>1.2</v>
          </cell>
          <cell r="KM91">
            <v>4.9000000000000004</v>
          </cell>
          <cell r="KN91">
            <v>22.1</v>
          </cell>
          <cell r="KO91">
            <v>0.2</v>
          </cell>
        </row>
        <row r="92">
          <cell r="A92" t="str">
            <v>1LZ</v>
          </cell>
          <cell r="B92" t="str">
            <v>92</v>
          </cell>
          <cell r="C92" t="str">
            <v>NAF 17</v>
          </cell>
          <cell r="D92" t="str">
            <v>LZ</v>
          </cell>
          <cell r="E92" t="str">
            <v>1</v>
          </cell>
          <cell r="F92">
            <v>0</v>
          </cell>
          <cell r="G92" t="str">
            <v>nd</v>
          </cell>
          <cell r="H92">
            <v>36.9</v>
          </cell>
          <cell r="I92">
            <v>52.5</v>
          </cell>
          <cell r="J92" t="str">
            <v>nd</v>
          </cell>
          <cell r="K92">
            <v>100</v>
          </cell>
          <cell r="L92">
            <v>0</v>
          </cell>
          <cell r="M92">
            <v>0</v>
          </cell>
          <cell r="N92">
            <v>0</v>
          </cell>
          <cell r="O92">
            <v>21.4</v>
          </cell>
          <cell r="P92">
            <v>22.5</v>
          </cell>
          <cell r="Q92" t="str">
            <v>nd</v>
          </cell>
          <cell r="R92">
            <v>0</v>
          </cell>
          <cell r="S92">
            <v>0</v>
          </cell>
          <cell r="T92">
            <v>58.4</v>
          </cell>
          <cell r="U92">
            <v>0</v>
          </cell>
          <cell r="V92">
            <v>17</v>
          </cell>
          <cell r="W92" t="str">
            <v>nd</v>
          </cell>
          <cell r="X92">
            <v>92.300000000000011</v>
          </cell>
          <cell r="Y92">
            <v>0</v>
          </cell>
          <cell r="Z92">
            <v>0</v>
          </cell>
          <cell r="AA92">
            <v>0</v>
          </cell>
          <cell r="AB92" t="str">
            <v>nd</v>
          </cell>
          <cell r="AC92">
            <v>0</v>
          </cell>
          <cell r="AD92">
            <v>0</v>
          </cell>
          <cell r="AE92">
            <v>0</v>
          </cell>
          <cell r="AF92">
            <v>0</v>
          </cell>
          <cell r="AG92" t="str">
            <v>nd</v>
          </cell>
          <cell r="AH92">
            <v>0</v>
          </cell>
          <cell r="AI92">
            <v>0</v>
          </cell>
          <cell r="AJ92">
            <v>72.399999999999991</v>
          </cell>
          <cell r="AK92">
            <v>0</v>
          </cell>
          <cell r="AL92">
            <v>27.6</v>
          </cell>
          <cell r="AM92">
            <v>16.7</v>
          </cell>
          <cell r="AN92">
            <v>83.3</v>
          </cell>
          <cell r="AO92">
            <v>0</v>
          </cell>
          <cell r="AP92">
            <v>100</v>
          </cell>
          <cell r="AQ92" t="str">
            <v>nd</v>
          </cell>
          <cell r="AR92">
            <v>0</v>
          </cell>
          <cell r="AS92">
            <v>0</v>
          </cell>
          <cell r="AT92">
            <v>0</v>
          </cell>
          <cell r="AU92" t="str">
            <v>nd</v>
          </cell>
          <cell r="AV92">
            <v>0</v>
          </cell>
          <cell r="AW92">
            <v>0</v>
          </cell>
          <cell r="AX92">
            <v>0</v>
          </cell>
          <cell r="AY92" t="str">
            <v>nd</v>
          </cell>
          <cell r="AZ92">
            <v>0</v>
          </cell>
          <cell r="BA92">
            <v>65.7</v>
          </cell>
          <cell r="BB92" t="str">
            <v>nd</v>
          </cell>
          <cell r="BC92" t="str">
            <v>nd</v>
          </cell>
          <cell r="BD92" t="str">
            <v>nd</v>
          </cell>
          <cell r="BE92" t="str">
            <v>nd</v>
          </cell>
          <cell r="BF92" t="str">
            <v>nd</v>
          </cell>
          <cell r="BG92" t="str">
            <v>nd</v>
          </cell>
          <cell r="BH92" t="str">
            <v>nd</v>
          </cell>
          <cell r="BI92" t="str">
            <v>nd</v>
          </cell>
          <cell r="BJ92" t="str">
            <v>nd</v>
          </cell>
          <cell r="BK92">
            <v>17.299999999999997</v>
          </cell>
          <cell r="BL92">
            <v>60.5</v>
          </cell>
          <cell r="BM92">
            <v>0</v>
          </cell>
          <cell r="BN92">
            <v>0</v>
          </cell>
          <cell r="BO92" t="str">
            <v>nd</v>
          </cell>
          <cell r="BP92">
            <v>0</v>
          </cell>
          <cell r="BQ92" t="str">
            <v>nd</v>
          </cell>
          <cell r="BR92">
            <v>86</v>
          </cell>
          <cell r="BS92">
            <v>0</v>
          </cell>
          <cell r="BT92">
            <v>0</v>
          </cell>
          <cell r="BU92">
            <v>0</v>
          </cell>
          <cell r="BV92" t="str">
            <v>nd</v>
          </cell>
          <cell r="BW92">
            <v>42.4</v>
          </cell>
          <cell r="BX92">
            <v>53.7</v>
          </cell>
          <cell r="BY92">
            <v>0</v>
          </cell>
          <cell r="BZ92">
            <v>0</v>
          </cell>
          <cell r="CA92" t="str">
            <v>nd</v>
          </cell>
          <cell r="CB92">
            <v>27.500000000000004</v>
          </cell>
          <cell r="CC92">
            <v>50</v>
          </cell>
          <cell r="CD92" t="str">
            <v>nd</v>
          </cell>
          <cell r="CE92">
            <v>0</v>
          </cell>
          <cell r="CF92">
            <v>0</v>
          </cell>
          <cell r="CG92">
            <v>0</v>
          </cell>
          <cell r="CH92">
            <v>0</v>
          </cell>
          <cell r="CI92">
            <v>0</v>
          </cell>
          <cell r="CJ92">
            <v>100</v>
          </cell>
          <cell r="CK92">
            <v>75.8</v>
          </cell>
          <cell r="CL92">
            <v>12.5</v>
          </cell>
          <cell r="CM92">
            <v>74.900000000000006</v>
          </cell>
          <cell r="CN92">
            <v>39.300000000000004</v>
          </cell>
          <cell r="CO92" t="str">
            <v>nd</v>
          </cell>
          <cell r="CP92" t="str">
            <v>nd</v>
          </cell>
          <cell r="CQ92">
            <v>38.1</v>
          </cell>
          <cell r="CR92" t="str">
            <v>nd</v>
          </cell>
          <cell r="CS92">
            <v>27.1</v>
          </cell>
          <cell r="CT92">
            <v>12.7</v>
          </cell>
          <cell r="CU92">
            <v>9.9</v>
          </cell>
          <cell r="CV92">
            <v>50.3</v>
          </cell>
          <cell r="CW92">
            <v>30.9</v>
          </cell>
          <cell r="CX92" t="str">
            <v>nd</v>
          </cell>
          <cell r="CY92" t="str">
            <v>nd</v>
          </cell>
          <cell r="CZ92" t="str">
            <v>nd</v>
          </cell>
          <cell r="DA92">
            <v>28.000000000000004</v>
          </cell>
          <cell r="DB92">
            <v>28.000000000000004</v>
          </cell>
          <cell r="DC92">
            <v>36.1</v>
          </cell>
          <cell r="DD92">
            <v>45.5</v>
          </cell>
          <cell r="DE92">
            <v>0</v>
          </cell>
          <cell r="DF92">
            <v>15.8</v>
          </cell>
          <cell r="DG92">
            <v>0</v>
          </cell>
          <cell r="DH92">
            <v>0</v>
          </cell>
          <cell r="DI92" t="str">
            <v>nd</v>
          </cell>
          <cell r="DJ92">
            <v>0</v>
          </cell>
          <cell r="DK92" t="str">
            <v>nd</v>
          </cell>
          <cell r="DL92">
            <v>0</v>
          </cell>
          <cell r="DM92">
            <v>0</v>
          </cell>
          <cell r="DN92">
            <v>0</v>
          </cell>
          <cell r="DO92">
            <v>0</v>
          </cell>
          <cell r="DP92">
            <v>0</v>
          </cell>
          <cell r="DQ92">
            <v>0</v>
          </cell>
          <cell r="DR92">
            <v>0</v>
          </cell>
          <cell r="DS92">
            <v>0</v>
          </cell>
          <cell r="DT92" t="str">
            <v>nd</v>
          </cell>
          <cell r="DU92">
            <v>0</v>
          </cell>
          <cell r="DV92">
            <v>0</v>
          </cell>
          <cell r="DW92">
            <v>28.799999999999997</v>
          </cell>
          <cell r="DX92">
            <v>0</v>
          </cell>
          <cell r="DY92">
            <v>0</v>
          </cell>
          <cell r="DZ92">
            <v>0</v>
          </cell>
          <cell r="EA92" t="str">
            <v>nd</v>
          </cell>
          <cell r="EB92">
            <v>0</v>
          </cell>
          <cell r="EC92">
            <v>33</v>
          </cell>
          <cell r="ED92" t="str">
            <v>nd</v>
          </cell>
          <cell r="EE92" t="str">
            <v>nd</v>
          </cell>
          <cell r="EF92">
            <v>0</v>
          </cell>
          <cell r="EG92">
            <v>0</v>
          </cell>
          <cell r="EH92" t="str">
            <v>nd</v>
          </cell>
          <cell r="EI92" t="str">
            <v>nd</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t="str">
            <v>nd</v>
          </cell>
          <cell r="EZ92" t="str">
            <v>nd</v>
          </cell>
          <cell r="FA92">
            <v>0</v>
          </cell>
          <cell r="FB92" t="str">
            <v>nd</v>
          </cell>
          <cell r="FC92" t="str">
            <v>nd</v>
          </cell>
          <cell r="FD92" t="str">
            <v>nd</v>
          </cell>
          <cell r="FE92" t="str">
            <v>nd</v>
          </cell>
          <cell r="FF92">
            <v>0</v>
          </cell>
          <cell r="FG92" t="str">
            <v>nd</v>
          </cell>
          <cell r="FH92">
            <v>0</v>
          </cell>
          <cell r="FI92" t="str">
            <v>nd</v>
          </cell>
          <cell r="FJ92" t="str">
            <v>nd</v>
          </cell>
          <cell r="FK92">
            <v>33.800000000000004</v>
          </cell>
          <cell r="FL92">
            <v>0</v>
          </cell>
          <cell r="FM92">
            <v>0</v>
          </cell>
          <cell r="FN92">
            <v>0</v>
          </cell>
          <cell r="FO92">
            <v>0</v>
          </cell>
          <cell r="FP92">
            <v>0</v>
          </cell>
          <cell r="FQ92" t="str">
            <v>nd</v>
          </cell>
          <cell r="FR92">
            <v>0</v>
          </cell>
          <cell r="FS92">
            <v>0</v>
          </cell>
          <cell r="FT92">
            <v>0</v>
          </cell>
          <cell r="FU92">
            <v>0</v>
          </cell>
          <cell r="FV92">
            <v>0</v>
          </cell>
          <cell r="FW92">
            <v>0</v>
          </cell>
          <cell r="FX92">
            <v>0</v>
          </cell>
          <cell r="FY92" t="str">
            <v>nd</v>
          </cell>
          <cell r="FZ92">
            <v>0</v>
          </cell>
          <cell r="GA92">
            <v>0</v>
          </cell>
          <cell r="GB92">
            <v>0</v>
          </cell>
          <cell r="GC92">
            <v>0</v>
          </cell>
          <cell r="GD92">
            <v>0</v>
          </cell>
          <cell r="GE92">
            <v>0</v>
          </cell>
          <cell r="GF92">
            <v>0</v>
          </cell>
          <cell r="GG92" t="str">
            <v>nd</v>
          </cell>
          <cell r="GH92">
            <v>34.799999999999997</v>
          </cell>
          <cell r="GI92">
            <v>0</v>
          </cell>
          <cell r="GJ92">
            <v>0</v>
          </cell>
          <cell r="GK92">
            <v>0</v>
          </cell>
          <cell r="GL92">
            <v>0</v>
          </cell>
          <cell r="GM92">
            <v>0</v>
          </cell>
          <cell r="GN92">
            <v>47.099999999999994</v>
          </cell>
          <cell r="GO92">
            <v>0</v>
          </cell>
          <cell r="GP92">
            <v>0</v>
          </cell>
          <cell r="GQ92">
            <v>0</v>
          </cell>
          <cell r="GR92">
            <v>0</v>
          </cell>
          <cell r="GS92">
            <v>0</v>
          </cell>
          <cell r="GT92" t="str">
            <v>nd</v>
          </cell>
          <cell r="GU92">
            <v>0</v>
          </cell>
          <cell r="GV92">
            <v>0</v>
          </cell>
          <cell r="GW92">
            <v>0</v>
          </cell>
          <cell r="GX92">
            <v>0</v>
          </cell>
          <cell r="GY92">
            <v>0</v>
          </cell>
          <cell r="GZ92">
            <v>0</v>
          </cell>
          <cell r="HA92">
            <v>0</v>
          </cell>
          <cell r="HB92">
            <v>0</v>
          </cell>
          <cell r="HC92">
            <v>0</v>
          </cell>
          <cell r="HD92">
            <v>0</v>
          </cell>
          <cell r="HE92" t="str">
            <v>nd</v>
          </cell>
          <cell r="HF92">
            <v>0</v>
          </cell>
          <cell r="HG92">
            <v>0</v>
          </cell>
          <cell r="HH92">
            <v>0</v>
          </cell>
          <cell r="HI92">
            <v>0</v>
          </cell>
          <cell r="HJ92" t="str">
            <v>nd</v>
          </cell>
          <cell r="HK92">
            <v>22</v>
          </cell>
          <cell r="HL92">
            <v>0</v>
          </cell>
          <cell r="HM92">
            <v>0</v>
          </cell>
          <cell r="HN92">
            <v>0</v>
          </cell>
          <cell r="HO92" t="str">
            <v>nd</v>
          </cell>
          <cell r="HP92">
            <v>24</v>
          </cell>
          <cell r="HQ92">
            <v>22.900000000000002</v>
          </cell>
          <cell r="HR92">
            <v>0</v>
          </cell>
          <cell r="HS92">
            <v>0</v>
          </cell>
          <cell r="HT92">
            <v>0</v>
          </cell>
          <cell r="HU92">
            <v>0</v>
          </cell>
          <cell r="HV92" t="str">
            <v>nd</v>
          </cell>
          <cell r="HW92">
            <v>0</v>
          </cell>
          <cell r="HX92">
            <v>0</v>
          </cell>
          <cell r="HY92">
            <v>0</v>
          </cell>
          <cell r="HZ92">
            <v>0</v>
          </cell>
          <cell r="IA92">
            <v>0</v>
          </cell>
          <cell r="IB92">
            <v>0</v>
          </cell>
          <cell r="IC92">
            <v>0</v>
          </cell>
          <cell r="ID92">
            <v>0</v>
          </cell>
          <cell r="IE92">
            <v>0</v>
          </cell>
          <cell r="IF92">
            <v>0</v>
          </cell>
          <cell r="IG92" t="str">
            <v>nd</v>
          </cell>
          <cell r="IH92">
            <v>0</v>
          </cell>
          <cell r="II92">
            <v>0</v>
          </cell>
          <cell r="IJ92">
            <v>0</v>
          </cell>
          <cell r="IK92" t="str">
            <v>nd</v>
          </cell>
          <cell r="IL92" t="str">
            <v>nd</v>
          </cell>
          <cell r="IM92">
            <v>18.2</v>
          </cell>
          <cell r="IN92" t="str">
            <v>nd</v>
          </cell>
          <cell r="IO92">
            <v>0</v>
          </cell>
          <cell r="IP92">
            <v>0</v>
          </cell>
          <cell r="IQ92" t="str">
            <v>nd</v>
          </cell>
          <cell r="IR92">
            <v>22.3</v>
          </cell>
          <cell r="IS92">
            <v>21.3</v>
          </cell>
          <cell r="IT92" t="str">
            <v>nd</v>
          </cell>
          <cell r="IU92">
            <v>0</v>
          </cell>
          <cell r="IV92">
            <v>0</v>
          </cell>
          <cell r="IW92">
            <v>0</v>
          </cell>
          <cell r="IX92">
            <v>0</v>
          </cell>
          <cell r="IY92" t="str">
            <v>nd</v>
          </cell>
          <cell r="IZ92">
            <v>0</v>
          </cell>
          <cell r="JA92">
            <v>0</v>
          </cell>
          <cell r="JB92">
            <v>0</v>
          </cell>
          <cell r="JC92">
            <v>0</v>
          </cell>
          <cell r="JD92">
            <v>0</v>
          </cell>
          <cell r="JE92">
            <v>0</v>
          </cell>
          <cell r="JF92">
            <v>0</v>
          </cell>
          <cell r="JG92">
            <v>0</v>
          </cell>
          <cell r="JH92">
            <v>0</v>
          </cell>
          <cell r="JI92">
            <v>0</v>
          </cell>
          <cell r="JJ92">
            <v>0</v>
          </cell>
          <cell r="JK92" t="str">
            <v>nd</v>
          </cell>
          <cell r="JL92">
            <v>0</v>
          </cell>
          <cell r="JM92">
            <v>0</v>
          </cell>
          <cell r="JN92">
            <v>0</v>
          </cell>
          <cell r="JO92">
            <v>0</v>
          </cell>
          <cell r="JP92">
            <v>0</v>
          </cell>
          <cell r="JQ92">
            <v>38.4</v>
          </cell>
          <cell r="JR92">
            <v>0</v>
          </cell>
          <cell r="JS92">
            <v>0</v>
          </cell>
          <cell r="JT92">
            <v>0</v>
          </cell>
          <cell r="JU92">
            <v>0</v>
          </cell>
          <cell r="JV92">
            <v>0</v>
          </cell>
          <cell r="JW92">
            <v>48.699999999999996</v>
          </cell>
          <cell r="JX92">
            <v>0</v>
          </cell>
          <cell r="JY92">
            <v>0</v>
          </cell>
          <cell r="JZ92">
            <v>0</v>
          </cell>
          <cell r="KA92">
            <v>0</v>
          </cell>
          <cell r="KB92">
            <v>0</v>
          </cell>
          <cell r="KC92" t="str">
            <v>nd</v>
          </cell>
          <cell r="KD92">
            <v>62</v>
          </cell>
          <cell r="KE92">
            <v>10.5</v>
          </cell>
          <cell r="KF92">
            <v>4.5999999999999996</v>
          </cell>
          <cell r="KG92">
            <v>3.6999999999999997</v>
          </cell>
          <cell r="KH92">
            <v>19.2</v>
          </cell>
          <cell r="KI92">
            <v>0</v>
          </cell>
          <cell r="KJ92">
            <v>61.3</v>
          </cell>
          <cell r="KK92">
            <v>10.4</v>
          </cell>
          <cell r="KL92">
            <v>3.6999999999999997</v>
          </cell>
          <cell r="KM92">
            <v>3.8</v>
          </cell>
          <cell r="KN92">
            <v>20.8</v>
          </cell>
          <cell r="KO92">
            <v>0</v>
          </cell>
        </row>
        <row r="93">
          <cell r="A93" t="str">
            <v>2LZ</v>
          </cell>
          <cell r="B93" t="str">
            <v>93</v>
          </cell>
          <cell r="C93" t="str">
            <v>NAF 17</v>
          </cell>
          <cell r="D93" t="str">
            <v>LZ</v>
          </cell>
          <cell r="E93" t="str">
            <v>2</v>
          </cell>
          <cell r="F93">
            <v>0</v>
          </cell>
          <cell r="G93">
            <v>0</v>
          </cell>
          <cell r="H93">
            <v>30.4</v>
          </cell>
          <cell r="I93">
            <v>67.100000000000009</v>
          </cell>
          <cell r="J93" t="str">
            <v>nd</v>
          </cell>
          <cell r="K93">
            <v>100</v>
          </cell>
          <cell r="L93">
            <v>0</v>
          </cell>
          <cell r="M93">
            <v>0</v>
          </cell>
          <cell r="N93">
            <v>0</v>
          </cell>
          <cell r="O93">
            <v>28.9</v>
          </cell>
          <cell r="P93">
            <v>37.200000000000003</v>
          </cell>
          <cell r="Q93">
            <v>0</v>
          </cell>
          <cell r="R93" t="str">
            <v>nd</v>
          </cell>
          <cell r="S93" t="str">
            <v>nd</v>
          </cell>
          <cell r="T93">
            <v>32.5</v>
          </cell>
          <cell r="U93" t="str">
            <v>nd</v>
          </cell>
          <cell r="V93">
            <v>14.7</v>
          </cell>
          <cell r="W93" t="str">
            <v>nd</v>
          </cell>
          <cell r="X93">
            <v>94.6</v>
          </cell>
          <cell r="Y93">
            <v>0</v>
          </cell>
          <cell r="Z93" t="str">
            <v>nd</v>
          </cell>
          <cell r="AA93">
            <v>0</v>
          </cell>
          <cell r="AB93">
            <v>0</v>
          </cell>
          <cell r="AC93">
            <v>0</v>
          </cell>
          <cell r="AD93" t="str">
            <v>nd</v>
          </cell>
          <cell r="AE93">
            <v>0</v>
          </cell>
          <cell r="AF93" t="str">
            <v>nd</v>
          </cell>
          <cell r="AG93" t="str">
            <v>nd</v>
          </cell>
          <cell r="AH93">
            <v>0</v>
          </cell>
          <cell r="AI93">
            <v>0</v>
          </cell>
          <cell r="AJ93">
            <v>83.1</v>
          </cell>
          <cell r="AK93">
            <v>0</v>
          </cell>
          <cell r="AL93">
            <v>16.900000000000002</v>
          </cell>
          <cell r="AM93">
            <v>15.5</v>
          </cell>
          <cell r="AN93">
            <v>84.5</v>
          </cell>
          <cell r="AO93">
            <v>88.4</v>
          </cell>
          <cell r="AP93" t="str">
            <v>nd</v>
          </cell>
          <cell r="AQ93" t="str">
            <v>nd</v>
          </cell>
          <cell r="AR93">
            <v>0</v>
          </cell>
          <cell r="AS93">
            <v>0</v>
          </cell>
          <cell r="AT93">
            <v>88.4</v>
          </cell>
          <cell r="AU93">
            <v>0</v>
          </cell>
          <cell r="AV93">
            <v>0</v>
          </cell>
          <cell r="AW93">
            <v>0</v>
          </cell>
          <cell r="AX93">
            <v>0</v>
          </cell>
          <cell r="AY93">
            <v>100</v>
          </cell>
          <cell r="AZ93">
            <v>0</v>
          </cell>
          <cell r="BA93">
            <v>51.300000000000004</v>
          </cell>
          <cell r="BB93">
            <v>35.799999999999997</v>
          </cell>
          <cell r="BC93" t="str">
            <v>nd</v>
          </cell>
          <cell r="BD93">
            <v>0</v>
          </cell>
          <cell r="BE93" t="str">
            <v>nd</v>
          </cell>
          <cell r="BF93" t="str">
            <v>nd</v>
          </cell>
          <cell r="BG93" t="str">
            <v>nd</v>
          </cell>
          <cell r="BH93" t="str">
            <v>nd</v>
          </cell>
          <cell r="BI93">
            <v>0</v>
          </cell>
          <cell r="BJ93">
            <v>0</v>
          </cell>
          <cell r="BK93">
            <v>39</v>
          </cell>
          <cell r="BL93">
            <v>49.8</v>
          </cell>
          <cell r="BM93">
            <v>0</v>
          </cell>
          <cell r="BN93">
            <v>0</v>
          </cell>
          <cell r="BO93">
            <v>0</v>
          </cell>
          <cell r="BP93">
            <v>0</v>
          </cell>
          <cell r="BQ93">
            <v>13.700000000000001</v>
          </cell>
          <cell r="BR93">
            <v>86.3</v>
          </cell>
          <cell r="BS93">
            <v>0</v>
          </cell>
          <cell r="BT93">
            <v>0</v>
          </cell>
          <cell r="BU93">
            <v>0</v>
          </cell>
          <cell r="BV93" t="str">
            <v>nd</v>
          </cell>
          <cell r="BW93">
            <v>42.199999999999996</v>
          </cell>
          <cell r="BX93">
            <v>54.6</v>
          </cell>
          <cell r="BY93">
            <v>0</v>
          </cell>
          <cell r="BZ93">
            <v>0</v>
          </cell>
          <cell r="CA93">
            <v>19.7</v>
          </cell>
          <cell r="CB93">
            <v>22.1</v>
          </cell>
          <cell r="CC93">
            <v>56.2</v>
          </cell>
          <cell r="CD93" t="str">
            <v>nd</v>
          </cell>
          <cell r="CE93">
            <v>0</v>
          </cell>
          <cell r="CF93">
            <v>0</v>
          </cell>
          <cell r="CG93">
            <v>0</v>
          </cell>
          <cell r="CH93">
            <v>0</v>
          </cell>
          <cell r="CI93">
            <v>0</v>
          </cell>
          <cell r="CJ93">
            <v>100</v>
          </cell>
          <cell r="CK93">
            <v>65</v>
          </cell>
          <cell r="CL93">
            <v>14.000000000000002</v>
          </cell>
          <cell r="CM93">
            <v>85</v>
          </cell>
          <cell r="CN93">
            <v>36.4</v>
          </cell>
          <cell r="CO93">
            <v>0</v>
          </cell>
          <cell r="CP93" t="str">
            <v>nd</v>
          </cell>
          <cell r="CQ93">
            <v>43.2</v>
          </cell>
          <cell r="CR93" t="str">
            <v>nd</v>
          </cell>
          <cell r="CS93">
            <v>15.7</v>
          </cell>
          <cell r="CT93">
            <v>49.5</v>
          </cell>
          <cell r="CU93">
            <v>0</v>
          </cell>
          <cell r="CV93">
            <v>34.799999999999997</v>
          </cell>
          <cell r="CW93">
            <v>25.7</v>
          </cell>
          <cell r="CX93" t="str">
            <v>nd</v>
          </cell>
          <cell r="CY93">
            <v>42.8</v>
          </cell>
          <cell r="CZ93">
            <v>8.1</v>
          </cell>
          <cell r="DA93" t="str">
            <v>nd</v>
          </cell>
          <cell r="DB93">
            <v>14.7</v>
          </cell>
          <cell r="DC93">
            <v>27.3</v>
          </cell>
          <cell r="DD93">
            <v>34.699999999999996</v>
          </cell>
          <cell r="DE93">
            <v>6.8000000000000007</v>
          </cell>
          <cell r="DF93">
            <v>21.2</v>
          </cell>
          <cell r="DG93" t="str">
            <v>nd</v>
          </cell>
          <cell r="DH93">
            <v>0</v>
          </cell>
          <cell r="DI93">
            <v>0</v>
          </cell>
          <cell r="DJ93" t="str">
            <v>nd</v>
          </cell>
          <cell r="DK93">
            <v>16</v>
          </cell>
          <cell r="DL93">
            <v>0</v>
          </cell>
          <cell r="DM93">
            <v>0</v>
          </cell>
          <cell r="DN93">
            <v>0</v>
          </cell>
          <cell r="DO93">
            <v>0</v>
          </cell>
          <cell r="DP93">
            <v>0</v>
          </cell>
          <cell r="DQ93">
            <v>0</v>
          </cell>
          <cell r="DR93">
            <v>0</v>
          </cell>
          <cell r="DS93">
            <v>0</v>
          </cell>
          <cell r="DT93">
            <v>0</v>
          </cell>
          <cell r="DU93">
            <v>0</v>
          </cell>
          <cell r="DV93">
            <v>0</v>
          </cell>
          <cell r="DW93" t="str">
            <v>nd</v>
          </cell>
          <cell r="DX93">
            <v>26.200000000000003</v>
          </cell>
          <cell r="DY93">
            <v>0</v>
          </cell>
          <cell r="DZ93">
            <v>0</v>
          </cell>
          <cell r="EA93">
            <v>0</v>
          </cell>
          <cell r="EB93">
            <v>0</v>
          </cell>
          <cell r="EC93">
            <v>35.099999999999994</v>
          </cell>
          <cell r="ED93" t="str">
            <v>nd</v>
          </cell>
          <cell r="EE93" t="str">
            <v>nd</v>
          </cell>
          <cell r="EF93">
            <v>0</v>
          </cell>
          <cell r="EG93" t="str">
            <v>nd</v>
          </cell>
          <cell r="EH93" t="str">
            <v>nd</v>
          </cell>
          <cell r="EI93" t="str">
            <v>nd</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27.200000000000003</v>
          </cell>
          <cell r="FE93" t="str">
            <v>nd</v>
          </cell>
          <cell r="FF93" t="str">
            <v>nd</v>
          </cell>
          <cell r="FG93" t="str">
            <v>nd</v>
          </cell>
          <cell r="FH93">
            <v>0</v>
          </cell>
          <cell r="FI93">
            <v>0</v>
          </cell>
          <cell r="FJ93">
            <v>14.099999999999998</v>
          </cell>
          <cell r="FK93">
            <v>37.200000000000003</v>
          </cell>
          <cell r="FL93">
            <v>0</v>
          </cell>
          <cell r="FM93">
            <v>0</v>
          </cell>
          <cell r="FN93">
            <v>0</v>
          </cell>
          <cell r="FO93">
            <v>0</v>
          </cell>
          <cell r="FP93">
            <v>0</v>
          </cell>
          <cell r="FQ93" t="str">
            <v>nd</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32.5</v>
          </cell>
          <cell r="GI93">
            <v>0</v>
          </cell>
          <cell r="GJ93">
            <v>0</v>
          </cell>
          <cell r="GK93">
            <v>0</v>
          </cell>
          <cell r="GL93">
            <v>0</v>
          </cell>
          <cell r="GM93" t="str">
            <v>nd</v>
          </cell>
          <cell r="GN93">
            <v>59.599999999999994</v>
          </cell>
          <cell r="GO93">
            <v>0</v>
          </cell>
          <cell r="GP93">
            <v>0</v>
          </cell>
          <cell r="GQ93">
            <v>0</v>
          </cell>
          <cell r="GR93">
            <v>0</v>
          </cell>
          <cell r="GS93">
            <v>0</v>
          </cell>
          <cell r="GT93" t="str">
            <v>nd</v>
          </cell>
          <cell r="GU93">
            <v>0</v>
          </cell>
          <cell r="GV93">
            <v>0</v>
          </cell>
          <cell r="GW93">
            <v>0</v>
          </cell>
          <cell r="GX93">
            <v>0</v>
          </cell>
          <cell r="GY93">
            <v>0</v>
          </cell>
          <cell r="GZ93">
            <v>0</v>
          </cell>
          <cell r="HA93">
            <v>0</v>
          </cell>
          <cell r="HB93">
            <v>0</v>
          </cell>
          <cell r="HC93">
            <v>0</v>
          </cell>
          <cell r="HD93">
            <v>0</v>
          </cell>
          <cell r="HE93">
            <v>0</v>
          </cell>
          <cell r="HF93">
            <v>0</v>
          </cell>
          <cell r="HG93">
            <v>0</v>
          </cell>
          <cell r="HH93">
            <v>0</v>
          </cell>
          <cell r="HI93">
            <v>0</v>
          </cell>
          <cell r="HJ93" t="str">
            <v>nd</v>
          </cell>
          <cell r="HK93">
            <v>30.599999999999998</v>
          </cell>
          <cell r="HL93">
            <v>0</v>
          </cell>
          <cell r="HM93">
            <v>0</v>
          </cell>
          <cell r="HN93">
            <v>0</v>
          </cell>
          <cell r="HO93" t="str">
            <v>nd</v>
          </cell>
          <cell r="HP93">
            <v>39.6</v>
          </cell>
          <cell r="HQ93">
            <v>20.5</v>
          </cell>
          <cell r="HR93">
            <v>0</v>
          </cell>
          <cell r="HS93">
            <v>0</v>
          </cell>
          <cell r="HT93">
            <v>0</v>
          </cell>
          <cell r="HU93">
            <v>0</v>
          </cell>
          <cell r="HV93" t="str">
            <v>nd</v>
          </cell>
          <cell r="HW93">
            <v>0</v>
          </cell>
          <cell r="HX93">
            <v>0</v>
          </cell>
          <cell r="HY93">
            <v>0</v>
          </cell>
          <cell r="HZ93">
            <v>0</v>
          </cell>
          <cell r="IA93">
            <v>0</v>
          </cell>
          <cell r="IB93">
            <v>0</v>
          </cell>
          <cell r="IC93">
            <v>0</v>
          </cell>
          <cell r="ID93">
            <v>0</v>
          </cell>
          <cell r="IE93">
            <v>0</v>
          </cell>
          <cell r="IF93">
            <v>0</v>
          </cell>
          <cell r="IG93">
            <v>0</v>
          </cell>
          <cell r="IH93">
            <v>0</v>
          </cell>
          <cell r="II93">
            <v>0</v>
          </cell>
          <cell r="IJ93">
            <v>0</v>
          </cell>
          <cell r="IK93" t="str">
            <v>nd</v>
          </cell>
          <cell r="IL93" t="str">
            <v>nd</v>
          </cell>
          <cell r="IM93">
            <v>25.7</v>
          </cell>
          <cell r="IN93">
            <v>0</v>
          </cell>
          <cell r="IO93">
            <v>0</v>
          </cell>
          <cell r="IP93">
            <v>0</v>
          </cell>
          <cell r="IQ93">
            <v>20.399999999999999</v>
          </cell>
          <cell r="IR93">
            <v>17.599999999999998</v>
          </cell>
          <cell r="IS93">
            <v>26.700000000000003</v>
          </cell>
          <cell r="IT93" t="str">
            <v>nd</v>
          </cell>
          <cell r="IU93">
            <v>0</v>
          </cell>
          <cell r="IV93">
            <v>0</v>
          </cell>
          <cell r="IW93">
            <v>0</v>
          </cell>
          <cell r="IX93" t="str">
            <v>nd</v>
          </cell>
          <cell r="IY93">
            <v>0</v>
          </cell>
          <cell r="IZ93">
            <v>0</v>
          </cell>
          <cell r="JA93">
            <v>0</v>
          </cell>
          <cell r="JB93">
            <v>0</v>
          </cell>
          <cell r="JC93">
            <v>0</v>
          </cell>
          <cell r="JD93">
            <v>0</v>
          </cell>
          <cell r="JE93">
            <v>0</v>
          </cell>
          <cell r="JF93">
            <v>0</v>
          </cell>
          <cell r="JG93">
            <v>0</v>
          </cell>
          <cell r="JH93">
            <v>0</v>
          </cell>
          <cell r="JI93">
            <v>0</v>
          </cell>
          <cell r="JJ93">
            <v>0</v>
          </cell>
          <cell r="JK93">
            <v>0</v>
          </cell>
          <cell r="JL93">
            <v>0</v>
          </cell>
          <cell r="JM93">
            <v>0</v>
          </cell>
          <cell r="JN93">
            <v>0</v>
          </cell>
          <cell r="JO93">
            <v>0</v>
          </cell>
          <cell r="JP93">
            <v>0</v>
          </cell>
          <cell r="JQ93">
            <v>31.900000000000002</v>
          </cell>
          <cell r="JR93">
            <v>0</v>
          </cell>
          <cell r="JS93">
            <v>0</v>
          </cell>
          <cell r="JT93">
            <v>0</v>
          </cell>
          <cell r="JU93">
            <v>0</v>
          </cell>
          <cell r="JV93">
            <v>0</v>
          </cell>
          <cell r="JW93">
            <v>65.3</v>
          </cell>
          <cell r="JX93">
            <v>0</v>
          </cell>
          <cell r="JY93">
            <v>0</v>
          </cell>
          <cell r="JZ93">
            <v>0</v>
          </cell>
          <cell r="KA93">
            <v>0</v>
          </cell>
          <cell r="KB93">
            <v>0</v>
          </cell>
          <cell r="KC93" t="str">
            <v>nd</v>
          </cell>
          <cell r="KD93">
            <v>71.3</v>
          </cell>
          <cell r="KE93">
            <v>10.299999999999999</v>
          </cell>
          <cell r="KF93">
            <v>0.70000000000000007</v>
          </cell>
          <cell r="KG93">
            <v>2.1999999999999997</v>
          </cell>
          <cell r="KH93">
            <v>15.5</v>
          </cell>
          <cell r="KI93">
            <v>0</v>
          </cell>
          <cell r="KJ93">
            <v>70.7</v>
          </cell>
          <cell r="KK93">
            <v>10.4</v>
          </cell>
          <cell r="KL93">
            <v>0.6</v>
          </cell>
          <cell r="KM93">
            <v>2.4</v>
          </cell>
          <cell r="KN93">
            <v>15.9</v>
          </cell>
          <cell r="KO93">
            <v>0</v>
          </cell>
        </row>
        <row r="94">
          <cell r="A94" t="str">
            <v>3LZ</v>
          </cell>
          <cell r="B94" t="str">
            <v>94</v>
          </cell>
          <cell r="C94" t="str">
            <v>NAF 17</v>
          </cell>
          <cell r="D94" t="str">
            <v>LZ</v>
          </cell>
          <cell r="E94" t="str">
            <v>3</v>
          </cell>
          <cell r="F94">
            <v>0</v>
          </cell>
          <cell r="G94">
            <v>0</v>
          </cell>
          <cell r="H94">
            <v>33.200000000000003</v>
          </cell>
          <cell r="I94">
            <v>60.5</v>
          </cell>
          <cell r="J94" t="str">
            <v>nd</v>
          </cell>
          <cell r="K94">
            <v>76.8</v>
          </cell>
          <cell r="L94" t="str">
            <v>nd</v>
          </cell>
          <cell r="M94" t="str">
            <v>nd</v>
          </cell>
          <cell r="N94">
            <v>0</v>
          </cell>
          <cell r="O94">
            <v>26.6</v>
          </cell>
          <cell r="P94">
            <v>34.599999999999994</v>
          </cell>
          <cell r="Q94" t="str">
            <v>nd</v>
          </cell>
          <cell r="R94">
            <v>0</v>
          </cell>
          <cell r="S94" t="str">
            <v>nd</v>
          </cell>
          <cell r="T94">
            <v>24.9</v>
          </cell>
          <cell r="U94" t="str">
            <v>nd</v>
          </cell>
          <cell r="V94">
            <v>17.399999999999999</v>
          </cell>
          <cell r="W94" t="str">
            <v>nd</v>
          </cell>
          <cell r="X94">
            <v>85.399999999999991</v>
          </cell>
          <cell r="Y94">
            <v>8.4</v>
          </cell>
          <cell r="Z94">
            <v>0</v>
          </cell>
          <cell r="AA94" t="str">
            <v>nd</v>
          </cell>
          <cell r="AB94" t="str">
            <v>nd</v>
          </cell>
          <cell r="AC94" t="str">
            <v>nd</v>
          </cell>
          <cell r="AD94">
            <v>0</v>
          </cell>
          <cell r="AE94">
            <v>0</v>
          </cell>
          <cell r="AF94" t="str">
            <v>nd</v>
          </cell>
          <cell r="AG94">
            <v>0</v>
          </cell>
          <cell r="AH94">
            <v>0</v>
          </cell>
          <cell r="AI94" t="str">
            <v>nd</v>
          </cell>
          <cell r="AJ94">
            <v>96.899999999999991</v>
          </cell>
          <cell r="AK94">
            <v>0</v>
          </cell>
          <cell r="AL94" t="str">
            <v>nd</v>
          </cell>
          <cell r="AM94">
            <v>14.2</v>
          </cell>
          <cell r="AN94">
            <v>85.8</v>
          </cell>
          <cell r="AO94">
            <v>48.6</v>
          </cell>
          <cell r="AP94" t="str">
            <v>nd</v>
          </cell>
          <cell r="AQ94">
            <v>72.5</v>
          </cell>
          <cell r="AR94">
            <v>0</v>
          </cell>
          <cell r="AS94">
            <v>0</v>
          </cell>
          <cell r="AT94" t="str">
            <v>nd</v>
          </cell>
          <cell r="AU94">
            <v>0</v>
          </cell>
          <cell r="AV94">
            <v>0</v>
          </cell>
          <cell r="AW94">
            <v>0</v>
          </cell>
          <cell r="AX94">
            <v>0</v>
          </cell>
          <cell r="AY94">
            <v>66.2</v>
          </cell>
          <cell r="AZ94" t="str">
            <v>nd</v>
          </cell>
          <cell r="BA94">
            <v>53.300000000000004</v>
          </cell>
          <cell r="BB94">
            <v>19.900000000000002</v>
          </cell>
          <cell r="BC94">
            <v>11.799999999999999</v>
          </cell>
          <cell r="BD94" t="str">
            <v>nd</v>
          </cell>
          <cell r="BE94" t="str">
            <v>nd</v>
          </cell>
          <cell r="BF94" t="str">
            <v>nd</v>
          </cell>
          <cell r="BG94" t="str">
            <v>nd</v>
          </cell>
          <cell r="BH94">
            <v>0</v>
          </cell>
          <cell r="BI94">
            <v>14.7</v>
          </cell>
          <cell r="BJ94">
            <v>9.5</v>
          </cell>
          <cell r="BK94">
            <v>37.5</v>
          </cell>
          <cell r="BL94">
            <v>35.9</v>
          </cell>
          <cell r="BM94">
            <v>0</v>
          </cell>
          <cell r="BN94">
            <v>0</v>
          </cell>
          <cell r="BO94">
            <v>0</v>
          </cell>
          <cell r="BP94">
            <v>0</v>
          </cell>
          <cell r="BQ94">
            <v>9.4</v>
          </cell>
          <cell r="BR94">
            <v>90.600000000000009</v>
          </cell>
          <cell r="BS94">
            <v>0</v>
          </cell>
          <cell r="BT94">
            <v>0</v>
          </cell>
          <cell r="BU94">
            <v>0</v>
          </cell>
          <cell r="BV94" t="str">
            <v>nd</v>
          </cell>
          <cell r="BW94">
            <v>57.9</v>
          </cell>
          <cell r="BX94">
            <v>36</v>
          </cell>
          <cell r="BY94">
            <v>0</v>
          </cell>
          <cell r="BZ94">
            <v>10.7</v>
          </cell>
          <cell r="CA94">
            <v>20.3</v>
          </cell>
          <cell r="CB94">
            <v>37.200000000000003</v>
          </cell>
          <cell r="CC94">
            <v>25.5</v>
          </cell>
          <cell r="CD94" t="str">
            <v>nd</v>
          </cell>
          <cell r="CE94">
            <v>0</v>
          </cell>
          <cell r="CF94">
            <v>0</v>
          </cell>
          <cell r="CG94">
            <v>0</v>
          </cell>
          <cell r="CH94">
            <v>0</v>
          </cell>
          <cell r="CI94">
            <v>0</v>
          </cell>
          <cell r="CJ94">
            <v>100</v>
          </cell>
          <cell r="CK94">
            <v>66.3</v>
          </cell>
          <cell r="CL94">
            <v>13.700000000000001</v>
          </cell>
          <cell r="CM94">
            <v>81</v>
          </cell>
          <cell r="CN94">
            <v>50.7</v>
          </cell>
          <cell r="CO94" t="str">
            <v>nd</v>
          </cell>
          <cell r="CP94">
            <v>25.7</v>
          </cell>
          <cell r="CQ94">
            <v>45.9</v>
          </cell>
          <cell r="CR94">
            <v>9.5</v>
          </cell>
          <cell r="CS94">
            <v>26.6</v>
          </cell>
          <cell r="CT94">
            <v>32.700000000000003</v>
          </cell>
          <cell r="CU94">
            <v>7.5</v>
          </cell>
          <cell r="CV94">
            <v>33.200000000000003</v>
          </cell>
          <cell r="CW94">
            <v>39.300000000000004</v>
          </cell>
          <cell r="CX94" t="str">
            <v>nd</v>
          </cell>
          <cell r="CY94">
            <v>27.200000000000003</v>
          </cell>
          <cell r="CZ94" t="str">
            <v>nd</v>
          </cell>
          <cell r="DA94">
            <v>13.900000000000002</v>
          </cell>
          <cell r="DB94">
            <v>5.8000000000000007</v>
          </cell>
          <cell r="DC94">
            <v>28.999999999999996</v>
          </cell>
          <cell r="DD94">
            <v>35.699999999999996</v>
          </cell>
          <cell r="DE94">
            <v>7.8</v>
          </cell>
          <cell r="DF94">
            <v>27.900000000000002</v>
          </cell>
          <cell r="DG94">
            <v>9.3000000000000007</v>
          </cell>
          <cell r="DH94">
            <v>0</v>
          </cell>
          <cell r="DI94" t="str">
            <v>nd</v>
          </cell>
          <cell r="DJ94">
            <v>12.5</v>
          </cell>
          <cell r="DK94">
            <v>19.3</v>
          </cell>
          <cell r="DL94">
            <v>0</v>
          </cell>
          <cell r="DM94">
            <v>0</v>
          </cell>
          <cell r="DN94">
            <v>0</v>
          </cell>
          <cell r="DO94">
            <v>0</v>
          </cell>
          <cell r="DP94">
            <v>0</v>
          </cell>
          <cell r="DQ94">
            <v>0</v>
          </cell>
          <cell r="DR94">
            <v>0</v>
          </cell>
          <cell r="DS94">
            <v>0</v>
          </cell>
          <cell r="DT94">
            <v>0</v>
          </cell>
          <cell r="DU94">
            <v>0</v>
          </cell>
          <cell r="DV94">
            <v>0</v>
          </cell>
          <cell r="DW94" t="str">
            <v>nd</v>
          </cell>
          <cell r="DX94">
            <v>20.100000000000001</v>
          </cell>
          <cell r="DY94" t="str">
            <v>nd</v>
          </cell>
          <cell r="DZ94">
            <v>0</v>
          </cell>
          <cell r="EA94" t="str">
            <v>nd</v>
          </cell>
          <cell r="EB94">
            <v>0</v>
          </cell>
          <cell r="EC94">
            <v>43.7</v>
          </cell>
          <cell r="ED94">
            <v>0</v>
          </cell>
          <cell r="EE94" t="str">
            <v>nd</v>
          </cell>
          <cell r="EF94" t="str">
            <v>nd</v>
          </cell>
          <cell r="EG94">
            <v>0</v>
          </cell>
          <cell r="EH94" t="str">
            <v>nd</v>
          </cell>
          <cell r="EI94" t="str">
            <v>nd</v>
          </cell>
          <cell r="EJ94">
            <v>0</v>
          </cell>
          <cell r="EK94">
            <v>0</v>
          </cell>
          <cell r="EL94">
            <v>0</v>
          </cell>
          <cell r="EM94">
            <v>0</v>
          </cell>
          <cell r="EN94" t="str">
            <v>nd</v>
          </cell>
          <cell r="EO94">
            <v>0</v>
          </cell>
          <cell r="EP94">
            <v>0</v>
          </cell>
          <cell r="EQ94">
            <v>0</v>
          </cell>
          <cell r="ER94">
            <v>0</v>
          </cell>
          <cell r="ES94">
            <v>0</v>
          </cell>
          <cell r="ET94">
            <v>0</v>
          </cell>
          <cell r="EU94">
            <v>0</v>
          </cell>
          <cell r="EV94">
            <v>0</v>
          </cell>
          <cell r="EW94">
            <v>0</v>
          </cell>
          <cell r="EX94">
            <v>0</v>
          </cell>
          <cell r="EY94">
            <v>0</v>
          </cell>
          <cell r="EZ94">
            <v>0</v>
          </cell>
          <cell r="FA94">
            <v>0</v>
          </cell>
          <cell r="FB94" t="str">
            <v>nd</v>
          </cell>
          <cell r="FC94" t="str">
            <v>nd</v>
          </cell>
          <cell r="FD94">
            <v>23.599999999999998</v>
          </cell>
          <cell r="FE94" t="str">
            <v>nd</v>
          </cell>
          <cell r="FF94" t="str">
            <v>nd</v>
          </cell>
          <cell r="FG94">
            <v>0</v>
          </cell>
          <cell r="FH94">
            <v>12.6</v>
          </cell>
          <cell r="FI94" t="str">
            <v>nd</v>
          </cell>
          <cell r="FJ94">
            <v>14.000000000000002</v>
          </cell>
          <cell r="FK94">
            <v>29.599999999999998</v>
          </cell>
          <cell r="FL94">
            <v>0</v>
          </cell>
          <cell r="FM94">
            <v>0</v>
          </cell>
          <cell r="FN94">
            <v>0</v>
          </cell>
          <cell r="FO94" t="str">
            <v>nd</v>
          </cell>
          <cell r="FP94">
            <v>0</v>
          </cell>
          <cell r="FQ94" t="str">
            <v>nd</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t="str">
            <v>nd</v>
          </cell>
          <cell r="GH94">
            <v>30.599999999999998</v>
          </cell>
          <cell r="GI94">
            <v>0</v>
          </cell>
          <cell r="GJ94">
            <v>0</v>
          </cell>
          <cell r="GK94">
            <v>0</v>
          </cell>
          <cell r="GL94">
            <v>0</v>
          </cell>
          <cell r="GM94">
            <v>6.4</v>
          </cell>
          <cell r="GN94">
            <v>53.800000000000004</v>
          </cell>
          <cell r="GO94">
            <v>0</v>
          </cell>
          <cell r="GP94">
            <v>0</v>
          </cell>
          <cell r="GQ94">
            <v>0</v>
          </cell>
          <cell r="GR94">
            <v>0</v>
          </cell>
          <cell r="GS94">
            <v>0</v>
          </cell>
          <cell r="GT94" t="str">
            <v>nd</v>
          </cell>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10.4</v>
          </cell>
          <cell r="HK94">
            <v>23</v>
          </cell>
          <cell r="HL94">
            <v>0</v>
          </cell>
          <cell r="HM94">
            <v>0</v>
          </cell>
          <cell r="HN94">
            <v>0</v>
          </cell>
          <cell r="HO94" t="str">
            <v>nd</v>
          </cell>
          <cell r="HP94">
            <v>41.099999999999994</v>
          </cell>
          <cell r="HQ94">
            <v>13.100000000000001</v>
          </cell>
          <cell r="HR94">
            <v>0</v>
          </cell>
          <cell r="HS94">
            <v>0</v>
          </cell>
          <cell r="HT94">
            <v>0</v>
          </cell>
          <cell r="HU94">
            <v>0</v>
          </cell>
          <cell r="HV94" t="str">
            <v>nd</v>
          </cell>
          <cell r="HW94">
            <v>0</v>
          </cell>
          <cell r="HX94">
            <v>0</v>
          </cell>
          <cell r="HY94">
            <v>0</v>
          </cell>
          <cell r="HZ94">
            <v>0</v>
          </cell>
          <cell r="IA94">
            <v>0</v>
          </cell>
          <cell r="IB94">
            <v>0</v>
          </cell>
          <cell r="IC94">
            <v>0</v>
          </cell>
          <cell r="ID94">
            <v>0</v>
          </cell>
          <cell r="IE94">
            <v>0</v>
          </cell>
          <cell r="IF94">
            <v>0</v>
          </cell>
          <cell r="IG94">
            <v>0</v>
          </cell>
          <cell r="IH94">
            <v>0</v>
          </cell>
          <cell r="II94">
            <v>0</v>
          </cell>
          <cell r="IJ94">
            <v>0</v>
          </cell>
          <cell r="IK94" t="str">
            <v>nd</v>
          </cell>
          <cell r="IL94">
            <v>7.3999999999999995</v>
          </cell>
          <cell r="IM94">
            <v>18.2</v>
          </cell>
          <cell r="IN94">
            <v>0</v>
          </cell>
          <cell r="IO94">
            <v>0</v>
          </cell>
          <cell r="IP94">
            <v>10.7</v>
          </cell>
          <cell r="IQ94">
            <v>9.1999999999999993</v>
          </cell>
          <cell r="IR94">
            <v>26.700000000000003</v>
          </cell>
          <cell r="IS94">
            <v>7.5</v>
          </cell>
          <cell r="IT94" t="str">
            <v>nd</v>
          </cell>
          <cell r="IU94">
            <v>0</v>
          </cell>
          <cell r="IV94">
            <v>0</v>
          </cell>
          <cell r="IW94" t="str">
            <v>nd</v>
          </cell>
          <cell r="IX94" t="str">
            <v>nd</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v>
          </cell>
          <cell r="JM94">
            <v>0</v>
          </cell>
          <cell r="JN94">
            <v>0</v>
          </cell>
          <cell r="JO94">
            <v>0</v>
          </cell>
          <cell r="JP94">
            <v>0</v>
          </cell>
          <cell r="JQ94">
            <v>33.200000000000003</v>
          </cell>
          <cell r="JR94">
            <v>0</v>
          </cell>
          <cell r="JS94">
            <v>0</v>
          </cell>
          <cell r="JT94">
            <v>0</v>
          </cell>
          <cell r="JU94">
            <v>0</v>
          </cell>
          <cell r="JV94">
            <v>0</v>
          </cell>
          <cell r="JW94">
            <v>60.5</v>
          </cell>
          <cell r="JX94">
            <v>0</v>
          </cell>
          <cell r="JY94">
            <v>0</v>
          </cell>
          <cell r="JZ94">
            <v>0</v>
          </cell>
          <cell r="KA94">
            <v>0</v>
          </cell>
          <cell r="KB94">
            <v>0</v>
          </cell>
          <cell r="KC94" t="str">
            <v>nd</v>
          </cell>
          <cell r="KD94">
            <v>62.5</v>
          </cell>
          <cell r="KE94">
            <v>11.1</v>
          </cell>
          <cell r="KF94">
            <v>0.4</v>
          </cell>
          <cell r="KG94">
            <v>3.9</v>
          </cell>
          <cell r="KH94">
            <v>22.2</v>
          </cell>
          <cell r="KI94">
            <v>0</v>
          </cell>
          <cell r="KJ94">
            <v>61.1</v>
          </cell>
          <cell r="KK94">
            <v>11.1</v>
          </cell>
          <cell r="KL94">
            <v>0.4</v>
          </cell>
          <cell r="KM94">
            <v>4</v>
          </cell>
          <cell r="KN94">
            <v>23.5</v>
          </cell>
          <cell r="KO94">
            <v>0</v>
          </cell>
        </row>
        <row r="95">
          <cell r="A95" t="str">
            <v>4LZ</v>
          </cell>
          <cell r="B95" t="str">
            <v>95</v>
          </cell>
          <cell r="C95" t="str">
            <v>NAF 17</v>
          </cell>
          <cell r="D95" t="str">
            <v>LZ</v>
          </cell>
          <cell r="E95" t="str">
            <v>4</v>
          </cell>
          <cell r="F95">
            <v>0</v>
          </cell>
          <cell r="G95">
            <v>0</v>
          </cell>
          <cell r="H95">
            <v>18.2</v>
          </cell>
          <cell r="I95">
            <v>76.099999999999994</v>
          </cell>
          <cell r="J95">
            <v>5.7</v>
          </cell>
          <cell r="K95">
            <v>71.599999999999994</v>
          </cell>
          <cell r="L95">
            <v>16.600000000000001</v>
          </cell>
          <cell r="M95" t="str">
            <v>nd</v>
          </cell>
          <cell r="N95">
            <v>0</v>
          </cell>
          <cell r="O95">
            <v>13</v>
          </cell>
          <cell r="P95">
            <v>37.1</v>
          </cell>
          <cell r="Q95">
            <v>8.2000000000000011</v>
          </cell>
          <cell r="R95">
            <v>8.2000000000000011</v>
          </cell>
          <cell r="S95" t="str">
            <v>nd</v>
          </cell>
          <cell r="T95">
            <v>14.399999999999999</v>
          </cell>
          <cell r="U95">
            <v>4.7</v>
          </cell>
          <cell r="V95">
            <v>38.200000000000003</v>
          </cell>
          <cell r="W95">
            <v>4.5</v>
          </cell>
          <cell r="X95">
            <v>89.600000000000009</v>
          </cell>
          <cell r="Y95">
            <v>5.8999999999999995</v>
          </cell>
          <cell r="Z95" t="str">
            <v>nd</v>
          </cell>
          <cell r="AA95" t="str">
            <v>nd</v>
          </cell>
          <cell r="AB95" t="str">
            <v>nd</v>
          </cell>
          <cell r="AC95" t="str">
            <v>nd</v>
          </cell>
          <cell r="AD95" t="str">
            <v>nd</v>
          </cell>
          <cell r="AE95" t="str">
            <v>nd</v>
          </cell>
          <cell r="AF95" t="str">
            <v>nd</v>
          </cell>
          <cell r="AG95">
            <v>0</v>
          </cell>
          <cell r="AH95">
            <v>0</v>
          </cell>
          <cell r="AI95" t="str">
            <v>nd</v>
          </cell>
          <cell r="AJ95">
            <v>89.1</v>
          </cell>
          <cell r="AK95" t="str">
            <v>nd</v>
          </cell>
          <cell r="AL95">
            <v>10</v>
          </cell>
          <cell r="AM95">
            <v>13.5</v>
          </cell>
          <cell r="AN95">
            <v>86.5</v>
          </cell>
          <cell r="AO95">
            <v>81.100000000000009</v>
          </cell>
          <cell r="AP95" t="str">
            <v>nd</v>
          </cell>
          <cell r="AQ95" t="str">
            <v>nd</v>
          </cell>
          <cell r="AR95">
            <v>0</v>
          </cell>
          <cell r="AS95">
            <v>0</v>
          </cell>
          <cell r="AT95">
            <v>83</v>
          </cell>
          <cell r="AU95">
            <v>0</v>
          </cell>
          <cell r="AV95">
            <v>0</v>
          </cell>
          <cell r="AW95">
            <v>0</v>
          </cell>
          <cell r="AX95">
            <v>0</v>
          </cell>
          <cell r="AY95">
            <v>100</v>
          </cell>
          <cell r="AZ95">
            <v>0</v>
          </cell>
          <cell r="BA95">
            <v>62.8</v>
          </cell>
          <cell r="BB95">
            <v>20.7</v>
          </cell>
          <cell r="BC95">
            <v>7.9</v>
          </cell>
          <cell r="BD95" t="str">
            <v>nd</v>
          </cell>
          <cell r="BE95">
            <v>2.4</v>
          </cell>
          <cell r="BF95" t="str">
            <v>nd</v>
          </cell>
          <cell r="BG95">
            <v>0</v>
          </cell>
          <cell r="BH95">
            <v>4.7</v>
          </cell>
          <cell r="BI95">
            <v>7.0000000000000009</v>
          </cell>
          <cell r="BJ95">
            <v>6.1</v>
          </cell>
          <cell r="BK95">
            <v>40.300000000000004</v>
          </cell>
          <cell r="BL95">
            <v>42</v>
          </cell>
          <cell r="BM95">
            <v>0</v>
          </cell>
          <cell r="BN95">
            <v>0</v>
          </cell>
          <cell r="BO95">
            <v>0</v>
          </cell>
          <cell r="BP95">
            <v>0</v>
          </cell>
          <cell r="BQ95">
            <v>8.9</v>
          </cell>
          <cell r="BR95">
            <v>91.100000000000009</v>
          </cell>
          <cell r="BS95">
            <v>0</v>
          </cell>
          <cell r="BT95">
            <v>0</v>
          </cell>
          <cell r="BU95">
            <v>0</v>
          </cell>
          <cell r="BV95">
            <v>3.8</v>
          </cell>
          <cell r="BW95">
            <v>74.599999999999994</v>
          </cell>
          <cell r="BX95">
            <v>21.6</v>
          </cell>
          <cell r="BY95">
            <v>0</v>
          </cell>
          <cell r="BZ95">
            <v>0</v>
          </cell>
          <cell r="CA95">
            <v>38.5</v>
          </cell>
          <cell r="CB95">
            <v>41</v>
          </cell>
          <cell r="CC95">
            <v>15.299999999999999</v>
          </cell>
          <cell r="CD95">
            <v>5.2</v>
          </cell>
          <cell r="CE95">
            <v>0</v>
          </cell>
          <cell r="CF95">
            <v>0</v>
          </cell>
          <cell r="CG95">
            <v>0</v>
          </cell>
          <cell r="CH95">
            <v>0</v>
          </cell>
          <cell r="CI95" t="str">
            <v>nd</v>
          </cell>
          <cell r="CJ95">
            <v>99</v>
          </cell>
          <cell r="CK95">
            <v>81.399999999999991</v>
          </cell>
          <cell r="CL95">
            <v>15.5</v>
          </cell>
          <cell r="CM95">
            <v>83.2</v>
          </cell>
          <cell r="CN95">
            <v>55.7</v>
          </cell>
          <cell r="CO95">
            <v>12.4</v>
          </cell>
          <cell r="CP95">
            <v>15.8</v>
          </cell>
          <cell r="CQ95">
            <v>52.400000000000006</v>
          </cell>
          <cell r="CR95">
            <v>5.6000000000000005</v>
          </cell>
          <cell r="CS95">
            <v>33.200000000000003</v>
          </cell>
          <cell r="CT95">
            <v>28.9</v>
          </cell>
          <cell r="CU95">
            <v>8.5</v>
          </cell>
          <cell r="CV95">
            <v>29.299999999999997</v>
          </cell>
          <cell r="CW95">
            <v>37.700000000000003</v>
          </cell>
          <cell r="CX95">
            <v>4.3999999999999995</v>
          </cell>
          <cell r="CY95">
            <v>19.8</v>
          </cell>
          <cell r="CZ95">
            <v>11.600000000000001</v>
          </cell>
          <cell r="DA95">
            <v>3.5999999999999996</v>
          </cell>
          <cell r="DB95">
            <v>22.900000000000002</v>
          </cell>
          <cell r="DC95">
            <v>30</v>
          </cell>
          <cell r="DD95">
            <v>18.899999999999999</v>
          </cell>
          <cell r="DE95">
            <v>19.2</v>
          </cell>
          <cell r="DF95">
            <v>33.5</v>
          </cell>
          <cell r="DG95">
            <v>7.3999999999999995</v>
          </cell>
          <cell r="DH95">
            <v>0</v>
          </cell>
          <cell r="DI95">
            <v>8</v>
          </cell>
          <cell r="DJ95">
            <v>20</v>
          </cell>
          <cell r="DK95">
            <v>9.5</v>
          </cell>
          <cell r="DL95">
            <v>0</v>
          </cell>
          <cell r="DM95">
            <v>0</v>
          </cell>
          <cell r="DN95">
            <v>0</v>
          </cell>
          <cell r="DO95">
            <v>0</v>
          </cell>
          <cell r="DP95">
            <v>0</v>
          </cell>
          <cell r="DQ95">
            <v>0</v>
          </cell>
          <cell r="DR95">
            <v>0</v>
          </cell>
          <cell r="DS95">
            <v>0</v>
          </cell>
          <cell r="DT95">
            <v>0</v>
          </cell>
          <cell r="DU95">
            <v>0</v>
          </cell>
          <cell r="DV95">
            <v>0</v>
          </cell>
          <cell r="DW95">
            <v>5.7</v>
          </cell>
          <cell r="DX95">
            <v>6.6000000000000005</v>
          </cell>
          <cell r="DY95" t="str">
            <v>nd</v>
          </cell>
          <cell r="DZ95">
            <v>0</v>
          </cell>
          <cell r="EA95">
            <v>0</v>
          </cell>
          <cell r="EB95" t="str">
            <v>nd</v>
          </cell>
          <cell r="EC95">
            <v>55.300000000000004</v>
          </cell>
          <cell r="ED95">
            <v>11.899999999999999</v>
          </cell>
          <cell r="EE95">
            <v>6.1</v>
          </cell>
          <cell r="EF95" t="str">
            <v>nd</v>
          </cell>
          <cell r="EG95" t="str">
            <v>nd</v>
          </cell>
          <cell r="EH95">
            <v>0</v>
          </cell>
          <cell r="EI95" t="str">
            <v>nd</v>
          </cell>
          <cell r="EJ95" t="str">
            <v>nd</v>
          </cell>
          <cell r="EK95">
            <v>0</v>
          </cell>
          <cell r="EL95">
            <v>0</v>
          </cell>
          <cell r="EM95" t="str">
            <v>nd</v>
          </cell>
          <cell r="EN95">
            <v>0</v>
          </cell>
          <cell r="EO95">
            <v>0</v>
          </cell>
          <cell r="EP95">
            <v>0</v>
          </cell>
          <cell r="EQ95">
            <v>0</v>
          </cell>
          <cell r="ER95">
            <v>0</v>
          </cell>
          <cell r="ES95">
            <v>0</v>
          </cell>
          <cell r="ET95">
            <v>0</v>
          </cell>
          <cell r="EU95">
            <v>0</v>
          </cell>
          <cell r="EV95">
            <v>0</v>
          </cell>
          <cell r="EW95">
            <v>0</v>
          </cell>
          <cell r="EX95">
            <v>0</v>
          </cell>
          <cell r="EY95">
            <v>0</v>
          </cell>
          <cell r="EZ95">
            <v>0</v>
          </cell>
          <cell r="FA95" t="str">
            <v>nd</v>
          </cell>
          <cell r="FB95">
            <v>0</v>
          </cell>
          <cell r="FC95" t="str">
            <v>nd</v>
          </cell>
          <cell r="FD95">
            <v>12.3</v>
          </cell>
          <cell r="FE95" t="str">
            <v>nd</v>
          </cell>
          <cell r="FF95">
            <v>0</v>
          </cell>
          <cell r="FG95">
            <v>2.7</v>
          </cell>
          <cell r="FH95">
            <v>7.1</v>
          </cell>
          <cell r="FI95">
            <v>5.5</v>
          </cell>
          <cell r="FJ95">
            <v>23.7</v>
          </cell>
          <cell r="FK95">
            <v>37.700000000000003</v>
          </cell>
          <cell r="FL95">
            <v>0</v>
          </cell>
          <cell r="FM95">
            <v>0</v>
          </cell>
          <cell r="FN95">
            <v>0</v>
          </cell>
          <cell r="FO95">
            <v>0</v>
          </cell>
          <cell r="FP95">
            <v>4.7</v>
          </cell>
          <cell r="FQ95" t="str">
            <v>nd</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17.599999999999998</v>
          </cell>
          <cell r="GI95">
            <v>0</v>
          </cell>
          <cell r="GJ95">
            <v>0</v>
          </cell>
          <cell r="GK95">
            <v>0</v>
          </cell>
          <cell r="GL95">
            <v>0</v>
          </cell>
          <cell r="GM95">
            <v>9</v>
          </cell>
          <cell r="GN95">
            <v>67.7</v>
          </cell>
          <cell r="GO95">
            <v>0</v>
          </cell>
          <cell r="GP95">
            <v>0</v>
          </cell>
          <cell r="GQ95">
            <v>0</v>
          </cell>
          <cell r="GR95">
            <v>0</v>
          </cell>
          <cell r="GS95">
            <v>0</v>
          </cell>
          <cell r="GT95">
            <v>5.7</v>
          </cell>
          <cell r="GU95">
            <v>0</v>
          </cell>
          <cell r="GV95">
            <v>0</v>
          </cell>
          <cell r="GW95">
            <v>0</v>
          </cell>
          <cell r="GX95">
            <v>0</v>
          </cell>
          <cell r="GY95">
            <v>0</v>
          </cell>
          <cell r="GZ95">
            <v>0</v>
          </cell>
          <cell r="HA95">
            <v>0</v>
          </cell>
          <cell r="HB95">
            <v>0</v>
          </cell>
          <cell r="HC95">
            <v>0</v>
          </cell>
          <cell r="HD95">
            <v>0</v>
          </cell>
          <cell r="HE95">
            <v>0</v>
          </cell>
          <cell r="HF95">
            <v>0</v>
          </cell>
          <cell r="HG95">
            <v>0</v>
          </cell>
          <cell r="HH95">
            <v>0</v>
          </cell>
          <cell r="HI95" t="str">
            <v>nd</v>
          </cell>
          <cell r="HJ95">
            <v>11.799999999999999</v>
          </cell>
          <cell r="HK95">
            <v>4.3</v>
          </cell>
          <cell r="HL95">
            <v>0</v>
          </cell>
          <cell r="HM95">
            <v>0</v>
          </cell>
          <cell r="HN95">
            <v>0</v>
          </cell>
          <cell r="HO95" t="str">
            <v>nd</v>
          </cell>
          <cell r="HP95">
            <v>56.599999999999994</v>
          </cell>
          <cell r="HQ95">
            <v>17.5</v>
          </cell>
          <cell r="HR95">
            <v>0</v>
          </cell>
          <cell r="HS95">
            <v>0</v>
          </cell>
          <cell r="HT95">
            <v>0</v>
          </cell>
          <cell r="HU95">
            <v>0</v>
          </cell>
          <cell r="HV95">
            <v>6</v>
          </cell>
          <cell r="HW95">
            <v>0</v>
          </cell>
          <cell r="HX95">
            <v>0</v>
          </cell>
          <cell r="HY95">
            <v>0</v>
          </cell>
          <cell r="HZ95">
            <v>0</v>
          </cell>
          <cell r="IA95">
            <v>0</v>
          </cell>
          <cell r="IB95">
            <v>0</v>
          </cell>
          <cell r="IC95">
            <v>0</v>
          </cell>
          <cell r="ID95">
            <v>0</v>
          </cell>
          <cell r="IE95">
            <v>0</v>
          </cell>
          <cell r="IF95">
            <v>0</v>
          </cell>
          <cell r="IG95">
            <v>0</v>
          </cell>
          <cell r="IH95">
            <v>0</v>
          </cell>
          <cell r="II95">
            <v>0</v>
          </cell>
          <cell r="IJ95">
            <v>0</v>
          </cell>
          <cell r="IK95" t="str">
            <v>nd</v>
          </cell>
          <cell r="IL95">
            <v>10</v>
          </cell>
          <cell r="IM95">
            <v>5</v>
          </cell>
          <cell r="IN95">
            <v>0</v>
          </cell>
          <cell r="IO95">
            <v>0</v>
          </cell>
          <cell r="IP95">
            <v>0</v>
          </cell>
          <cell r="IQ95">
            <v>32.6</v>
          </cell>
          <cell r="IR95">
            <v>30.7</v>
          </cell>
          <cell r="IS95">
            <v>8</v>
          </cell>
          <cell r="IT95">
            <v>5.2</v>
          </cell>
          <cell r="IU95">
            <v>0</v>
          </cell>
          <cell r="IV95">
            <v>0</v>
          </cell>
          <cell r="IW95" t="str">
            <v>nd</v>
          </cell>
          <cell r="IX95" t="str">
            <v>nd</v>
          </cell>
          <cell r="IY95" t="str">
            <v>nd</v>
          </cell>
          <cell r="IZ95">
            <v>0</v>
          </cell>
          <cell r="JA95">
            <v>0</v>
          </cell>
          <cell r="JB95">
            <v>0</v>
          </cell>
          <cell r="JC95">
            <v>0</v>
          </cell>
          <cell r="JD95">
            <v>0</v>
          </cell>
          <cell r="JE95">
            <v>0</v>
          </cell>
          <cell r="JF95">
            <v>0</v>
          </cell>
          <cell r="JG95">
            <v>0</v>
          </cell>
          <cell r="JH95">
            <v>0</v>
          </cell>
          <cell r="JI95">
            <v>0</v>
          </cell>
          <cell r="JJ95">
            <v>0</v>
          </cell>
          <cell r="JK95">
            <v>0</v>
          </cell>
          <cell r="JL95">
            <v>0</v>
          </cell>
          <cell r="JM95">
            <v>0</v>
          </cell>
          <cell r="JN95">
            <v>0</v>
          </cell>
          <cell r="JO95">
            <v>0</v>
          </cell>
          <cell r="JP95">
            <v>0</v>
          </cell>
          <cell r="JQ95">
            <v>17.7</v>
          </cell>
          <cell r="JR95">
            <v>0</v>
          </cell>
          <cell r="JS95">
            <v>0</v>
          </cell>
          <cell r="JT95">
            <v>0</v>
          </cell>
          <cell r="JU95">
            <v>0</v>
          </cell>
          <cell r="JV95" t="str">
            <v>nd</v>
          </cell>
          <cell r="JW95">
            <v>75.5</v>
          </cell>
          <cell r="JX95">
            <v>0</v>
          </cell>
          <cell r="JY95">
            <v>0</v>
          </cell>
          <cell r="JZ95">
            <v>0</v>
          </cell>
          <cell r="KA95">
            <v>0</v>
          </cell>
          <cell r="KB95">
            <v>0</v>
          </cell>
          <cell r="KC95">
            <v>5.7</v>
          </cell>
          <cell r="KD95">
            <v>64.400000000000006</v>
          </cell>
          <cell r="KE95">
            <v>8.3000000000000007</v>
          </cell>
          <cell r="KF95">
            <v>0.5</v>
          </cell>
          <cell r="KG95">
            <v>4.5999999999999996</v>
          </cell>
          <cell r="KH95">
            <v>22.2</v>
          </cell>
          <cell r="KI95">
            <v>0</v>
          </cell>
          <cell r="KJ95">
            <v>63.4</v>
          </cell>
          <cell r="KK95">
            <v>8.2000000000000011</v>
          </cell>
          <cell r="KL95">
            <v>0.5</v>
          </cell>
          <cell r="KM95">
            <v>4.7</v>
          </cell>
          <cell r="KN95">
            <v>23.200000000000003</v>
          </cell>
          <cell r="KO95">
            <v>0</v>
          </cell>
        </row>
        <row r="96">
          <cell r="A96" t="str">
            <v>5LZ</v>
          </cell>
          <cell r="B96" t="str">
            <v>96</v>
          </cell>
          <cell r="C96" t="str">
            <v>NAF 17</v>
          </cell>
          <cell r="D96" t="str">
            <v>LZ</v>
          </cell>
          <cell r="E96" t="str">
            <v>5</v>
          </cell>
          <cell r="F96">
            <v>0</v>
          </cell>
          <cell r="G96" t="str">
            <v>nd</v>
          </cell>
          <cell r="H96" t="str">
            <v>nd</v>
          </cell>
          <cell r="I96">
            <v>88.6</v>
          </cell>
          <cell r="J96">
            <v>7.7</v>
          </cell>
          <cell r="K96" t="str">
            <v>nd</v>
          </cell>
          <cell r="L96" t="str">
            <v>nd</v>
          </cell>
          <cell r="M96">
            <v>0</v>
          </cell>
          <cell r="N96">
            <v>0</v>
          </cell>
          <cell r="O96">
            <v>9.3000000000000007</v>
          </cell>
          <cell r="P96">
            <v>60.8</v>
          </cell>
          <cell r="Q96" t="str">
            <v>nd</v>
          </cell>
          <cell r="R96">
            <v>0</v>
          </cell>
          <cell r="S96">
            <v>0</v>
          </cell>
          <cell r="T96" t="str">
            <v>nd</v>
          </cell>
          <cell r="U96">
            <v>0</v>
          </cell>
          <cell r="V96">
            <v>37.1</v>
          </cell>
          <cell r="W96" t="str">
            <v>nd</v>
          </cell>
          <cell r="X96">
            <v>86.9</v>
          </cell>
          <cell r="Y96">
            <v>8.7999999999999989</v>
          </cell>
          <cell r="Z96">
            <v>0</v>
          </cell>
          <cell r="AA96">
            <v>0</v>
          </cell>
          <cell r="AB96">
            <v>0</v>
          </cell>
          <cell r="AC96" t="str">
            <v>nd</v>
          </cell>
          <cell r="AD96" t="str">
            <v>nd</v>
          </cell>
          <cell r="AE96">
            <v>0</v>
          </cell>
          <cell r="AF96">
            <v>0</v>
          </cell>
          <cell r="AG96" t="str">
            <v>nd</v>
          </cell>
          <cell r="AH96">
            <v>0</v>
          </cell>
          <cell r="AI96" t="str">
            <v>nd</v>
          </cell>
          <cell r="AJ96">
            <v>84.6</v>
          </cell>
          <cell r="AK96">
            <v>0</v>
          </cell>
          <cell r="AL96">
            <v>15.4</v>
          </cell>
          <cell r="AM96">
            <v>22.6</v>
          </cell>
          <cell r="AN96">
            <v>77.400000000000006</v>
          </cell>
          <cell r="AO96">
            <v>100</v>
          </cell>
          <cell r="AP96">
            <v>0</v>
          </cell>
          <cell r="AQ96">
            <v>0</v>
          </cell>
          <cell r="AR96">
            <v>0</v>
          </cell>
          <cell r="AS96">
            <v>0</v>
          </cell>
          <cell r="AT96">
            <v>93.8</v>
          </cell>
          <cell r="AU96" t="str">
            <v>nd</v>
          </cell>
          <cell r="AV96">
            <v>0</v>
          </cell>
          <cell r="AW96">
            <v>0</v>
          </cell>
          <cell r="AX96">
            <v>0</v>
          </cell>
          <cell r="AY96">
            <v>100</v>
          </cell>
          <cell r="AZ96">
            <v>0</v>
          </cell>
          <cell r="BA96">
            <v>40.6</v>
          </cell>
          <cell r="BB96">
            <v>31.6</v>
          </cell>
          <cell r="BC96">
            <v>14.2</v>
          </cell>
          <cell r="BD96">
            <v>13.600000000000001</v>
          </cell>
          <cell r="BE96">
            <v>0</v>
          </cell>
          <cell r="BF96">
            <v>0</v>
          </cell>
          <cell r="BG96" t="str">
            <v>nd</v>
          </cell>
          <cell r="BH96">
            <v>6.1</v>
          </cell>
          <cell r="BI96">
            <v>21.099999999999998</v>
          </cell>
          <cell r="BJ96">
            <v>21.099999999999998</v>
          </cell>
          <cell r="BK96">
            <v>35.799999999999997</v>
          </cell>
          <cell r="BL96">
            <v>14.000000000000002</v>
          </cell>
          <cell r="BM96">
            <v>0</v>
          </cell>
          <cell r="BN96">
            <v>0</v>
          </cell>
          <cell r="BO96">
            <v>0</v>
          </cell>
          <cell r="BP96">
            <v>0</v>
          </cell>
          <cell r="BQ96">
            <v>21.6</v>
          </cell>
          <cell r="BR96">
            <v>78.400000000000006</v>
          </cell>
          <cell r="BS96">
            <v>0</v>
          </cell>
          <cell r="BT96">
            <v>0</v>
          </cell>
          <cell r="BU96">
            <v>0</v>
          </cell>
          <cell r="BV96">
            <v>14.000000000000002</v>
          </cell>
          <cell r="BW96">
            <v>77.2</v>
          </cell>
          <cell r="BX96">
            <v>8.7999999999999989</v>
          </cell>
          <cell r="BY96" t="str">
            <v>nd</v>
          </cell>
          <cell r="BZ96" t="str">
            <v>nd</v>
          </cell>
          <cell r="CA96">
            <v>37.9</v>
          </cell>
          <cell r="CB96">
            <v>47.099999999999994</v>
          </cell>
          <cell r="CC96" t="str">
            <v>nd</v>
          </cell>
          <cell r="CD96" t="str">
            <v>nd</v>
          </cell>
          <cell r="CE96">
            <v>0</v>
          </cell>
          <cell r="CF96">
            <v>0</v>
          </cell>
          <cell r="CG96">
            <v>0</v>
          </cell>
          <cell r="CH96" t="str">
            <v>nd</v>
          </cell>
          <cell r="CI96">
            <v>0</v>
          </cell>
          <cell r="CJ96">
            <v>93</v>
          </cell>
          <cell r="CK96">
            <v>86.1</v>
          </cell>
          <cell r="CL96">
            <v>47.4</v>
          </cell>
          <cell r="CM96">
            <v>82.1</v>
          </cell>
          <cell r="CN96">
            <v>47.4</v>
          </cell>
          <cell r="CO96">
            <v>7.6</v>
          </cell>
          <cell r="CP96">
            <v>26</v>
          </cell>
          <cell r="CQ96">
            <v>54</v>
          </cell>
          <cell r="CR96">
            <v>17.399999999999999</v>
          </cell>
          <cell r="CS96">
            <v>29.799999999999997</v>
          </cell>
          <cell r="CT96">
            <v>24.4</v>
          </cell>
          <cell r="CU96">
            <v>0</v>
          </cell>
          <cell r="CV96">
            <v>45.7</v>
          </cell>
          <cell r="CW96">
            <v>37</v>
          </cell>
          <cell r="CX96">
            <v>5.6000000000000005</v>
          </cell>
          <cell r="CY96">
            <v>10.199999999999999</v>
          </cell>
          <cell r="CZ96">
            <v>11.799999999999999</v>
          </cell>
          <cell r="DA96" t="str">
            <v>nd</v>
          </cell>
          <cell r="DB96">
            <v>31.1</v>
          </cell>
          <cell r="DC96">
            <v>32.6</v>
          </cell>
          <cell r="DD96">
            <v>10.9</v>
          </cell>
          <cell r="DE96">
            <v>12</v>
          </cell>
          <cell r="DF96">
            <v>35</v>
          </cell>
          <cell r="DG96">
            <v>15.8</v>
          </cell>
          <cell r="DH96">
            <v>0</v>
          </cell>
          <cell r="DI96" t="str">
            <v>nd</v>
          </cell>
          <cell r="DJ96">
            <v>36</v>
          </cell>
          <cell r="DK96">
            <v>13.3</v>
          </cell>
          <cell r="DL96">
            <v>0</v>
          </cell>
          <cell r="DM96">
            <v>0</v>
          </cell>
          <cell r="DN96">
            <v>0</v>
          </cell>
          <cell r="DO96">
            <v>0</v>
          </cell>
          <cell r="DP96">
            <v>0</v>
          </cell>
          <cell r="DQ96">
            <v>0</v>
          </cell>
          <cell r="DR96" t="str">
            <v>nd</v>
          </cell>
          <cell r="DS96">
            <v>0</v>
          </cell>
          <cell r="DT96">
            <v>0</v>
          </cell>
          <cell r="DU96">
            <v>0</v>
          </cell>
          <cell r="DV96">
            <v>0</v>
          </cell>
          <cell r="DW96">
            <v>0</v>
          </cell>
          <cell r="DX96">
            <v>0</v>
          </cell>
          <cell r="DY96" t="str">
            <v>nd</v>
          </cell>
          <cell r="DZ96">
            <v>0</v>
          </cell>
          <cell r="EA96">
            <v>0</v>
          </cell>
          <cell r="EB96">
            <v>0</v>
          </cell>
          <cell r="EC96">
            <v>36.1</v>
          </cell>
          <cell r="ED96">
            <v>28.1</v>
          </cell>
          <cell r="EE96">
            <v>13.100000000000001</v>
          </cell>
          <cell r="EF96">
            <v>11.4</v>
          </cell>
          <cell r="EG96">
            <v>0</v>
          </cell>
          <cell r="EH96">
            <v>0</v>
          </cell>
          <cell r="EI96" t="str">
            <v>nd</v>
          </cell>
          <cell r="EJ96" t="str">
            <v>nd</v>
          </cell>
          <cell r="EK96">
            <v>0</v>
          </cell>
          <cell r="EL96" t="str">
            <v>nd</v>
          </cell>
          <cell r="EM96">
            <v>0</v>
          </cell>
          <cell r="EN96">
            <v>0</v>
          </cell>
          <cell r="EO96">
            <v>0</v>
          </cell>
          <cell r="EP96">
            <v>0</v>
          </cell>
          <cell r="EQ96">
            <v>0</v>
          </cell>
          <cell r="ER96">
            <v>0</v>
          </cell>
          <cell r="ES96">
            <v>0</v>
          </cell>
          <cell r="ET96">
            <v>0</v>
          </cell>
          <cell r="EU96" t="str">
            <v>nd</v>
          </cell>
          <cell r="EV96">
            <v>0</v>
          </cell>
          <cell r="EW96">
            <v>0</v>
          </cell>
          <cell r="EX96">
            <v>0</v>
          </cell>
          <cell r="EY96">
            <v>0</v>
          </cell>
          <cell r="EZ96">
            <v>0</v>
          </cell>
          <cell r="FA96">
            <v>0</v>
          </cell>
          <cell r="FB96">
            <v>0</v>
          </cell>
          <cell r="FC96" t="str">
            <v>nd</v>
          </cell>
          <cell r="FD96">
            <v>0</v>
          </cell>
          <cell r="FE96">
            <v>0</v>
          </cell>
          <cell r="FF96" t="str">
            <v>nd</v>
          </cell>
          <cell r="FG96" t="str">
            <v>nd</v>
          </cell>
          <cell r="FH96">
            <v>21.4</v>
          </cell>
          <cell r="FI96">
            <v>19.8</v>
          </cell>
          <cell r="FJ96">
            <v>30.7</v>
          </cell>
          <cell r="FK96">
            <v>12.5</v>
          </cell>
          <cell r="FL96">
            <v>0</v>
          </cell>
          <cell r="FM96" t="str">
            <v>nd</v>
          </cell>
          <cell r="FN96">
            <v>0</v>
          </cell>
          <cell r="FO96">
            <v>0</v>
          </cell>
          <cell r="FP96">
            <v>5.8999999999999995</v>
          </cell>
          <cell r="FQ96">
            <v>0</v>
          </cell>
          <cell r="FR96">
            <v>0</v>
          </cell>
          <cell r="FS96">
            <v>0</v>
          </cell>
          <cell r="FT96">
            <v>0</v>
          </cell>
          <cell r="FU96">
            <v>0</v>
          </cell>
          <cell r="FV96">
            <v>0</v>
          </cell>
          <cell r="FW96">
            <v>0</v>
          </cell>
          <cell r="FX96">
            <v>0</v>
          </cell>
          <cell r="FY96">
            <v>0</v>
          </cell>
          <cell r="FZ96">
            <v>0</v>
          </cell>
          <cell r="GA96">
            <v>0</v>
          </cell>
          <cell r="GB96" t="str">
            <v>nd</v>
          </cell>
          <cell r="GC96">
            <v>0</v>
          </cell>
          <cell r="GD96">
            <v>0</v>
          </cell>
          <cell r="GE96">
            <v>0</v>
          </cell>
          <cell r="GF96">
            <v>0</v>
          </cell>
          <cell r="GG96">
            <v>0</v>
          </cell>
          <cell r="GH96" t="str">
            <v>nd</v>
          </cell>
          <cell r="GI96">
            <v>0</v>
          </cell>
          <cell r="GJ96">
            <v>0</v>
          </cell>
          <cell r="GK96">
            <v>0</v>
          </cell>
          <cell r="GL96">
            <v>0</v>
          </cell>
          <cell r="GM96">
            <v>18.399999999999999</v>
          </cell>
          <cell r="GN96">
            <v>70.199999999999989</v>
          </cell>
          <cell r="GO96">
            <v>0</v>
          </cell>
          <cell r="GP96">
            <v>0</v>
          </cell>
          <cell r="GQ96">
            <v>0</v>
          </cell>
          <cell r="GR96">
            <v>0</v>
          </cell>
          <cell r="GS96" t="str">
            <v>nd</v>
          </cell>
          <cell r="GT96" t="str">
            <v>nd</v>
          </cell>
          <cell r="GU96">
            <v>0</v>
          </cell>
          <cell r="GV96">
            <v>0</v>
          </cell>
          <cell r="GW96">
            <v>0</v>
          </cell>
          <cell r="GX96">
            <v>0</v>
          </cell>
          <cell r="GY96">
            <v>0</v>
          </cell>
          <cell r="GZ96">
            <v>0</v>
          </cell>
          <cell r="HA96">
            <v>0</v>
          </cell>
          <cell r="HB96">
            <v>0</v>
          </cell>
          <cell r="HC96">
            <v>0</v>
          </cell>
          <cell r="HD96" t="str">
            <v>nd</v>
          </cell>
          <cell r="HE96">
            <v>0</v>
          </cell>
          <cell r="HF96">
            <v>0</v>
          </cell>
          <cell r="HG96">
            <v>0</v>
          </cell>
          <cell r="HH96">
            <v>0</v>
          </cell>
          <cell r="HI96">
            <v>0</v>
          </cell>
          <cell r="HJ96" t="str">
            <v>nd</v>
          </cell>
          <cell r="HK96">
            <v>0</v>
          </cell>
          <cell r="HL96">
            <v>0</v>
          </cell>
          <cell r="HM96">
            <v>0</v>
          </cell>
          <cell r="HN96">
            <v>0</v>
          </cell>
          <cell r="HO96">
            <v>11.799999999999999</v>
          </cell>
          <cell r="HP96">
            <v>67.300000000000011</v>
          </cell>
          <cell r="HQ96">
            <v>8.7999999999999989</v>
          </cell>
          <cell r="HR96">
            <v>0</v>
          </cell>
          <cell r="HS96">
            <v>0</v>
          </cell>
          <cell r="HT96">
            <v>0</v>
          </cell>
          <cell r="HU96" t="str">
            <v>nd</v>
          </cell>
          <cell r="HV96">
            <v>6.2</v>
          </cell>
          <cell r="HW96">
            <v>0</v>
          </cell>
          <cell r="HX96">
            <v>0</v>
          </cell>
          <cell r="HY96">
            <v>0</v>
          </cell>
          <cell r="HZ96">
            <v>0</v>
          </cell>
          <cell r="IA96">
            <v>0</v>
          </cell>
          <cell r="IB96">
            <v>0</v>
          </cell>
          <cell r="IC96">
            <v>0</v>
          </cell>
          <cell r="ID96">
            <v>0</v>
          </cell>
          <cell r="IE96">
            <v>0</v>
          </cell>
          <cell r="IF96" t="str">
            <v>nd</v>
          </cell>
          <cell r="IG96">
            <v>0</v>
          </cell>
          <cell r="IH96">
            <v>0</v>
          </cell>
          <cell r="II96">
            <v>0</v>
          </cell>
          <cell r="IJ96">
            <v>0</v>
          </cell>
          <cell r="IK96">
            <v>0</v>
          </cell>
          <cell r="IL96" t="str">
            <v>nd</v>
          </cell>
          <cell r="IM96">
            <v>0</v>
          </cell>
          <cell r="IN96">
            <v>0</v>
          </cell>
          <cell r="IO96" t="str">
            <v>nd</v>
          </cell>
          <cell r="IP96" t="str">
            <v>nd</v>
          </cell>
          <cell r="IQ96">
            <v>33.4</v>
          </cell>
          <cell r="IR96">
            <v>42.1</v>
          </cell>
          <cell r="IS96" t="str">
            <v>nd</v>
          </cell>
          <cell r="IT96" t="str">
            <v>nd</v>
          </cell>
          <cell r="IU96">
            <v>0</v>
          </cell>
          <cell r="IV96" t="str">
            <v>nd</v>
          </cell>
          <cell r="IW96" t="str">
            <v>nd</v>
          </cell>
          <cell r="IX96" t="str">
            <v>nd</v>
          </cell>
          <cell r="IY96">
            <v>0</v>
          </cell>
          <cell r="IZ96">
            <v>0</v>
          </cell>
          <cell r="JA96">
            <v>0</v>
          </cell>
          <cell r="JB96">
            <v>0</v>
          </cell>
          <cell r="JC96">
            <v>0</v>
          </cell>
          <cell r="JD96">
            <v>0</v>
          </cell>
          <cell r="JE96">
            <v>0</v>
          </cell>
          <cell r="JF96">
            <v>0</v>
          </cell>
          <cell r="JG96">
            <v>0</v>
          </cell>
          <cell r="JH96">
            <v>0</v>
          </cell>
          <cell r="JI96">
            <v>0</v>
          </cell>
          <cell r="JJ96">
            <v>0</v>
          </cell>
          <cell r="JK96" t="str">
            <v>nd</v>
          </cell>
          <cell r="JL96">
            <v>0</v>
          </cell>
          <cell r="JM96">
            <v>0</v>
          </cell>
          <cell r="JN96">
            <v>0</v>
          </cell>
          <cell r="JO96">
            <v>0</v>
          </cell>
          <cell r="JP96">
            <v>0</v>
          </cell>
          <cell r="JQ96" t="str">
            <v>nd</v>
          </cell>
          <cell r="JR96">
            <v>0</v>
          </cell>
          <cell r="JS96">
            <v>0</v>
          </cell>
          <cell r="JT96">
            <v>0</v>
          </cell>
          <cell r="JU96" t="str">
            <v>nd</v>
          </cell>
          <cell r="JV96">
            <v>0</v>
          </cell>
          <cell r="JW96">
            <v>81.399999999999991</v>
          </cell>
          <cell r="JX96">
            <v>0</v>
          </cell>
          <cell r="JY96">
            <v>0</v>
          </cell>
          <cell r="JZ96">
            <v>0</v>
          </cell>
          <cell r="KA96">
            <v>0</v>
          </cell>
          <cell r="KB96">
            <v>0</v>
          </cell>
          <cell r="KC96">
            <v>7.9</v>
          </cell>
          <cell r="KD96">
            <v>52.300000000000004</v>
          </cell>
          <cell r="KE96">
            <v>15.4</v>
          </cell>
          <cell r="KF96">
            <v>0.89999999999999991</v>
          </cell>
          <cell r="KG96">
            <v>5.3</v>
          </cell>
          <cell r="KH96">
            <v>25.6</v>
          </cell>
          <cell r="KI96">
            <v>0.6</v>
          </cell>
          <cell r="KJ96">
            <v>51.300000000000004</v>
          </cell>
          <cell r="KK96">
            <v>15</v>
          </cell>
          <cell r="KL96">
            <v>0.89999999999999991</v>
          </cell>
          <cell r="KM96">
            <v>5.8999999999999995</v>
          </cell>
          <cell r="KN96">
            <v>25.900000000000002</v>
          </cell>
          <cell r="KO96">
            <v>0.89999999999999991</v>
          </cell>
        </row>
        <row r="97">
          <cell r="A97" t="str">
            <v>6LZ</v>
          </cell>
          <cell r="B97" t="str">
            <v>97</v>
          </cell>
          <cell r="C97" t="str">
            <v>NAF 17</v>
          </cell>
          <cell r="D97" t="str">
            <v>LZ</v>
          </cell>
          <cell r="E97" t="str">
            <v>6</v>
          </cell>
          <cell r="F97">
            <v>0</v>
          </cell>
          <cell r="G97">
            <v>0</v>
          </cell>
          <cell r="H97" t="str">
            <v>nd</v>
          </cell>
          <cell r="I97">
            <v>87.8</v>
          </cell>
          <cell r="J97" t="str">
            <v>nd</v>
          </cell>
          <cell r="K97" t="str">
            <v>nd</v>
          </cell>
          <cell r="L97">
            <v>0</v>
          </cell>
          <cell r="M97">
            <v>0</v>
          </cell>
          <cell r="N97">
            <v>0</v>
          </cell>
          <cell r="O97" t="str">
            <v>nd</v>
          </cell>
          <cell r="P97">
            <v>43.9</v>
          </cell>
          <cell r="Q97" t="str">
            <v>nd</v>
          </cell>
          <cell r="R97" t="str">
            <v>nd</v>
          </cell>
          <cell r="S97" t="str">
            <v>nd</v>
          </cell>
          <cell r="T97" t="str">
            <v>nd</v>
          </cell>
          <cell r="U97">
            <v>0</v>
          </cell>
          <cell r="V97">
            <v>37.799999999999997</v>
          </cell>
          <cell r="W97" t="str">
            <v>nd</v>
          </cell>
          <cell r="X97">
            <v>95.199999999999989</v>
          </cell>
          <cell r="Y97" t="str">
            <v>nd</v>
          </cell>
          <cell r="Z97">
            <v>0</v>
          </cell>
          <cell r="AA97">
            <v>0</v>
          </cell>
          <cell r="AB97">
            <v>0</v>
          </cell>
          <cell r="AC97" t="str">
            <v>nd</v>
          </cell>
          <cell r="AD97">
            <v>0</v>
          </cell>
          <cell r="AE97">
            <v>0</v>
          </cell>
          <cell r="AF97">
            <v>0</v>
          </cell>
          <cell r="AG97">
            <v>0</v>
          </cell>
          <cell r="AH97">
            <v>0</v>
          </cell>
          <cell r="AI97" t="str">
            <v>nd</v>
          </cell>
          <cell r="AJ97">
            <v>54.900000000000006</v>
          </cell>
          <cell r="AK97" t="str">
            <v>nd</v>
          </cell>
          <cell r="AL97">
            <v>39.6</v>
          </cell>
          <cell r="AM97">
            <v>22.5</v>
          </cell>
          <cell r="AN97">
            <v>77.5</v>
          </cell>
          <cell r="AO97">
            <v>100</v>
          </cell>
          <cell r="AP97">
            <v>0</v>
          </cell>
          <cell r="AQ97">
            <v>0</v>
          </cell>
          <cell r="AR97">
            <v>0</v>
          </cell>
          <cell r="AS97">
            <v>0</v>
          </cell>
          <cell r="AT97">
            <v>100</v>
          </cell>
          <cell r="AU97">
            <v>0</v>
          </cell>
          <cell r="AV97">
            <v>0</v>
          </cell>
          <cell r="AW97">
            <v>0</v>
          </cell>
          <cell r="AX97">
            <v>0</v>
          </cell>
          <cell r="AY97">
            <v>76.8</v>
          </cell>
          <cell r="AZ97" t="str">
            <v>nd</v>
          </cell>
          <cell r="BA97">
            <v>52.2</v>
          </cell>
          <cell r="BB97">
            <v>11.3</v>
          </cell>
          <cell r="BC97">
            <v>23.599999999999998</v>
          </cell>
          <cell r="BD97" t="str">
            <v>nd</v>
          </cell>
          <cell r="BE97">
            <v>0</v>
          </cell>
          <cell r="BF97" t="str">
            <v>nd</v>
          </cell>
          <cell r="BG97" t="str">
            <v>nd</v>
          </cell>
          <cell r="BH97">
            <v>0</v>
          </cell>
          <cell r="BI97" t="str">
            <v>nd</v>
          </cell>
          <cell r="BJ97">
            <v>39.1</v>
          </cell>
          <cell r="BK97">
            <v>34.5</v>
          </cell>
          <cell r="BL97">
            <v>8.6999999999999993</v>
          </cell>
          <cell r="BM97">
            <v>0</v>
          </cell>
          <cell r="BN97">
            <v>0</v>
          </cell>
          <cell r="BO97">
            <v>0</v>
          </cell>
          <cell r="BP97">
            <v>0</v>
          </cell>
          <cell r="BQ97">
            <v>37.299999999999997</v>
          </cell>
          <cell r="BR97">
            <v>62.7</v>
          </cell>
          <cell r="BS97">
            <v>0</v>
          </cell>
          <cell r="BT97">
            <v>0</v>
          </cell>
          <cell r="BU97" t="str">
            <v>nd</v>
          </cell>
          <cell r="BV97" t="str">
            <v>nd</v>
          </cell>
          <cell r="BW97">
            <v>85.5</v>
          </cell>
          <cell r="BX97">
            <v>3.2</v>
          </cell>
          <cell r="BY97">
            <v>0</v>
          </cell>
          <cell r="BZ97">
            <v>0</v>
          </cell>
          <cell r="CA97">
            <v>38.1</v>
          </cell>
          <cell r="CB97">
            <v>41.699999999999996</v>
          </cell>
          <cell r="CC97">
            <v>20.200000000000003</v>
          </cell>
          <cell r="CD97">
            <v>0</v>
          </cell>
          <cell r="CE97">
            <v>0</v>
          </cell>
          <cell r="CF97">
            <v>0</v>
          </cell>
          <cell r="CG97">
            <v>0</v>
          </cell>
          <cell r="CH97">
            <v>0</v>
          </cell>
          <cell r="CI97" t="str">
            <v>nd</v>
          </cell>
          <cell r="CJ97">
            <v>93.300000000000011</v>
          </cell>
          <cell r="CK97">
            <v>75.5</v>
          </cell>
          <cell r="CL97">
            <v>28.9</v>
          </cell>
          <cell r="CM97">
            <v>63.1</v>
          </cell>
          <cell r="CN97">
            <v>37.200000000000003</v>
          </cell>
          <cell r="CO97">
            <v>9.1999999999999993</v>
          </cell>
          <cell r="CP97">
            <v>26.700000000000003</v>
          </cell>
          <cell r="CQ97">
            <v>73.400000000000006</v>
          </cell>
          <cell r="CR97">
            <v>27.500000000000004</v>
          </cell>
          <cell r="CS97">
            <v>22.6</v>
          </cell>
          <cell r="CT97">
            <v>19.8</v>
          </cell>
          <cell r="CU97" t="str">
            <v>nd</v>
          </cell>
          <cell r="CV97">
            <v>53.1</v>
          </cell>
          <cell r="CW97">
            <v>29.799999999999997</v>
          </cell>
          <cell r="CX97">
            <v>0</v>
          </cell>
          <cell r="CY97" t="str">
            <v>nd</v>
          </cell>
          <cell r="CZ97" t="str">
            <v>nd</v>
          </cell>
          <cell r="DA97">
            <v>0</v>
          </cell>
          <cell r="DB97">
            <v>54.500000000000007</v>
          </cell>
          <cell r="DC97">
            <v>10.4</v>
          </cell>
          <cell r="DD97" t="str">
            <v>nd</v>
          </cell>
          <cell r="DE97" t="str">
            <v>nd</v>
          </cell>
          <cell r="DF97">
            <v>74.400000000000006</v>
          </cell>
          <cell r="DG97" t="str">
            <v>nd</v>
          </cell>
          <cell r="DH97">
            <v>0</v>
          </cell>
          <cell r="DI97" t="str">
            <v>nd</v>
          </cell>
          <cell r="DJ97">
            <v>66.600000000000009</v>
          </cell>
          <cell r="DK97" t="str">
            <v>nd</v>
          </cell>
          <cell r="DL97">
            <v>0</v>
          </cell>
          <cell r="DM97">
            <v>0</v>
          </cell>
          <cell r="DN97">
            <v>0</v>
          </cell>
          <cell r="DO97">
            <v>0</v>
          </cell>
          <cell r="DP97">
            <v>0</v>
          </cell>
          <cell r="DQ97">
            <v>0</v>
          </cell>
          <cell r="DR97">
            <v>0</v>
          </cell>
          <cell r="DS97">
            <v>0</v>
          </cell>
          <cell r="DT97">
            <v>0</v>
          </cell>
          <cell r="DU97">
            <v>0</v>
          </cell>
          <cell r="DV97">
            <v>0</v>
          </cell>
          <cell r="DW97" t="str">
            <v>nd</v>
          </cell>
          <cell r="DX97">
            <v>0</v>
          </cell>
          <cell r="DY97">
            <v>0</v>
          </cell>
          <cell r="DZ97">
            <v>0</v>
          </cell>
          <cell r="EA97">
            <v>0</v>
          </cell>
          <cell r="EB97">
            <v>0</v>
          </cell>
          <cell r="EC97">
            <v>45.300000000000004</v>
          </cell>
          <cell r="ED97">
            <v>11.3</v>
          </cell>
          <cell r="EE97">
            <v>23.5</v>
          </cell>
          <cell r="EF97" t="str">
            <v>nd</v>
          </cell>
          <cell r="EG97">
            <v>0</v>
          </cell>
          <cell r="EH97" t="str">
            <v>nd</v>
          </cell>
          <cell r="EI97">
            <v>0</v>
          </cell>
          <cell r="EJ97">
            <v>0</v>
          </cell>
          <cell r="EK97">
            <v>0</v>
          </cell>
          <cell r="EL97" t="str">
            <v>nd</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t="str">
            <v>nd</v>
          </cell>
          <cell r="FE97">
            <v>0</v>
          </cell>
          <cell r="FF97" t="str">
            <v>nd</v>
          </cell>
          <cell r="FG97">
            <v>0</v>
          </cell>
          <cell r="FH97" t="str">
            <v>nd</v>
          </cell>
          <cell r="FI97">
            <v>39.1</v>
          </cell>
          <cell r="FJ97">
            <v>21.099999999999998</v>
          </cell>
          <cell r="FK97">
            <v>8.6999999999999993</v>
          </cell>
          <cell r="FL97">
            <v>0</v>
          </cell>
          <cell r="FM97">
            <v>0</v>
          </cell>
          <cell r="FN97">
            <v>0</v>
          </cell>
          <cell r="FO97">
            <v>0</v>
          </cell>
          <cell r="FP97" t="str">
            <v>nd</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t="str">
            <v>nd</v>
          </cell>
          <cell r="GI97">
            <v>0</v>
          </cell>
          <cell r="GJ97">
            <v>0</v>
          </cell>
          <cell r="GK97">
            <v>0</v>
          </cell>
          <cell r="GL97">
            <v>0</v>
          </cell>
          <cell r="GM97">
            <v>37.299999999999997</v>
          </cell>
          <cell r="GN97">
            <v>49.4</v>
          </cell>
          <cell r="GO97">
            <v>0</v>
          </cell>
          <cell r="GP97">
            <v>0</v>
          </cell>
          <cell r="GQ97">
            <v>0</v>
          </cell>
          <cell r="GR97">
            <v>0</v>
          </cell>
          <cell r="GS97">
            <v>0</v>
          </cell>
          <cell r="GT97" t="str">
            <v>nd</v>
          </cell>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t="str">
            <v>nd</v>
          </cell>
          <cell r="HJ97">
            <v>0</v>
          </cell>
          <cell r="HK97">
            <v>0</v>
          </cell>
          <cell r="HL97">
            <v>0</v>
          </cell>
          <cell r="HM97">
            <v>0</v>
          </cell>
          <cell r="HN97" t="str">
            <v>nd</v>
          </cell>
          <cell r="HO97">
            <v>0</v>
          </cell>
          <cell r="HP97">
            <v>80.2</v>
          </cell>
          <cell r="HQ97">
            <v>3.3000000000000003</v>
          </cell>
          <cell r="HR97">
            <v>0</v>
          </cell>
          <cell r="HS97">
            <v>0</v>
          </cell>
          <cell r="HT97">
            <v>0</v>
          </cell>
          <cell r="HU97">
            <v>0</v>
          </cell>
          <cell r="HV97" t="str">
            <v>nd</v>
          </cell>
          <cell r="HW97">
            <v>0</v>
          </cell>
          <cell r="HX97">
            <v>0</v>
          </cell>
          <cell r="HY97">
            <v>0</v>
          </cell>
          <cell r="HZ97">
            <v>0</v>
          </cell>
          <cell r="IA97">
            <v>0</v>
          </cell>
          <cell r="IB97">
            <v>0</v>
          </cell>
          <cell r="IC97">
            <v>0</v>
          </cell>
          <cell r="ID97">
            <v>0</v>
          </cell>
          <cell r="IE97">
            <v>0</v>
          </cell>
          <cell r="IF97">
            <v>0</v>
          </cell>
          <cell r="IG97">
            <v>0</v>
          </cell>
          <cell r="IH97">
            <v>0</v>
          </cell>
          <cell r="II97">
            <v>0</v>
          </cell>
          <cell r="IJ97">
            <v>0</v>
          </cell>
          <cell r="IK97">
            <v>0</v>
          </cell>
          <cell r="IL97">
            <v>0</v>
          </cell>
          <cell r="IM97" t="str">
            <v>nd</v>
          </cell>
          <cell r="IN97">
            <v>0</v>
          </cell>
          <cell r="IO97">
            <v>0</v>
          </cell>
          <cell r="IP97">
            <v>0</v>
          </cell>
          <cell r="IQ97">
            <v>38.1</v>
          </cell>
          <cell r="IR97">
            <v>36.5</v>
          </cell>
          <cell r="IS97">
            <v>13.4</v>
          </cell>
          <cell r="IT97">
            <v>0</v>
          </cell>
          <cell r="IU97">
            <v>0</v>
          </cell>
          <cell r="IV97">
            <v>0</v>
          </cell>
          <cell r="IW97">
            <v>0</v>
          </cell>
          <cell r="IX97" t="str">
            <v>nd</v>
          </cell>
          <cell r="IY97">
            <v>0</v>
          </cell>
          <cell r="IZ97">
            <v>0</v>
          </cell>
          <cell r="JA97">
            <v>0</v>
          </cell>
          <cell r="JB97">
            <v>0</v>
          </cell>
          <cell r="JC97">
            <v>0</v>
          </cell>
          <cell r="JD97">
            <v>0</v>
          </cell>
          <cell r="JE97">
            <v>0</v>
          </cell>
          <cell r="JF97">
            <v>0</v>
          </cell>
          <cell r="JG97">
            <v>0</v>
          </cell>
          <cell r="JH97">
            <v>0</v>
          </cell>
          <cell r="JI97">
            <v>0</v>
          </cell>
          <cell r="JJ97">
            <v>0</v>
          </cell>
          <cell r="JK97">
            <v>0</v>
          </cell>
          <cell r="JL97">
            <v>0</v>
          </cell>
          <cell r="JM97">
            <v>0</v>
          </cell>
          <cell r="JN97">
            <v>0</v>
          </cell>
          <cell r="JO97">
            <v>0</v>
          </cell>
          <cell r="JP97" t="str">
            <v>nd</v>
          </cell>
          <cell r="JQ97">
            <v>0</v>
          </cell>
          <cell r="JR97">
            <v>0</v>
          </cell>
          <cell r="JS97">
            <v>0</v>
          </cell>
          <cell r="JT97">
            <v>0</v>
          </cell>
          <cell r="JU97">
            <v>0</v>
          </cell>
          <cell r="JV97">
            <v>0</v>
          </cell>
          <cell r="JW97">
            <v>88</v>
          </cell>
          <cell r="JX97">
            <v>0</v>
          </cell>
          <cell r="JY97">
            <v>0</v>
          </cell>
          <cell r="JZ97">
            <v>0</v>
          </cell>
          <cell r="KA97">
            <v>0</v>
          </cell>
          <cell r="KB97">
            <v>0</v>
          </cell>
          <cell r="KC97" t="str">
            <v>nd</v>
          </cell>
          <cell r="KD97">
            <v>53.5</v>
          </cell>
          <cell r="KE97">
            <v>16</v>
          </cell>
          <cell r="KF97">
            <v>1.4000000000000001</v>
          </cell>
          <cell r="KG97">
            <v>7.0000000000000009</v>
          </cell>
          <cell r="KH97">
            <v>21.8</v>
          </cell>
          <cell r="KI97">
            <v>0.3</v>
          </cell>
          <cell r="KJ97">
            <v>51.2</v>
          </cell>
          <cell r="KK97">
            <v>17.599999999999998</v>
          </cell>
          <cell r="KL97">
            <v>1.4000000000000001</v>
          </cell>
          <cell r="KM97">
            <v>6.9</v>
          </cell>
          <cell r="KN97">
            <v>22.6</v>
          </cell>
          <cell r="KO97">
            <v>0.3</v>
          </cell>
        </row>
        <row r="98">
          <cell r="A98" t="str">
            <v>EnsMN</v>
          </cell>
          <cell r="B98" t="str">
            <v>98</v>
          </cell>
          <cell r="C98" t="str">
            <v>NAF 17</v>
          </cell>
          <cell r="D98" t="str">
            <v>MN</v>
          </cell>
          <cell r="E98" t="str">
            <v/>
          </cell>
          <cell r="F98">
            <v>0.5</v>
          </cell>
          <cell r="G98">
            <v>8.2000000000000011</v>
          </cell>
          <cell r="H98">
            <v>28.7</v>
          </cell>
          <cell r="I98">
            <v>53.300000000000004</v>
          </cell>
          <cell r="J98">
            <v>9.3000000000000007</v>
          </cell>
          <cell r="K98">
            <v>72.899999999999991</v>
          </cell>
          <cell r="L98">
            <v>16</v>
          </cell>
          <cell r="M98">
            <v>4.7</v>
          </cell>
          <cell r="N98">
            <v>6.4</v>
          </cell>
          <cell r="O98">
            <v>29.4</v>
          </cell>
          <cell r="P98">
            <v>34.1</v>
          </cell>
          <cell r="Q98">
            <v>7.8</v>
          </cell>
          <cell r="R98">
            <v>4.7</v>
          </cell>
          <cell r="S98">
            <v>11.799999999999999</v>
          </cell>
          <cell r="T98">
            <v>30.2</v>
          </cell>
          <cell r="U98">
            <v>7.8</v>
          </cell>
          <cell r="V98">
            <v>26.200000000000003</v>
          </cell>
          <cell r="W98">
            <v>15.4</v>
          </cell>
          <cell r="X98">
            <v>79.900000000000006</v>
          </cell>
          <cell r="Y98">
            <v>4.5999999999999996</v>
          </cell>
          <cell r="Z98">
            <v>11.1</v>
          </cell>
          <cell r="AA98">
            <v>50.3</v>
          </cell>
          <cell r="AB98">
            <v>23.5</v>
          </cell>
          <cell r="AC98">
            <v>48.4</v>
          </cell>
          <cell r="AD98">
            <v>27.500000000000004</v>
          </cell>
          <cell r="AE98">
            <v>17</v>
          </cell>
          <cell r="AF98">
            <v>23.7</v>
          </cell>
          <cell r="AG98">
            <v>11.899999999999999</v>
          </cell>
          <cell r="AH98">
            <v>0</v>
          </cell>
          <cell r="AI98">
            <v>47.4</v>
          </cell>
          <cell r="AJ98">
            <v>58.4</v>
          </cell>
          <cell r="AK98">
            <v>5.6000000000000005</v>
          </cell>
          <cell r="AL98">
            <v>36</v>
          </cell>
          <cell r="AM98">
            <v>44.6</v>
          </cell>
          <cell r="AN98">
            <v>55.400000000000006</v>
          </cell>
          <cell r="AO98">
            <v>41</v>
          </cell>
          <cell r="AP98">
            <v>59</v>
          </cell>
          <cell r="AQ98">
            <v>44.800000000000004</v>
          </cell>
          <cell r="AR98">
            <v>13.5</v>
          </cell>
          <cell r="AS98">
            <v>0.89999999999999991</v>
          </cell>
          <cell r="AT98">
            <v>33.6</v>
          </cell>
          <cell r="AU98">
            <v>7.1999999999999993</v>
          </cell>
          <cell r="AV98">
            <v>9</v>
          </cell>
          <cell r="AW98">
            <v>2</v>
          </cell>
          <cell r="AX98">
            <v>6.5</v>
          </cell>
          <cell r="AY98">
            <v>58.099999999999994</v>
          </cell>
          <cell r="AZ98">
            <v>24.3</v>
          </cell>
          <cell r="BA98">
            <v>51.9</v>
          </cell>
          <cell r="BB98">
            <v>18.2</v>
          </cell>
          <cell r="BC98">
            <v>11.799999999999999</v>
          </cell>
          <cell r="BD98">
            <v>6.9</v>
          </cell>
          <cell r="BE98">
            <v>6.5</v>
          </cell>
          <cell r="BF98">
            <v>4.7</v>
          </cell>
          <cell r="BG98">
            <v>6.6000000000000005</v>
          </cell>
          <cell r="BH98">
            <v>5.7</v>
          </cell>
          <cell r="BI98">
            <v>11.700000000000001</v>
          </cell>
          <cell r="BJ98">
            <v>13.200000000000001</v>
          </cell>
          <cell r="BK98">
            <v>29.4</v>
          </cell>
          <cell r="BL98">
            <v>33.4</v>
          </cell>
          <cell r="BM98">
            <v>1</v>
          </cell>
          <cell r="BN98">
            <v>1</v>
          </cell>
          <cell r="BO98">
            <v>1.0999999999999999</v>
          </cell>
          <cell r="BP98">
            <v>7.5</v>
          </cell>
          <cell r="BQ98">
            <v>27.400000000000002</v>
          </cell>
          <cell r="BR98">
            <v>61.9</v>
          </cell>
          <cell r="BS98" t="str">
            <v>nd</v>
          </cell>
          <cell r="BT98">
            <v>0</v>
          </cell>
          <cell r="BU98">
            <v>0.1</v>
          </cell>
          <cell r="BV98">
            <v>8.2000000000000011</v>
          </cell>
          <cell r="BW98">
            <v>66.3</v>
          </cell>
          <cell r="BX98">
            <v>25.3</v>
          </cell>
          <cell r="BY98">
            <v>0.8</v>
          </cell>
          <cell r="BZ98">
            <v>2.6</v>
          </cell>
          <cell r="CA98">
            <v>16.3</v>
          </cell>
          <cell r="CB98">
            <v>47.9</v>
          </cell>
          <cell r="CC98">
            <v>26</v>
          </cell>
          <cell r="CD98">
            <v>6.4</v>
          </cell>
          <cell r="CE98" t="str">
            <v>nd</v>
          </cell>
          <cell r="CF98">
            <v>0</v>
          </cell>
          <cell r="CG98" t="str">
            <v>nd</v>
          </cell>
          <cell r="CH98">
            <v>0.2</v>
          </cell>
          <cell r="CI98">
            <v>1</v>
          </cell>
          <cell r="CJ98">
            <v>98.7</v>
          </cell>
          <cell r="CK98">
            <v>71.099999999999994</v>
          </cell>
          <cell r="CL98">
            <v>43</v>
          </cell>
          <cell r="CM98">
            <v>75</v>
          </cell>
          <cell r="CN98">
            <v>32.4</v>
          </cell>
          <cell r="CO98">
            <v>6.3</v>
          </cell>
          <cell r="CP98">
            <v>22.2</v>
          </cell>
          <cell r="CQ98">
            <v>65.3</v>
          </cell>
          <cell r="CR98">
            <v>7.0000000000000009</v>
          </cell>
          <cell r="CS98">
            <v>28.599999999999998</v>
          </cell>
          <cell r="CT98">
            <v>26.900000000000002</v>
          </cell>
          <cell r="CU98">
            <v>9.7000000000000011</v>
          </cell>
          <cell r="CV98">
            <v>34.799999999999997</v>
          </cell>
          <cell r="CW98">
            <v>20.3</v>
          </cell>
          <cell r="CX98">
            <v>7.6</v>
          </cell>
          <cell r="CY98">
            <v>12</v>
          </cell>
          <cell r="CZ98">
            <v>10.4</v>
          </cell>
          <cell r="DA98">
            <v>16.5</v>
          </cell>
          <cell r="DB98">
            <v>33.300000000000004</v>
          </cell>
          <cell r="DC98">
            <v>20.100000000000001</v>
          </cell>
          <cell r="DD98">
            <v>40.400000000000006</v>
          </cell>
          <cell r="DE98">
            <v>10.7</v>
          </cell>
          <cell r="DF98">
            <v>26.700000000000003</v>
          </cell>
          <cell r="DG98">
            <v>18</v>
          </cell>
          <cell r="DH98">
            <v>5.8000000000000007</v>
          </cell>
          <cell r="DI98">
            <v>5.0999999999999996</v>
          </cell>
          <cell r="DJ98">
            <v>19.8</v>
          </cell>
          <cell r="DK98">
            <v>17.7</v>
          </cell>
          <cell r="DL98" t="str">
            <v>nd</v>
          </cell>
          <cell r="DM98">
            <v>0.1</v>
          </cell>
          <cell r="DN98">
            <v>0</v>
          </cell>
          <cell r="DO98" t="str">
            <v>nd</v>
          </cell>
          <cell r="DP98">
            <v>0.2</v>
          </cell>
          <cell r="DQ98">
            <v>1.5</v>
          </cell>
          <cell r="DR98">
            <v>2.1</v>
          </cell>
          <cell r="DS98">
            <v>1.2</v>
          </cell>
          <cell r="DT98">
            <v>1.5</v>
          </cell>
          <cell r="DU98">
            <v>1.2</v>
          </cell>
          <cell r="DV98">
            <v>0.6</v>
          </cell>
          <cell r="DW98">
            <v>10.299999999999999</v>
          </cell>
          <cell r="DX98">
            <v>7.1</v>
          </cell>
          <cell r="DY98">
            <v>4.9000000000000004</v>
          </cell>
          <cell r="DZ98">
            <v>2.7</v>
          </cell>
          <cell r="EA98">
            <v>2.4</v>
          </cell>
          <cell r="EB98">
            <v>0.89999999999999991</v>
          </cell>
          <cell r="EC98">
            <v>33.900000000000006</v>
          </cell>
          <cell r="ED98">
            <v>6.9</v>
          </cell>
          <cell r="EE98">
            <v>5.2</v>
          </cell>
          <cell r="EF98">
            <v>2.6</v>
          </cell>
          <cell r="EG98">
            <v>2.8000000000000003</v>
          </cell>
          <cell r="EH98">
            <v>2.7</v>
          </cell>
          <cell r="EI98">
            <v>6.1</v>
          </cell>
          <cell r="EJ98">
            <v>2.1</v>
          </cell>
          <cell r="EK98">
            <v>0.5</v>
          </cell>
          <cell r="EL98">
            <v>0.1</v>
          </cell>
          <cell r="EM98">
            <v>0.1</v>
          </cell>
          <cell r="EN98">
            <v>0.2</v>
          </cell>
          <cell r="EO98">
            <v>0</v>
          </cell>
          <cell r="EP98">
            <v>0.2</v>
          </cell>
          <cell r="EQ98">
            <v>0</v>
          </cell>
          <cell r="ER98" t="str">
            <v>nd</v>
          </cell>
          <cell r="ES98">
            <v>0.2</v>
          </cell>
          <cell r="ET98">
            <v>0.70000000000000007</v>
          </cell>
          <cell r="EU98">
            <v>0.6</v>
          </cell>
          <cell r="EV98">
            <v>1.5</v>
          </cell>
          <cell r="EW98">
            <v>1.4000000000000001</v>
          </cell>
          <cell r="EX98">
            <v>2.1</v>
          </cell>
          <cell r="EY98">
            <v>1.7999999999999998</v>
          </cell>
          <cell r="EZ98">
            <v>2</v>
          </cell>
          <cell r="FA98">
            <v>2.1999999999999997</v>
          </cell>
          <cell r="FB98">
            <v>4.2</v>
          </cell>
          <cell r="FC98">
            <v>4.5999999999999996</v>
          </cell>
          <cell r="FD98">
            <v>7.9</v>
          </cell>
          <cell r="FE98">
            <v>7.1999999999999993</v>
          </cell>
          <cell r="FF98">
            <v>3.5000000000000004</v>
          </cell>
          <cell r="FG98">
            <v>2.6</v>
          </cell>
          <cell r="FH98">
            <v>5.5</v>
          </cell>
          <cell r="FI98">
            <v>5.3</v>
          </cell>
          <cell r="FJ98">
            <v>17.100000000000001</v>
          </cell>
          <cell r="FK98">
            <v>20.100000000000001</v>
          </cell>
          <cell r="FL98">
            <v>0.3</v>
          </cell>
          <cell r="FM98">
            <v>0.2</v>
          </cell>
          <cell r="FN98">
            <v>0.5</v>
          </cell>
          <cell r="FO98">
            <v>1.9</v>
          </cell>
          <cell r="FP98">
            <v>2.1</v>
          </cell>
          <cell r="FQ98">
            <v>4.2</v>
          </cell>
          <cell r="FR98">
            <v>0.1</v>
          </cell>
          <cell r="FS98">
            <v>0</v>
          </cell>
          <cell r="FT98">
            <v>0</v>
          </cell>
          <cell r="FU98" t="str">
            <v>nd</v>
          </cell>
          <cell r="FV98">
            <v>0.3</v>
          </cell>
          <cell r="FW98">
            <v>0.5</v>
          </cell>
          <cell r="FX98">
            <v>0.70000000000000007</v>
          </cell>
          <cell r="FY98">
            <v>0.5</v>
          </cell>
          <cell r="FZ98">
            <v>1.7999999999999998</v>
          </cell>
          <cell r="GA98">
            <v>2.6</v>
          </cell>
          <cell r="GB98">
            <v>2.4</v>
          </cell>
          <cell r="GC98">
            <v>0.2</v>
          </cell>
          <cell r="GD98">
            <v>0.2</v>
          </cell>
          <cell r="GE98">
            <v>0.5</v>
          </cell>
          <cell r="GF98">
            <v>4.1000000000000005</v>
          </cell>
          <cell r="GG98">
            <v>9</v>
          </cell>
          <cell r="GH98">
            <v>13.900000000000002</v>
          </cell>
          <cell r="GI98">
            <v>0.2</v>
          </cell>
          <cell r="GJ98" t="str">
            <v>nd</v>
          </cell>
          <cell r="GK98">
            <v>0.1</v>
          </cell>
          <cell r="GL98">
            <v>1.4000000000000001</v>
          </cell>
          <cell r="GM98">
            <v>12.7</v>
          </cell>
          <cell r="GN98">
            <v>39.5</v>
          </cell>
          <cell r="GO98">
            <v>0</v>
          </cell>
          <cell r="GP98" t="str">
            <v>nd</v>
          </cell>
          <cell r="GQ98">
            <v>0</v>
          </cell>
          <cell r="GR98">
            <v>0.2</v>
          </cell>
          <cell r="GS98">
            <v>3.1</v>
          </cell>
          <cell r="GT98">
            <v>5.8000000000000007</v>
          </cell>
          <cell r="GU98">
            <v>0</v>
          </cell>
          <cell r="GV98">
            <v>0.2</v>
          </cell>
          <cell r="GW98">
            <v>0</v>
          </cell>
          <cell r="GX98">
            <v>0</v>
          </cell>
          <cell r="GY98">
            <v>0.2</v>
          </cell>
          <cell r="GZ98">
            <v>0</v>
          </cell>
          <cell r="HA98">
            <v>0</v>
          </cell>
          <cell r="HB98" t="str">
            <v>nd</v>
          </cell>
          <cell r="HC98">
            <v>0.70000000000000007</v>
          </cell>
          <cell r="HD98">
            <v>5.8000000000000007</v>
          </cell>
          <cell r="HE98">
            <v>1.7999999999999998</v>
          </cell>
          <cell r="HF98">
            <v>0</v>
          </cell>
          <cell r="HG98">
            <v>0</v>
          </cell>
          <cell r="HH98">
            <v>0</v>
          </cell>
          <cell r="HI98">
            <v>2.1999999999999997</v>
          </cell>
          <cell r="HJ98">
            <v>20</v>
          </cell>
          <cell r="HK98">
            <v>5.7</v>
          </cell>
          <cell r="HL98" t="str">
            <v>nd</v>
          </cell>
          <cell r="HM98">
            <v>0</v>
          </cell>
          <cell r="HN98" t="str">
            <v>nd</v>
          </cell>
          <cell r="HO98">
            <v>4.5</v>
          </cell>
          <cell r="HP98">
            <v>33.6</v>
          </cell>
          <cell r="HQ98">
            <v>15.8</v>
          </cell>
          <cell r="HR98">
            <v>0</v>
          </cell>
          <cell r="HS98">
            <v>0</v>
          </cell>
          <cell r="HT98" t="str">
            <v>nd</v>
          </cell>
          <cell r="HU98">
            <v>0.8</v>
          </cell>
          <cell r="HV98">
            <v>6.8000000000000007</v>
          </cell>
          <cell r="HW98">
            <v>1.7000000000000002</v>
          </cell>
          <cell r="HX98" t="str">
            <v>nd</v>
          </cell>
          <cell r="HY98">
            <v>0</v>
          </cell>
          <cell r="HZ98">
            <v>0.1</v>
          </cell>
          <cell r="IA98">
            <v>0.2</v>
          </cell>
          <cell r="IB98">
            <v>0.1</v>
          </cell>
          <cell r="IC98">
            <v>0.2</v>
          </cell>
          <cell r="ID98">
            <v>0.3</v>
          </cell>
          <cell r="IE98">
            <v>1.2</v>
          </cell>
          <cell r="IF98">
            <v>4.3</v>
          </cell>
          <cell r="IG98">
            <v>1.9</v>
          </cell>
          <cell r="IH98">
            <v>0.3</v>
          </cell>
          <cell r="II98">
            <v>0.3</v>
          </cell>
          <cell r="IJ98">
            <v>0.6</v>
          </cell>
          <cell r="IK98">
            <v>5.3</v>
          </cell>
          <cell r="IL98">
            <v>14.799999999999999</v>
          </cell>
          <cell r="IM98">
            <v>6.6000000000000005</v>
          </cell>
          <cell r="IN98">
            <v>0.89999999999999991</v>
          </cell>
          <cell r="IO98">
            <v>0.2</v>
          </cell>
          <cell r="IP98">
            <v>1.5</v>
          </cell>
          <cell r="IQ98">
            <v>8.2000000000000011</v>
          </cell>
          <cell r="IR98">
            <v>24.2</v>
          </cell>
          <cell r="IS98">
            <v>15</v>
          </cell>
          <cell r="IT98">
            <v>4.5</v>
          </cell>
          <cell r="IU98" t="str">
            <v>nd</v>
          </cell>
          <cell r="IV98">
            <v>0.2</v>
          </cell>
          <cell r="IW98">
            <v>1.5</v>
          </cell>
          <cell r="IX98">
            <v>4.5</v>
          </cell>
          <cell r="IY98">
            <v>2.5</v>
          </cell>
          <cell r="IZ98">
            <v>0.5</v>
          </cell>
          <cell r="JA98">
            <v>0</v>
          </cell>
          <cell r="JB98">
            <v>0</v>
          </cell>
          <cell r="JC98">
            <v>0</v>
          </cell>
          <cell r="JD98">
            <v>0</v>
          </cell>
          <cell r="JE98">
            <v>0.4</v>
          </cell>
          <cell r="JF98">
            <v>0</v>
          </cell>
          <cell r="JG98">
            <v>0</v>
          </cell>
          <cell r="JH98" t="str">
            <v>nd</v>
          </cell>
          <cell r="JI98">
            <v>0</v>
          </cell>
          <cell r="JJ98">
            <v>0</v>
          </cell>
          <cell r="JK98">
            <v>8.2000000000000011</v>
          </cell>
          <cell r="JL98">
            <v>0</v>
          </cell>
          <cell r="JM98">
            <v>0</v>
          </cell>
          <cell r="JN98">
            <v>0</v>
          </cell>
          <cell r="JO98">
            <v>0.1</v>
          </cell>
          <cell r="JP98">
            <v>0.6</v>
          </cell>
          <cell r="JQ98">
            <v>27.200000000000003</v>
          </cell>
          <cell r="JR98" t="str">
            <v>nd</v>
          </cell>
          <cell r="JS98">
            <v>0</v>
          </cell>
          <cell r="JT98">
            <v>0</v>
          </cell>
          <cell r="JU98">
            <v>0.1</v>
          </cell>
          <cell r="JV98">
            <v>0.2</v>
          </cell>
          <cell r="JW98">
            <v>54.1</v>
          </cell>
          <cell r="JX98">
            <v>0</v>
          </cell>
          <cell r="JY98">
            <v>0</v>
          </cell>
          <cell r="JZ98">
            <v>0</v>
          </cell>
          <cell r="KA98">
            <v>0</v>
          </cell>
          <cell r="KB98">
            <v>0.3</v>
          </cell>
          <cell r="KC98">
            <v>8.7999999999999989</v>
          </cell>
          <cell r="KD98">
            <v>57.4</v>
          </cell>
          <cell r="KE98">
            <v>15.8</v>
          </cell>
          <cell r="KF98">
            <v>4.3999999999999995</v>
          </cell>
          <cell r="KG98">
            <v>4.3999999999999995</v>
          </cell>
          <cell r="KH98">
            <v>17.899999999999999</v>
          </cell>
          <cell r="KI98">
            <v>0.1</v>
          </cell>
          <cell r="KJ98">
            <v>55.1</v>
          </cell>
          <cell r="KK98">
            <v>15.4</v>
          </cell>
          <cell r="KL98">
            <v>4.5999999999999996</v>
          </cell>
          <cell r="KM98">
            <v>4.7</v>
          </cell>
          <cell r="KN98">
            <v>20</v>
          </cell>
          <cell r="KO98">
            <v>0.1</v>
          </cell>
        </row>
        <row r="99">
          <cell r="A99" t="str">
            <v>1MN</v>
          </cell>
          <cell r="B99" t="str">
            <v>99</v>
          </cell>
          <cell r="C99" t="str">
            <v>NAF 17</v>
          </cell>
          <cell r="D99" t="str">
            <v>MN</v>
          </cell>
          <cell r="E99" t="str">
            <v>1</v>
          </cell>
          <cell r="F99" t="str">
            <v>nd</v>
          </cell>
          <cell r="G99">
            <v>8</v>
          </cell>
          <cell r="H99">
            <v>20.200000000000003</v>
          </cell>
          <cell r="I99">
            <v>64.2</v>
          </cell>
          <cell r="J99">
            <v>7.3</v>
          </cell>
          <cell r="K99">
            <v>78.900000000000006</v>
          </cell>
          <cell r="L99">
            <v>16.8</v>
          </cell>
          <cell r="M99">
            <v>2.8000000000000003</v>
          </cell>
          <cell r="N99">
            <v>1.4000000000000001</v>
          </cell>
          <cell r="O99">
            <v>22.6</v>
          </cell>
          <cell r="P99">
            <v>26.200000000000003</v>
          </cell>
          <cell r="Q99">
            <v>10.299999999999999</v>
          </cell>
          <cell r="R99">
            <v>4.9000000000000004</v>
          </cell>
          <cell r="S99">
            <v>10</v>
          </cell>
          <cell r="T99">
            <v>31.6</v>
          </cell>
          <cell r="U99">
            <v>7.0000000000000009</v>
          </cell>
          <cell r="V99">
            <v>30</v>
          </cell>
          <cell r="W99">
            <v>9</v>
          </cell>
          <cell r="X99">
            <v>87.5</v>
          </cell>
          <cell r="Y99">
            <v>3.4000000000000004</v>
          </cell>
          <cell r="Z99">
            <v>12.4</v>
          </cell>
          <cell r="AA99">
            <v>27</v>
          </cell>
          <cell r="AB99">
            <v>22.5</v>
          </cell>
          <cell r="AC99">
            <v>42.699999999999996</v>
          </cell>
          <cell r="AD99">
            <v>20.200000000000003</v>
          </cell>
          <cell r="AE99">
            <v>24.7</v>
          </cell>
          <cell r="AF99">
            <v>14.299999999999999</v>
          </cell>
          <cell r="AG99">
            <v>15.6</v>
          </cell>
          <cell r="AH99">
            <v>0</v>
          </cell>
          <cell r="AI99">
            <v>45.5</v>
          </cell>
          <cell r="AJ99">
            <v>62.9</v>
          </cell>
          <cell r="AK99">
            <v>4.5999999999999996</v>
          </cell>
          <cell r="AL99">
            <v>32.4</v>
          </cell>
          <cell r="AM99">
            <v>20.8</v>
          </cell>
          <cell r="AN99">
            <v>79.2</v>
          </cell>
          <cell r="AO99">
            <v>24.6</v>
          </cell>
          <cell r="AP99">
            <v>75.400000000000006</v>
          </cell>
          <cell r="AQ99">
            <v>61.1</v>
          </cell>
          <cell r="AR99">
            <v>8.6999999999999993</v>
          </cell>
          <cell r="AS99" t="str">
            <v>nd</v>
          </cell>
          <cell r="AT99">
            <v>19.2</v>
          </cell>
          <cell r="AU99">
            <v>8.2000000000000011</v>
          </cell>
          <cell r="AV99">
            <v>6.3</v>
          </cell>
          <cell r="AW99" t="str">
            <v>nd</v>
          </cell>
          <cell r="AX99" t="str">
            <v>nd</v>
          </cell>
          <cell r="AY99">
            <v>90.3</v>
          </cell>
          <cell r="AZ99" t="str">
            <v>nd</v>
          </cell>
          <cell r="BA99">
            <v>63.1</v>
          </cell>
          <cell r="BB99">
            <v>16.5</v>
          </cell>
          <cell r="BC99">
            <v>3.2</v>
          </cell>
          <cell r="BD99">
            <v>4.2</v>
          </cell>
          <cell r="BE99">
            <v>1.7000000000000002</v>
          </cell>
          <cell r="BF99">
            <v>11.3</v>
          </cell>
          <cell r="BG99">
            <v>4</v>
          </cell>
          <cell r="BH99">
            <v>4.3999999999999995</v>
          </cell>
          <cell r="BI99">
            <v>4.5999999999999996</v>
          </cell>
          <cell r="BJ99">
            <v>11.3</v>
          </cell>
          <cell r="BK99">
            <v>20.399999999999999</v>
          </cell>
          <cell r="BL99">
            <v>55.400000000000006</v>
          </cell>
          <cell r="BM99">
            <v>1.5</v>
          </cell>
          <cell r="BN99">
            <v>0.70000000000000007</v>
          </cell>
          <cell r="BO99">
            <v>0.89999999999999991</v>
          </cell>
          <cell r="BP99">
            <v>2.2999999999999998</v>
          </cell>
          <cell r="BQ99">
            <v>8.7999999999999989</v>
          </cell>
          <cell r="BR99">
            <v>85.9</v>
          </cell>
          <cell r="BS99" t="str">
            <v>nd</v>
          </cell>
          <cell r="BT99">
            <v>0</v>
          </cell>
          <cell r="BU99" t="str">
            <v>nd</v>
          </cell>
          <cell r="BV99">
            <v>1.7000000000000002</v>
          </cell>
          <cell r="BW99">
            <v>26.900000000000002</v>
          </cell>
          <cell r="BX99">
            <v>70.8</v>
          </cell>
          <cell r="BY99">
            <v>1.7999999999999998</v>
          </cell>
          <cell r="BZ99">
            <v>1.9</v>
          </cell>
          <cell r="CA99">
            <v>14.399999999999999</v>
          </cell>
          <cell r="CB99">
            <v>34.4</v>
          </cell>
          <cell r="CC99">
            <v>28.599999999999998</v>
          </cell>
          <cell r="CD99">
            <v>19</v>
          </cell>
          <cell r="CE99" t="str">
            <v>nd</v>
          </cell>
          <cell r="CF99">
            <v>0</v>
          </cell>
          <cell r="CG99">
            <v>0</v>
          </cell>
          <cell r="CH99" t="str">
            <v>nd</v>
          </cell>
          <cell r="CI99">
            <v>0.8</v>
          </cell>
          <cell r="CJ99">
            <v>98.8</v>
          </cell>
          <cell r="CK99">
            <v>56.100000000000009</v>
          </cell>
          <cell r="CL99">
            <v>32.6</v>
          </cell>
          <cell r="CM99">
            <v>65.900000000000006</v>
          </cell>
          <cell r="CN99">
            <v>31.900000000000002</v>
          </cell>
          <cell r="CO99">
            <v>6.8000000000000007</v>
          </cell>
          <cell r="CP99">
            <v>18</v>
          </cell>
          <cell r="CQ99">
            <v>52.900000000000006</v>
          </cell>
          <cell r="CR99">
            <v>7.3</v>
          </cell>
          <cell r="CS99">
            <v>35.299999999999997</v>
          </cell>
          <cell r="CT99">
            <v>27.500000000000004</v>
          </cell>
          <cell r="CU99">
            <v>6.6000000000000005</v>
          </cell>
          <cell r="CV99">
            <v>30.599999999999998</v>
          </cell>
          <cell r="CW99">
            <v>32.700000000000003</v>
          </cell>
          <cell r="CX99">
            <v>5.2</v>
          </cell>
          <cell r="CY99">
            <v>10.199999999999999</v>
          </cell>
          <cell r="CZ99">
            <v>9.5</v>
          </cell>
          <cell r="DA99">
            <v>14.799999999999999</v>
          </cell>
          <cell r="DB99">
            <v>27.6</v>
          </cell>
          <cell r="DC99">
            <v>26.400000000000002</v>
          </cell>
          <cell r="DD99">
            <v>38</v>
          </cell>
          <cell r="DE99">
            <v>8.2000000000000011</v>
          </cell>
          <cell r="DF99">
            <v>20.9</v>
          </cell>
          <cell r="DG99">
            <v>6.4</v>
          </cell>
          <cell r="DH99" t="str">
            <v>nd</v>
          </cell>
          <cell r="DI99">
            <v>5.7</v>
          </cell>
          <cell r="DJ99">
            <v>15.7</v>
          </cell>
          <cell r="DK99">
            <v>15.6</v>
          </cell>
          <cell r="DL99">
            <v>0</v>
          </cell>
          <cell r="DM99">
            <v>0</v>
          </cell>
          <cell r="DN99">
            <v>0</v>
          </cell>
          <cell r="DO99">
            <v>0</v>
          </cell>
          <cell r="DP99" t="str">
            <v>nd</v>
          </cell>
          <cell r="DQ99">
            <v>2.2999999999999998</v>
          </cell>
          <cell r="DR99">
            <v>1.4000000000000001</v>
          </cell>
          <cell r="DS99">
            <v>0.8</v>
          </cell>
          <cell r="DT99">
            <v>1</v>
          </cell>
          <cell r="DU99">
            <v>0.89999999999999991</v>
          </cell>
          <cell r="DV99">
            <v>0.70000000000000007</v>
          </cell>
          <cell r="DW99">
            <v>11.1</v>
          </cell>
          <cell r="DX99">
            <v>5.0999999999999996</v>
          </cell>
          <cell r="DY99">
            <v>1</v>
          </cell>
          <cell r="DZ99">
            <v>1.0999999999999999</v>
          </cell>
          <cell r="EA99" t="str">
            <v>nd</v>
          </cell>
          <cell r="EB99">
            <v>1.9</v>
          </cell>
          <cell r="EC99">
            <v>43.7</v>
          </cell>
          <cell r="ED99">
            <v>9.4</v>
          </cell>
          <cell r="EE99">
            <v>1.4000000000000001</v>
          </cell>
          <cell r="EF99">
            <v>2.1999999999999997</v>
          </cell>
          <cell r="EG99">
            <v>0.5</v>
          </cell>
          <cell r="EH99">
            <v>7.5</v>
          </cell>
          <cell r="EI99">
            <v>6.2</v>
          </cell>
          <cell r="EJ99" t="str">
            <v>nd</v>
          </cell>
          <cell r="EK99">
            <v>0</v>
          </cell>
          <cell r="EL99">
            <v>0</v>
          </cell>
          <cell r="EM99">
            <v>0</v>
          </cell>
          <cell r="EN99">
            <v>0.5</v>
          </cell>
          <cell r="EO99">
            <v>0</v>
          </cell>
          <cell r="EP99">
            <v>0</v>
          </cell>
          <cell r="EQ99">
            <v>0</v>
          </cell>
          <cell r="ER99">
            <v>0</v>
          </cell>
          <cell r="ES99" t="str">
            <v>nd</v>
          </cell>
          <cell r="ET99" t="str">
            <v>nd</v>
          </cell>
          <cell r="EU99">
            <v>0.4</v>
          </cell>
          <cell r="EV99">
            <v>0.89999999999999991</v>
          </cell>
          <cell r="EW99">
            <v>1.2</v>
          </cell>
          <cell r="EX99" t="str">
            <v>nd</v>
          </cell>
          <cell r="EY99">
            <v>3.4000000000000004</v>
          </cell>
          <cell r="EZ99">
            <v>1</v>
          </cell>
          <cell r="FA99">
            <v>1.4000000000000001</v>
          </cell>
          <cell r="FB99">
            <v>1.3</v>
          </cell>
          <cell r="FC99">
            <v>2.7</v>
          </cell>
          <cell r="FD99">
            <v>3.3000000000000003</v>
          </cell>
          <cell r="FE99">
            <v>10.199999999999999</v>
          </cell>
          <cell r="FF99">
            <v>2.5</v>
          </cell>
          <cell r="FG99">
            <v>2.4</v>
          </cell>
          <cell r="FH99">
            <v>2.4</v>
          </cell>
          <cell r="FI99">
            <v>6.9</v>
          </cell>
          <cell r="FJ99">
            <v>15.2</v>
          </cell>
          <cell r="FK99">
            <v>35.799999999999997</v>
          </cell>
          <cell r="FL99" t="str">
            <v>nd</v>
          </cell>
          <cell r="FM99" t="str">
            <v>nd</v>
          </cell>
          <cell r="FN99">
            <v>0</v>
          </cell>
          <cell r="FO99">
            <v>0.4</v>
          </cell>
          <cell r="FP99">
            <v>1.4000000000000001</v>
          </cell>
          <cell r="FQ99">
            <v>5.5</v>
          </cell>
          <cell r="FR99">
            <v>0</v>
          </cell>
          <cell r="FS99">
            <v>0</v>
          </cell>
          <cell r="FT99">
            <v>0</v>
          </cell>
          <cell r="FU99">
            <v>0</v>
          </cell>
          <cell r="FV99" t="str">
            <v>nd</v>
          </cell>
          <cell r="FW99">
            <v>1.2</v>
          </cell>
          <cell r="FX99" t="str">
            <v>nd</v>
          </cell>
          <cell r="FY99" t="str">
            <v>nd</v>
          </cell>
          <cell r="FZ99">
            <v>0.70000000000000007</v>
          </cell>
          <cell r="GA99">
            <v>1.3</v>
          </cell>
          <cell r="GB99">
            <v>3.4000000000000004</v>
          </cell>
          <cell r="GC99" t="str">
            <v>nd</v>
          </cell>
          <cell r="GD99">
            <v>0</v>
          </cell>
          <cell r="GE99">
            <v>0.70000000000000007</v>
          </cell>
          <cell r="GF99">
            <v>1.4000000000000001</v>
          </cell>
          <cell r="GG99">
            <v>2.2999999999999998</v>
          </cell>
          <cell r="GH99">
            <v>15.299999999999999</v>
          </cell>
          <cell r="GI99">
            <v>0</v>
          </cell>
          <cell r="GJ99" t="str">
            <v>nd</v>
          </cell>
          <cell r="GK99">
            <v>0</v>
          </cell>
          <cell r="GL99">
            <v>0</v>
          </cell>
          <cell r="GM99">
            <v>5</v>
          </cell>
          <cell r="GN99">
            <v>59.599999999999994</v>
          </cell>
          <cell r="GO99">
            <v>0</v>
          </cell>
          <cell r="GP99">
            <v>0</v>
          </cell>
          <cell r="GQ99">
            <v>0</v>
          </cell>
          <cell r="GR99" t="str">
            <v>nd</v>
          </cell>
          <cell r="GS99" t="str">
            <v>nd</v>
          </cell>
          <cell r="GT99">
            <v>7.1999999999999993</v>
          </cell>
          <cell r="GU99">
            <v>0</v>
          </cell>
          <cell r="GV99">
            <v>0</v>
          </cell>
          <cell r="GW99">
            <v>0</v>
          </cell>
          <cell r="GX99">
            <v>0</v>
          </cell>
          <cell r="GY99" t="str">
            <v>nd</v>
          </cell>
          <cell r="GZ99">
            <v>0</v>
          </cell>
          <cell r="HA99">
            <v>0</v>
          </cell>
          <cell r="HB99" t="str">
            <v>nd</v>
          </cell>
          <cell r="HC99">
            <v>0</v>
          </cell>
          <cell r="HD99">
            <v>0.89999999999999991</v>
          </cell>
          <cell r="HE99">
            <v>5.5</v>
          </cell>
          <cell r="HF99">
            <v>0</v>
          </cell>
          <cell r="HG99">
            <v>0</v>
          </cell>
          <cell r="HH99">
            <v>0</v>
          </cell>
          <cell r="HI99">
            <v>0.89999999999999991</v>
          </cell>
          <cell r="HJ99">
            <v>5.8999999999999995</v>
          </cell>
          <cell r="HK99">
            <v>13.5</v>
          </cell>
          <cell r="HL99" t="str">
            <v>nd</v>
          </cell>
          <cell r="HM99">
            <v>0</v>
          </cell>
          <cell r="HN99">
            <v>0</v>
          </cell>
          <cell r="HO99">
            <v>0.8</v>
          </cell>
          <cell r="HP99">
            <v>17.2</v>
          </cell>
          <cell r="HQ99">
            <v>46.800000000000004</v>
          </cell>
          <cell r="HR99">
            <v>0</v>
          </cell>
          <cell r="HS99">
            <v>0</v>
          </cell>
          <cell r="HT99">
            <v>0</v>
          </cell>
          <cell r="HU99">
            <v>0</v>
          </cell>
          <cell r="HV99">
            <v>3</v>
          </cell>
          <cell r="HW99">
            <v>4.7</v>
          </cell>
          <cell r="HX99">
            <v>0</v>
          </cell>
          <cell r="HY99">
            <v>0</v>
          </cell>
          <cell r="HZ99" t="str">
            <v>nd</v>
          </cell>
          <cell r="IA99">
            <v>0</v>
          </cell>
          <cell r="IB99" t="str">
            <v>nd</v>
          </cell>
          <cell r="IC99" t="str">
            <v>nd</v>
          </cell>
          <cell r="ID99">
            <v>0</v>
          </cell>
          <cell r="IE99">
            <v>1.7999999999999998</v>
          </cell>
          <cell r="IF99">
            <v>2.4</v>
          </cell>
          <cell r="IG99">
            <v>1</v>
          </cell>
          <cell r="IH99">
            <v>1.5</v>
          </cell>
          <cell r="II99" t="str">
            <v>nd</v>
          </cell>
          <cell r="IJ99">
            <v>0.70000000000000007</v>
          </cell>
          <cell r="IK99">
            <v>3.6999999999999997</v>
          </cell>
          <cell r="IL99">
            <v>7.8</v>
          </cell>
          <cell r="IM99">
            <v>6.9</v>
          </cell>
          <cell r="IN99">
            <v>1.4000000000000001</v>
          </cell>
          <cell r="IO99">
            <v>1</v>
          </cell>
          <cell r="IP99">
            <v>1.2</v>
          </cell>
          <cell r="IQ99">
            <v>8</v>
          </cell>
          <cell r="IR99">
            <v>20.9</v>
          </cell>
          <cell r="IS99">
            <v>17.899999999999999</v>
          </cell>
          <cell r="IT99">
            <v>15</v>
          </cell>
          <cell r="IU99">
            <v>0</v>
          </cell>
          <cell r="IV99">
            <v>0</v>
          </cell>
          <cell r="IW99" t="str">
            <v>nd</v>
          </cell>
          <cell r="IX99">
            <v>3.3000000000000003</v>
          </cell>
          <cell r="IY99">
            <v>2.8000000000000003</v>
          </cell>
          <cell r="IZ99">
            <v>0.89999999999999991</v>
          </cell>
          <cell r="JA99">
            <v>0</v>
          </cell>
          <cell r="JB99">
            <v>0</v>
          </cell>
          <cell r="JC99">
            <v>0</v>
          </cell>
          <cell r="JD99">
            <v>0</v>
          </cell>
          <cell r="JE99" t="str">
            <v>nd</v>
          </cell>
          <cell r="JF99">
            <v>0</v>
          </cell>
          <cell r="JG99">
            <v>0</v>
          </cell>
          <cell r="JH99">
            <v>0</v>
          </cell>
          <cell r="JI99">
            <v>0</v>
          </cell>
          <cell r="JJ99">
            <v>0</v>
          </cell>
          <cell r="JK99">
            <v>6.8000000000000007</v>
          </cell>
          <cell r="JL99">
            <v>0</v>
          </cell>
          <cell r="JM99">
            <v>0</v>
          </cell>
          <cell r="JN99">
            <v>0</v>
          </cell>
          <cell r="JO99" t="str">
            <v>nd</v>
          </cell>
          <cell r="JP99" t="str">
            <v>nd</v>
          </cell>
          <cell r="JQ99">
            <v>19.7</v>
          </cell>
          <cell r="JR99" t="str">
            <v>nd</v>
          </cell>
          <cell r="JS99">
            <v>0</v>
          </cell>
          <cell r="JT99">
            <v>0</v>
          </cell>
          <cell r="JU99" t="str">
            <v>nd</v>
          </cell>
          <cell r="JV99" t="str">
            <v>nd</v>
          </cell>
          <cell r="JW99">
            <v>64.400000000000006</v>
          </cell>
          <cell r="JX99">
            <v>0</v>
          </cell>
          <cell r="JY99">
            <v>0</v>
          </cell>
          <cell r="JZ99">
            <v>0</v>
          </cell>
          <cell r="KA99">
            <v>0</v>
          </cell>
          <cell r="KB99" t="str">
            <v>nd</v>
          </cell>
          <cell r="KC99">
            <v>7.5</v>
          </cell>
          <cell r="KD99">
            <v>65.3</v>
          </cell>
          <cell r="KE99">
            <v>11.1</v>
          </cell>
          <cell r="KF99">
            <v>2.9000000000000004</v>
          </cell>
          <cell r="KG99">
            <v>2.1999999999999997</v>
          </cell>
          <cell r="KH99">
            <v>18.099999999999998</v>
          </cell>
          <cell r="KI99">
            <v>0.5</v>
          </cell>
          <cell r="KJ99">
            <v>63.7</v>
          </cell>
          <cell r="KK99">
            <v>11.200000000000001</v>
          </cell>
          <cell r="KL99">
            <v>2.9000000000000004</v>
          </cell>
          <cell r="KM99">
            <v>2.1999999999999997</v>
          </cell>
          <cell r="KN99">
            <v>19.400000000000002</v>
          </cell>
          <cell r="KO99">
            <v>0.5</v>
          </cell>
        </row>
        <row r="100">
          <cell r="A100" t="str">
            <v>2MN</v>
          </cell>
          <cell r="B100" t="str">
            <v>100</v>
          </cell>
          <cell r="C100" t="str">
            <v>NAF 17</v>
          </cell>
          <cell r="D100" t="str">
            <v>MN</v>
          </cell>
          <cell r="E100" t="str">
            <v>2</v>
          </cell>
          <cell r="F100">
            <v>0.70000000000000007</v>
          </cell>
          <cell r="G100">
            <v>6.5</v>
          </cell>
          <cell r="H100">
            <v>25.4</v>
          </cell>
          <cell r="I100">
            <v>55.300000000000004</v>
          </cell>
          <cell r="J100">
            <v>12.2</v>
          </cell>
          <cell r="K100">
            <v>78</v>
          </cell>
          <cell r="L100">
            <v>14.2</v>
          </cell>
          <cell r="M100">
            <v>5.7</v>
          </cell>
          <cell r="N100">
            <v>2.1999999999999997</v>
          </cell>
          <cell r="O100">
            <v>22.7</v>
          </cell>
          <cell r="P100">
            <v>28.299999999999997</v>
          </cell>
          <cell r="Q100">
            <v>7.8</v>
          </cell>
          <cell r="R100">
            <v>6.6000000000000005</v>
          </cell>
          <cell r="S100">
            <v>10.6</v>
          </cell>
          <cell r="T100">
            <v>29.7</v>
          </cell>
          <cell r="U100">
            <v>5.4</v>
          </cell>
          <cell r="V100">
            <v>28.299999999999997</v>
          </cell>
          <cell r="W100">
            <v>14.000000000000002</v>
          </cell>
          <cell r="X100">
            <v>80.7</v>
          </cell>
          <cell r="Y100">
            <v>5.2</v>
          </cell>
          <cell r="Z100">
            <v>11.799999999999999</v>
          </cell>
          <cell r="AA100">
            <v>38.200000000000003</v>
          </cell>
          <cell r="AB100">
            <v>29.4</v>
          </cell>
          <cell r="AC100">
            <v>42.6</v>
          </cell>
          <cell r="AD100">
            <v>26.5</v>
          </cell>
          <cell r="AE100">
            <v>17.399999999999999</v>
          </cell>
          <cell r="AF100">
            <v>31.3</v>
          </cell>
          <cell r="AG100">
            <v>13.900000000000002</v>
          </cell>
          <cell r="AH100">
            <v>0</v>
          </cell>
          <cell r="AI100">
            <v>37.4</v>
          </cell>
          <cell r="AJ100">
            <v>57.4</v>
          </cell>
          <cell r="AK100">
            <v>6.3</v>
          </cell>
          <cell r="AL100">
            <v>36.299999999999997</v>
          </cell>
          <cell r="AM100">
            <v>33.4</v>
          </cell>
          <cell r="AN100">
            <v>66.600000000000009</v>
          </cell>
          <cell r="AO100">
            <v>20.399999999999999</v>
          </cell>
          <cell r="AP100">
            <v>79.600000000000009</v>
          </cell>
          <cell r="AQ100">
            <v>60</v>
          </cell>
          <cell r="AR100">
            <v>17.599999999999998</v>
          </cell>
          <cell r="AS100" t="str">
            <v>nd</v>
          </cell>
          <cell r="AT100">
            <v>11.3</v>
          </cell>
          <cell r="AU100">
            <v>10.100000000000001</v>
          </cell>
          <cell r="AV100">
            <v>16.5</v>
          </cell>
          <cell r="AW100">
            <v>2.1</v>
          </cell>
          <cell r="AX100">
            <v>2.4</v>
          </cell>
          <cell r="AY100">
            <v>69.199999999999989</v>
          </cell>
          <cell r="AZ100">
            <v>9.9</v>
          </cell>
          <cell r="BA100">
            <v>61.199999999999996</v>
          </cell>
          <cell r="BB100">
            <v>14.099999999999998</v>
          </cell>
          <cell r="BC100">
            <v>6.6000000000000005</v>
          </cell>
          <cell r="BD100">
            <v>5</v>
          </cell>
          <cell r="BE100">
            <v>5.8000000000000007</v>
          </cell>
          <cell r="BF100">
            <v>7.3999999999999995</v>
          </cell>
          <cell r="BG100">
            <v>6.2</v>
          </cell>
          <cell r="BH100">
            <v>4.7</v>
          </cell>
          <cell r="BI100">
            <v>7.0000000000000009</v>
          </cell>
          <cell r="BJ100">
            <v>8.2000000000000011</v>
          </cell>
          <cell r="BK100">
            <v>25.5</v>
          </cell>
          <cell r="BL100">
            <v>48.4</v>
          </cell>
          <cell r="BM100">
            <v>1.2</v>
          </cell>
          <cell r="BN100">
            <v>0.70000000000000007</v>
          </cell>
          <cell r="BO100">
            <v>0.6</v>
          </cell>
          <cell r="BP100">
            <v>6.3</v>
          </cell>
          <cell r="BQ100">
            <v>14.799999999999999</v>
          </cell>
          <cell r="BR100">
            <v>76.400000000000006</v>
          </cell>
          <cell r="BS100">
            <v>0</v>
          </cell>
          <cell r="BT100">
            <v>0</v>
          </cell>
          <cell r="BU100">
            <v>0</v>
          </cell>
          <cell r="BV100">
            <v>5.5</v>
          </cell>
          <cell r="BW100">
            <v>54.6</v>
          </cell>
          <cell r="BX100">
            <v>39.900000000000006</v>
          </cell>
          <cell r="BY100">
            <v>1.9</v>
          </cell>
          <cell r="BZ100">
            <v>3.8</v>
          </cell>
          <cell r="CA100">
            <v>12.6</v>
          </cell>
          <cell r="CB100">
            <v>42.6</v>
          </cell>
          <cell r="CC100">
            <v>28.7</v>
          </cell>
          <cell r="CD100">
            <v>10.5</v>
          </cell>
          <cell r="CE100">
            <v>0</v>
          </cell>
          <cell r="CF100">
            <v>0</v>
          </cell>
          <cell r="CG100">
            <v>0</v>
          </cell>
          <cell r="CH100">
            <v>0</v>
          </cell>
          <cell r="CI100" t="str">
            <v>nd</v>
          </cell>
          <cell r="CJ100">
            <v>99.3</v>
          </cell>
          <cell r="CK100">
            <v>60.6</v>
          </cell>
          <cell r="CL100">
            <v>38.299999999999997</v>
          </cell>
          <cell r="CM100">
            <v>68.2</v>
          </cell>
          <cell r="CN100">
            <v>30.4</v>
          </cell>
          <cell r="CO100">
            <v>6.3</v>
          </cell>
          <cell r="CP100">
            <v>21.7</v>
          </cell>
          <cell r="CQ100">
            <v>57.199999999999996</v>
          </cell>
          <cell r="CR100">
            <v>6.4</v>
          </cell>
          <cell r="CS100">
            <v>31.3</v>
          </cell>
          <cell r="CT100">
            <v>26.3</v>
          </cell>
          <cell r="CU100">
            <v>8.7999999999999989</v>
          </cell>
          <cell r="CV100">
            <v>33.6</v>
          </cell>
          <cell r="CW100">
            <v>28.499999999999996</v>
          </cell>
          <cell r="CX100">
            <v>5.8000000000000007</v>
          </cell>
          <cell r="CY100">
            <v>11</v>
          </cell>
          <cell r="CZ100">
            <v>9.3000000000000007</v>
          </cell>
          <cell r="DA100">
            <v>16.900000000000002</v>
          </cell>
          <cell r="DB100">
            <v>28.4</v>
          </cell>
          <cell r="DC100">
            <v>28.7</v>
          </cell>
          <cell r="DD100">
            <v>37.299999999999997</v>
          </cell>
          <cell r="DE100">
            <v>4</v>
          </cell>
          <cell r="DF100">
            <v>18.8</v>
          </cell>
          <cell r="DG100">
            <v>9.1999999999999993</v>
          </cell>
          <cell r="DH100">
            <v>0.5</v>
          </cell>
          <cell r="DI100">
            <v>5.2</v>
          </cell>
          <cell r="DJ100">
            <v>12.5</v>
          </cell>
          <cell r="DK100">
            <v>18.7</v>
          </cell>
          <cell r="DL100" t="str">
            <v>nd</v>
          </cell>
          <cell r="DM100">
            <v>0</v>
          </cell>
          <cell r="DN100">
            <v>0</v>
          </cell>
          <cell r="DO100" t="str">
            <v>nd</v>
          </cell>
          <cell r="DP100" t="str">
            <v>nd</v>
          </cell>
          <cell r="DQ100">
            <v>1.0999999999999999</v>
          </cell>
          <cell r="DR100">
            <v>2.1</v>
          </cell>
          <cell r="DS100" t="str">
            <v>nd</v>
          </cell>
          <cell r="DT100">
            <v>0.3</v>
          </cell>
          <cell r="DU100">
            <v>1.9</v>
          </cell>
          <cell r="DV100" t="str">
            <v>nd</v>
          </cell>
          <cell r="DW100">
            <v>11.5</v>
          </cell>
          <cell r="DX100">
            <v>5.4</v>
          </cell>
          <cell r="DY100">
            <v>2.5</v>
          </cell>
          <cell r="DZ100">
            <v>1.9</v>
          </cell>
          <cell r="EA100">
            <v>1.6</v>
          </cell>
          <cell r="EB100">
            <v>2.1</v>
          </cell>
          <cell r="EC100">
            <v>37.4</v>
          </cell>
          <cell r="ED100">
            <v>6.2</v>
          </cell>
          <cell r="EE100">
            <v>3.6999999999999997</v>
          </cell>
          <cell r="EF100">
            <v>2.4</v>
          </cell>
          <cell r="EG100">
            <v>1.7999999999999998</v>
          </cell>
          <cell r="EH100">
            <v>4.3</v>
          </cell>
          <cell r="EI100">
            <v>10.8</v>
          </cell>
          <cell r="EJ100" t="str">
            <v>nd</v>
          </cell>
          <cell r="EK100" t="str">
            <v>nd</v>
          </cell>
          <cell r="EL100" t="str">
            <v>nd</v>
          </cell>
          <cell r="EM100">
            <v>0.4</v>
          </cell>
          <cell r="EN100">
            <v>0.4</v>
          </cell>
          <cell r="EO100">
            <v>0</v>
          </cell>
          <cell r="EP100" t="str">
            <v>nd</v>
          </cell>
          <cell r="EQ100">
            <v>0</v>
          </cell>
          <cell r="ER100" t="str">
            <v>nd</v>
          </cell>
          <cell r="ES100" t="str">
            <v>nd</v>
          </cell>
          <cell r="ET100">
            <v>0.70000000000000007</v>
          </cell>
          <cell r="EU100">
            <v>0.4</v>
          </cell>
          <cell r="EV100">
            <v>0.70000000000000007</v>
          </cell>
          <cell r="EW100">
            <v>1</v>
          </cell>
          <cell r="EX100">
            <v>1.7000000000000002</v>
          </cell>
          <cell r="EY100">
            <v>2.2999999999999998</v>
          </cell>
          <cell r="EZ100">
            <v>2.1</v>
          </cell>
          <cell r="FA100">
            <v>2.5</v>
          </cell>
          <cell r="FB100">
            <v>2.5</v>
          </cell>
          <cell r="FC100">
            <v>2.5</v>
          </cell>
          <cell r="FD100">
            <v>6.7</v>
          </cell>
          <cell r="FE100">
            <v>7.1999999999999993</v>
          </cell>
          <cell r="FF100">
            <v>2.9000000000000004</v>
          </cell>
          <cell r="FG100">
            <v>1.6</v>
          </cell>
          <cell r="FH100">
            <v>3.5999999999999996</v>
          </cell>
          <cell r="FI100">
            <v>4.3</v>
          </cell>
          <cell r="FJ100">
            <v>14.2</v>
          </cell>
          <cell r="FK100">
            <v>30.599999999999998</v>
          </cell>
          <cell r="FL100" t="str">
            <v>nd</v>
          </cell>
          <cell r="FM100" t="str">
            <v>nd</v>
          </cell>
          <cell r="FN100" t="str">
            <v>nd</v>
          </cell>
          <cell r="FO100" t="str">
            <v>nd</v>
          </cell>
          <cell r="FP100">
            <v>2.2999999999999998</v>
          </cell>
          <cell r="FQ100">
            <v>8.6</v>
          </cell>
          <cell r="FR100">
            <v>0</v>
          </cell>
          <cell r="FS100">
            <v>0</v>
          </cell>
          <cell r="FT100">
            <v>0</v>
          </cell>
          <cell r="FU100" t="str">
            <v>nd</v>
          </cell>
          <cell r="FV100">
            <v>0.6</v>
          </cell>
          <cell r="FW100" t="str">
            <v>nd</v>
          </cell>
          <cell r="FX100">
            <v>0.3</v>
          </cell>
          <cell r="FY100">
            <v>0</v>
          </cell>
          <cell r="FZ100">
            <v>2.5</v>
          </cell>
          <cell r="GA100">
            <v>2.1</v>
          </cell>
          <cell r="GB100">
            <v>1.4000000000000001</v>
          </cell>
          <cell r="GC100" t="str">
            <v>nd</v>
          </cell>
          <cell r="GD100" t="str">
            <v>nd</v>
          </cell>
          <cell r="GE100" t="str">
            <v>nd</v>
          </cell>
          <cell r="GF100">
            <v>2.4</v>
          </cell>
          <cell r="GG100">
            <v>6.2</v>
          </cell>
          <cell r="GH100">
            <v>14.299999999999999</v>
          </cell>
          <cell r="GI100" t="str">
            <v>nd</v>
          </cell>
          <cell r="GJ100">
            <v>0</v>
          </cell>
          <cell r="GK100" t="str">
            <v>nd</v>
          </cell>
          <cell r="GL100" t="str">
            <v>nd</v>
          </cell>
          <cell r="GM100">
            <v>5.3</v>
          </cell>
          <cell r="GN100">
            <v>50.5</v>
          </cell>
          <cell r="GO100">
            <v>0</v>
          </cell>
          <cell r="GP100">
            <v>0</v>
          </cell>
          <cell r="GQ100">
            <v>0</v>
          </cell>
          <cell r="GR100" t="str">
            <v>nd</v>
          </cell>
          <cell r="GS100">
            <v>1.3</v>
          </cell>
          <cell r="GT100">
            <v>9.6</v>
          </cell>
          <cell r="GU100">
            <v>0</v>
          </cell>
          <cell r="GV100" t="str">
            <v>nd</v>
          </cell>
          <cell r="GW100">
            <v>0</v>
          </cell>
          <cell r="GX100">
            <v>0</v>
          </cell>
          <cell r="GY100" t="str">
            <v>nd</v>
          </cell>
          <cell r="GZ100">
            <v>0</v>
          </cell>
          <cell r="HA100">
            <v>0</v>
          </cell>
          <cell r="HB100">
            <v>0</v>
          </cell>
          <cell r="HC100">
            <v>1.0999999999999999</v>
          </cell>
          <cell r="HD100">
            <v>3.9</v>
          </cell>
          <cell r="HE100">
            <v>1.7000000000000002</v>
          </cell>
          <cell r="HF100">
            <v>0</v>
          </cell>
          <cell r="HG100">
            <v>0</v>
          </cell>
          <cell r="HH100">
            <v>0</v>
          </cell>
          <cell r="HI100">
            <v>2.8000000000000003</v>
          </cell>
          <cell r="HJ100">
            <v>11.600000000000001</v>
          </cell>
          <cell r="HK100">
            <v>8.5</v>
          </cell>
          <cell r="HL100">
            <v>0</v>
          </cell>
          <cell r="HM100">
            <v>0</v>
          </cell>
          <cell r="HN100">
            <v>0</v>
          </cell>
          <cell r="HO100">
            <v>1.7000000000000002</v>
          </cell>
          <cell r="HP100">
            <v>31.8</v>
          </cell>
          <cell r="HQ100">
            <v>24</v>
          </cell>
          <cell r="HR100">
            <v>0</v>
          </cell>
          <cell r="HS100">
            <v>0</v>
          </cell>
          <cell r="HT100">
            <v>0</v>
          </cell>
          <cell r="HU100">
            <v>0</v>
          </cell>
          <cell r="HV100">
            <v>7.3</v>
          </cell>
          <cell r="HW100">
            <v>4.8</v>
          </cell>
          <cell r="HX100" t="str">
            <v>nd</v>
          </cell>
          <cell r="HY100">
            <v>0</v>
          </cell>
          <cell r="HZ100" t="str">
            <v>nd</v>
          </cell>
          <cell r="IA100" t="str">
            <v>nd</v>
          </cell>
          <cell r="IB100">
            <v>0</v>
          </cell>
          <cell r="IC100" t="str">
            <v>nd</v>
          </cell>
          <cell r="ID100" t="str">
            <v>nd</v>
          </cell>
          <cell r="IE100" t="str">
            <v>nd</v>
          </cell>
          <cell r="IF100">
            <v>3.4000000000000004</v>
          </cell>
          <cell r="IG100">
            <v>2</v>
          </cell>
          <cell r="IH100">
            <v>0.4</v>
          </cell>
          <cell r="II100">
            <v>1.2</v>
          </cell>
          <cell r="IJ100">
            <v>0.8</v>
          </cell>
          <cell r="IK100">
            <v>2.4</v>
          </cell>
          <cell r="IL100">
            <v>12.9</v>
          </cell>
          <cell r="IM100">
            <v>6.7</v>
          </cell>
          <cell r="IN100">
            <v>1.0999999999999999</v>
          </cell>
          <cell r="IO100" t="str">
            <v>nd</v>
          </cell>
          <cell r="IP100">
            <v>2.2999999999999998</v>
          </cell>
          <cell r="IQ100">
            <v>6.8000000000000007</v>
          </cell>
          <cell r="IR100">
            <v>22.2</v>
          </cell>
          <cell r="IS100">
            <v>16.5</v>
          </cell>
          <cell r="IT100">
            <v>7.6</v>
          </cell>
          <cell r="IU100" t="str">
            <v>nd</v>
          </cell>
          <cell r="IV100" t="str">
            <v>nd</v>
          </cell>
          <cell r="IW100">
            <v>3</v>
          </cell>
          <cell r="IX100">
            <v>3.5999999999999996</v>
          </cell>
          <cell r="IY100">
            <v>3.4000000000000004</v>
          </cell>
          <cell r="IZ100">
            <v>1.4000000000000001</v>
          </cell>
          <cell r="JA100">
            <v>0</v>
          </cell>
          <cell r="JB100">
            <v>0</v>
          </cell>
          <cell r="JC100">
            <v>0</v>
          </cell>
          <cell r="JD100">
            <v>0</v>
          </cell>
          <cell r="JE100">
            <v>0.8</v>
          </cell>
          <cell r="JF100">
            <v>0</v>
          </cell>
          <cell r="JG100">
            <v>0</v>
          </cell>
          <cell r="JH100">
            <v>0</v>
          </cell>
          <cell r="JI100">
            <v>0</v>
          </cell>
          <cell r="JJ100">
            <v>0</v>
          </cell>
          <cell r="JK100">
            <v>6.5</v>
          </cell>
          <cell r="JL100">
            <v>0</v>
          </cell>
          <cell r="JM100">
            <v>0</v>
          </cell>
          <cell r="JN100">
            <v>0</v>
          </cell>
          <cell r="JO100">
            <v>0</v>
          </cell>
          <cell r="JP100" t="str">
            <v>nd</v>
          </cell>
          <cell r="JQ100">
            <v>22.400000000000002</v>
          </cell>
          <cell r="JR100">
            <v>0</v>
          </cell>
          <cell r="JS100">
            <v>0</v>
          </cell>
          <cell r="JT100">
            <v>0</v>
          </cell>
          <cell r="JU100">
            <v>0</v>
          </cell>
          <cell r="JV100">
            <v>0</v>
          </cell>
          <cell r="JW100">
            <v>57.9</v>
          </cell>
          <cell r="JX100">
            <v>0</v>
          </cell>
          <cell r="JY100">
            <v>0</v>
          </cell>
          <cell r="JZ100">
            <v>0</v>
          </cell>
          <cell r="KA100">
            <v>0</v>
          </cell>
          <cell r="KB100" t="str">
            <v>nd</v>
          </cell>
          <cell r="KC100">
            <v>11.600000000000001</v>
          </cell>
          <cell r="KD100">
            <v>61.199999999999996</v>
          </cell>
          <cell r="KE100">
            <v>12.9</v>
          </cell>
          <cell r="KF100">
            <v>3.3000000000000003</v>
          </cell>
          <cell r="KG100">
            <v>3.6999999999999997</v>
          </cell>
          <cell r="KH100">
            <v>18.899999999999999</v>
          </cell>
          <cell r="KI100">
            <v>0</v>
          </cell>
          <cell r="KJ100">
            <v>59.3</v>
          </cell>
          <cell r="KK100">
            <v>12.5</v>
          </cell>
          <cell r="KL100">
            <v>3.5000000000000004</v>
          </cell>
          <cell r="KM100">
            <v>3.8</v>
          </cell>
          <cell r="KN100">
            <v>20.9</v>
          </cell>
          <cell r="KO100">
            <v>0</v>
          </cell>
        </row>
        <row r="101">
          <cell r="A101" t="str">
            <v>3MN</v>
          </cell>
          <cell r="B101" t="str">
            <v>101</v>
          </cell>
          <cell r="C101" t="str">
            <v>NAF 17</v>
          </cell>
          <cell r="D101" t="str">
            <v>MN</v>
          </cell>
          <cell r="E101" t="str">
            <v>3</v>
          </cell>
          <cell r="F101">
            <v>1.2</v>
          </cell>
          <cell r="G101">
            <v>5.6000000000000005</v>
          </cell>
          <cell r="H101">
            <v>25.1</v>
          </cell>
          <cell r="I101">
            <v>60.9</v>
          </cell>
          <cell r="J101">
            <v>7.1999999999999993</v>
          </cell>
          <cell r="K101">
            <v>79.900000000000006</v>
          </cell>
          <cell r="L101">
            <v>13.4</v>
          </cell>
          <cell r="M101">
            <v>1.6</v>
          </cell>
          <cell r="N101">
            <v>5.0999999999999996</v>
          </cell>
          <cell r="O101">
            <v>26.5</v>
          </cell>
          <cell r="P101">
            <v>28.499999999999996</v>
          </cell>
          <cell r="Q101">
            <v>8</v>
          </cell>
          <cell r="R101">
            <v>7.0000000000000009</v>
          </cell>
          <cell r="S101">
            <v>15.9</v>
          </cell>
          <cell r="T101">
            <v>31.5</v>
          </cell>
          <cell r="U101">
            <v>6.8000000000000007</v>
          </cell>
          <cell r="V101">
            <v>21.6</v>
          </cell>
          <cell r="W101">
            <v>18.3</v>
          </cell>
          <cell r="X101">
            <v>75.7</v>
          </cell>
          <cell r="Y101">
            <v>6</v>
          </cell>
          <cell r="Z101">
            <v>13.100000000000001</v>
          </cell>
          <cell r="AA101">
            <v>48.6</v>
          </cell>
          <cell r="AB101">
            <v>28.4</v>
          </cell>
          <cell r="AC101">
            <v>43.2</v>
          </cell>
          <cell r="AD101">
            <v>24</v>
          </cell>
          <cell r="AE101">
            <v>12.1</v>
          </cell>
          <cell r="AF101">
            <v>28.199999999999996</v>
          </cell>
          <cell r="AG101">
            <v>19.5</v>
          </cell>
          <cell r="AH101">
            <v>0</v>
          </cell>
          <cell r="AI101">
            <v>40.300000000000004</v>
          </cell>
          <cell r="AJ101">
            <v>62.7</v>
          </cell>
          <cell r="AK101">
            <v>3.3000000000000003</v>
          </cell>
          <cell r="AL101">
            <v>34</v>
          </cell>
          <cell r="AM101">
            <v>37.200000000000003</v>
          </cell>
          <cell r="AN101">
            <v>62.8</v>
          </cell>
          <cell r="AO101">
            <v>23.7</v>
          </cell>
          <cell r="AP101">
            <v>76.3</v>
          </cell>
          <cell r="AQ101">
            <v>55.600000000000009</v>
          </cell>
          <cell r="AR101">
            <v>14.499999999999998</v>
          </cell>
          <cell r="AS101" t="str">
            <v>nd</v>
          </cell>
          <cell r="AT101">
            <v>18.8</v>
          </cell>
          <cell r="AU101">
            <v>10.8</v>
          </cell>
          <cell r="AV101">
            <v>10</v>
          </cell>
          <cell r="AW101">
            <v>4.5999999999999996</v>
          </cell>
          <cell r="AX101">
            <v>5.7</v>
          </cell>
          <cell r="AY101">
            <v>70.8</v>
          </cell>
          <cell r="AZ101">
            <v>8.9</v>
          </cell>
          <cell r="BA101">
            <v>60</v>
          </cell>
          <cell r="BB101">
            <v>13.3</v>
          </cell>
          <cell r="BC101">
            <v>5.8000000000000007</v>
          </cell>
          <cell r="BD101">
            <v>8.3000000000000007</v>
          </cell>
          <cell r="BE101">
            <v>7.3999999999999995</v>
          </cell>
          <cell r="BF101">
            <v>5.3</v>
          </cell>
          <cell r="BG101">
            <v>6.2</v>
          </cell>
          <cell r="BH101">
            <v>6.9</v>
          </cell>
          <cell r="BI101">
            <v>5.8000000000000007</v>
          </cell>
          <cell r="BJ101">
            <v>11.799999999999999</v>
          </cell>
          <cell r="BK101">
            <v>22.5</v>
          </cell>
          <cell r="BL101">
            <v>46.800000000000004</v>
          </cell>
          <cell r="BM101">
            <v>0.6</v>
          </cell>
          <cell r="BN101">
            <v>0.6</v>
          </cell>
          <cell r="BO101">
            <v>1.3</v>
          </cell>
          <cell r="BP101">
            <v>7.1</v>
          </cell>
          <cell r="BQ101">
            <v>18.399999999999999</v>
          </cell>
          <cell r="BR101">
            <v>71.899999999999991</v>
          </cell>
          <cell r="BS101">
            <v>0</v>
          </cell>
          <cell r="BT101">
            <v>0</v>
          </cell>
          <cell r="BU101" t="str">
            <v>nd</v>
          </cell>
          <cell r="BV101">
            <v>3.3000000000000003</v>
          </cell>
          <cell r="BW101">
            <v>65</v>
          </cell>
          <cell r="BX101">
            <v>31.3</v>
          </cell>
          <cell r="BY101" t="str">
            <v>nd</v>
          </cell>
          <cell r="BZ101">
            <v>3.9</v>
          </cell>
          <cell r="CA101">
            <v>22.3</v>
          </cell>
          <cell r="CB101">
            <v>39.700000000000003</v>
          </cell>
          <cell r="CC101">
            <v>26.400000000000002</v>
          </cell>
          <cell r="CD101">
            <v>7.1999999999999993</v>
          </cell>
          <cell r="CE101">
            <v>0</v>
          </cell>
          <cell r="CF101">
            <v>0</v>
          </cell>
          <cell r="CG101">
            <v>0</v>
          </cell>
          <cell r="CH101" t="str">
            <v>nd</v>
          </cell>
          <cell r="CI101">
            <v>0</v>
          </cell>
          <cell r="CJ101">
            <v>99.5</v>
          </cell>
          <cell r="CK101">
            <v>64.600000000000009</v>
          </cell>
          <cell r="CL101">
            <v>41.8</v>
          </cell>
          <cell r="CM101">
            <v>78.3</v>
          </cell>
          <cell r="CN101">
            <v>30.7</v>
          </cell>
          <cell r="CO101">
            <v>5</v>
          </cell>
          <cell r="CP101">
            <v>22.5</v>
          </cell>
          <cell r="CQ101">
            <v>62.9</v>
          </cell>
          <cell r="CR101">
            <v>7.3999999999999995</v>
          </cell>
          <cell r="CS101">
            <v>37.299999999999997</v>
          </cell>
          <cell r="CT101">
            <v>21.4</v>
          </cell>
          <cell r="CU101">
            <v>7.5</v>
          </cell>
          <cell r="CV101">
            <v>33.800000000000004</v>
          </cell>
          <cell r="CW101">
            <v>25.6</v>
          </cell>
          <cell r="CX101">
            <v>9.4</v>
          </cell>
          <cell r="CY101">
            <v>16.100000000000001</v>
          </cell>
          <cell r="CZ101">
            <v>9.4</v>
          </cell>
          <cell r="DA101">
            <v>13.700000000000001</v>
          </cell>
          <cell r="DB101">
            <v>25.900000000000002</v>
          </cell>
          <cell r="DC101">
            <v>24.9</v>
          </cell>
          <cell r="DD101">
            <v>39</v>
          </cell>
          <cell r="DE101">
            <v>9.9</v>
          </cell>
          <cell r="DF101">
            <v>19.400000000000002</v>
          </cell>
          <cell r="DG101">
            <v>12.6</v>
          </cell>
          <cell r="DH101">
            <v>3.5999999999999996</v>
          </cell>
          <cell r="DI101">
            <v>5.5</v>
          </cell>
          <cell r="DJ101">
            <v>15.6</v>
          </cell>
          <cell r="DK101">
            <v>16.100000000000001</v>
          </cell>
          <cell r="DL101">
            <v>0</v>
          </cell>
          <cell r="DM101">
            <v>0</v>
          </cell>
          <cell r="DN101">
            <v>0</v>
          </cell>
          <cell r="DO101">
            <v>0</v>
          </cell>
          <cell r="DP101" t="str">
            <v>nd</v>
          </cell>
          <cell r="DQ101">
            <v>1.7000000000000002</v>
          </cell>
          <cell r="DR101">
            <v>1.2</v>
          </cell>
          <cell r="DS101">
            <v>0.5</v>
          </cell>
          <cell r="DT101">
            <v>0.70000000000000007</v>
          </cell>
          <cell r="DU101">
            <v>1.5</v>
          </cell>
          <cell r="DV101">
            <v>0</v>
          </cell>
          <cell r="DW101">
            <v>11.600000000000001</v>
          </cell>
          <cell r="DX101">
            <v>3.5999999999999996</v>
          </cell>
          <cell r="DY101">
            <v>2.1999999999999997</v>
          </cell>
          <cell r="DZ101">
            <v>4.2</v>
          </cell>
          <cell r="EA101">
            <v>3.1</v>
          </cell>
          <cell r="EB101">
            <v>0.8</v>
          </cell>
          <cell r="EC101">
            <v>41.5</v>
          </cell>
          <cell r="ED101">
            <v>7.6</v>
          </cell>
          <cell r="EE101">
            <v>2.2999999999999998</v>
          </cell>
          <cell r="EF101">
            <v>3.3000000000000003</v>
          </cell>
          <cell r="EG101">
            <v>2.4</v>
          </cell>
          <cell r="EH101">
            <v>3.5000000000000004</v>
          </cell>
          <cell r="EI101">
            <v>5.0999999999999996</v>
          </cell>
          <cell r="EJ101" t="str">
            <v>nd</v>
          </cell>
          <cell r="EK101">
            <v>0.6</v>
          </cell>
          <cell r="EL101" t="str">
            <v>nd</v>
          </cell>
          <cell r="EM101" t="str">
            <v>nd</v>
          </cell>
          <cell r="EN101" t="str">
            <v>nd</v>
          </cell>
          <cell r="EO101">
            <v>0</v>
          </cell>
          <cell r="EP101">
            <v>0</v>
          </cell>
          <cell r="EQ101">
            <v>0</v>
          </cell>
          <cell r="ER101">
            <v>0</v>
          </cell>
          <cell r="ES101" t="str">
            <v>nd</v>
          </cell>
          <cell r="ET101" t="str">
            <v>nd</v>
          </cell>
          <cell r="EU101">
            <v>0.4</v>
          </cell>
          <cell r="EV101" t="str">
            <v>nd</v>
          </cell>
          <cell r="EW101">
            <v>0.89999999999999991</v>
          </cell>
          <cell r="EX101">
            <v>2.5</v>
          </cell>
          <cell r="EY101">
            <v>1.5</v>
          </cell>
          <cell r="EZ101">
            <v>2.1999999999999997</v>
          </cell>
          <cell r="FA101">
            <v>2.8000000000000003</v>
          </cell>
          <cell r="FB101">
            <v>1.7000000000000002</v>
          </cell>
          <cell r="FC101">
            <v>4.5999999999999996</v>
          </cell>
          <cell r="FD101">
            <v>6.6000000000000005</v>
          </cell>
          <cell r="FE101">
            <v>7.0000000000000009</v>
          </cell>
          <cell r="FF101">
            <v>3.2</v>
          </cell>
          <cell r="FG101">
            <v>2.8000000000000003</v>
          </cell>
          <cell r="FH101">
            <v>3.3000000000000003</v>
          </cell>
          <cell r="FI101">
            <v>6.1</v>
          </cell>
          <cell r="FJ101">
            <v>12.4</v>
          </cell>
          <cell r="FK101">
            <v>33.800000000000004</v>
          </cell>
          <cell r="FL101">
            <v>0.4</v>
          </cell>
          <cell r="FM101">
            <v>0.4</v>
          </cell>
          <cell r="FN101">
            <v>0.6</v>
          </cell>
          <cell r="FO101" t="str">
            <v>nd</v>
          </cell>
          <cell r="FP101">
            <v>1.0999999999999999</v>
          </cell>
          <cell r="FQ101">
            <v>3.9</v>
          </cell>
          <cell r="FR101" t="str">
            <v>nd</v>
          </cell>
          <cell r="FS101">
            <v>0</v>
          </cell>
          <cell r="FT101">
            <v>0</v>
          </cell>
          <cell r="FU101">
            <v>0</v>
          </cell>
          <cell r="FV101" t="str">
            <v>nd</v>
          </cell>
          <cell r="FW101">
            <v>0</v>
          </cell>
          <cell r="FX101" t="str">
            <v>nd</v>
          </cell>
          <cell r="FY101">
            <v>1.3</v>
          </cell>
          <cell r="FZ101">
            <v>0.89999999999999991</v>
          </cell>
          <cell r="GA101">
            <v>1.2</v>
          </cell>
          <cell r="GB101">
            <v>2.2999999999999998</v>
          </cell>
          <cell r="GC101" t="str">
            <v>nd</v>
          </cell>
          <cell r="GD101" t="str">
            <v>nd</v>
          </cell>
          <cell r="GE101">
            <v>0</v>
          </cell>
          <cell r="GF101">
            <v>3.4000000000000004</v>
          </cell>
          <cell r="GG101">
            <v>8.3000000000000007</v>
          </cell>
          <cell r="GH101">
            <v>12.5</v>
          </cell>
          <cell r="GI101">
            <v>0</v>
          </cell>
          <cell r="GJ101">
            <v>0</v>
          </cell>
          <cell r="GK101">
            <v>0</v>
          </cell>
          <cell r="GL101">
            <v>2.5</v>
          </cell>
          <cell r="GM101">
            <v>7.6</v>
          </cell>
          <cell r="GN101">
            <v>50.7</v>
          </cell>
          <cell r="GO101">
            <v>0</v>
          </cell>
          <cell r="GP101" t="str">
            <v>nd</v>
          </cell>
          <cell r="GQ101">
            <v>0</v>
          </cell>
          <cell r="GR101" t="str">
            <v>nd</v>
          </cell>
          <cell r="GS101">
            <v>1.3</v>
          </cell>
          <cell r="GT101">
            <v>5.5</v>
          </cell>
          <cell r="GU101">
            <v>0</v>
          </cell>
          <cell r="GV101" t="str">
            <v>nd</v>
          </cell>
          <cell r="GW101">
            <v>0</v>
          </cell>
          <cell r="GX101">
            <v>0</v>
          </cell>
          <cell r="GY101" t="str">
            <v>nd</v>
          </cell>
          <cell r="GZ101">
            <v>0</v>
          </cell>
          <cell r="HA101">
            <v>0</v>
          </cell>
          <cell r="HB101">
            <v>0</v>
          </cell>
          <cell r="HC101">
            <v>0</v>
          </cell>
          <cell r="HD101">
            <v>3.1</v>
          </cell>
          <cell r="HE101">
            <v>2.9000000000000004</v>
          </cell>
          <cell r="HF101">
            <v>0</v>
          </cell>
          <cell r="HG101">
            <v>0</v>
          </cell>
          <cell r="HH101">
            <v>0</v>
          </cell>
          <cell r="HI101" t="str">
            <v>nd</v>
          </cell>
          <cell r="HJ101">
            <v>18.5</v>
          </cell>
          <cell r="HK101">
            <v>6.5</v>
          </cell>
          <cell r="HL101">
            <v>0</v>
          </cell>
          <cell r="HM101">
            <v>0</v>
          </cell>
          <cell r="HN101" t="str">
            <v>nd</v>
          </cell>
          <cell r="HO101">
            <v>2.1999999999999997</v>
          </cell>
          <cell r="HP101">
            <v>37.200000000000003</v>
          </cell>
          <cell r="HQ101">
            <v>20</v>
          </cell>
          <cell r="HR101">
            <v>0</v>
          </cell>
          <cell r="HS101">
            <v>0</v>
          </cell>
          <cell r="HT101">
            <v>0</v>
          </cell>
          <cell r="HU101">
            <v>0.70000000000000007</v>
          </cell>
          <cell r="HV101">
            <v>5.7</v>
          </cell>
          <cell r="HW101">
            <v>1.2</v>
          </cell>
          <cell r="HX101">
            <v>0</v>
          </cell>
          <cell r="HY101">
            <v>0</v>
          </cell>
          <cell r="HZ101" t="str">
            <v>nd</v>
          </cell>
          <cell r="IA101">
            <v>0</v>
          </cell>
          <cell r="IB101" t="str">
            <v>nd</v>
          </cell>
          <cell r="IC101">
            <v>0</v>
          </cell>
          <cell r="ID101" t="str">
            <v>nd</v>
          </cell>
          <cell r="IE101">
            <v>1.6</v>
          </cell>
          <cell r="IF101">
            <v>2.1</v>
          </cell>
          <cell r="IG101">
            <v>1.4000000000000001</v>
          </cell>
          <cell r="IH101" t="str">
            <v>nd</v>
          </cell>
          <cell r="II101">
            <v>0</v>
          </cell>
          <cell r="IJ101">
            <v>1.3</v>
          </cell>
          <cell r="IK101">
            <v>5.2</v>
          </cell>
          <cell r="IL101">
            <v>10.199999999999999</v>
          </cell>
          <cell r="IM101">
            <v>7.0000000000000009</v>
          </cell>
          <cell r="IN101">
            <v>2</v>
          </cell>
          <cell r="IO101" t="str">
            <v>nd</v>
          </cell>
          <cell r="IP101">
            <v>2</v>
          </cell>
          <cell r="IQ101">
            <v>13</v>
          </cell>
          <cell r="IR101">
            <v>24</v>
          </cell>
          <cell r="IS101">
            <v>16.900000000000002</v>
          </cell>
          <cell r="IT101">
            <v>3.9</v>
          </cell>
          <cell r="IU101">
            <v>0</v>
          </cell>
          <cell r="IV101" t="str">
            <v>nd</v>
          </cell>
          <cell r="IW101">
            <v>1.9</v>
          </cell>
          <cell r="IX101">
            <v>3.4000000000000004</v>
          </cell>
          <cell r="IY101">
            <v>1.0999999999999999</v>
          </cell>
          <cell r="IZ101">
            <v>0.5</v>
          </cell>
          <cell r="JA101">
            <v>0</v>
          </cell>
          <cell r="JB101">
            <v>0</v>
          </cell>
          <cell r="JC101">
            <v>0</v>
          </cell>
          <cell r="JD101">
            <v>0</v>
          </cell>
          <cell r="JE101">
            <v>1.2</v>
          </cell>
          <cell r="JF101">
            <v>0</v>
          </cell>
          <cell r="JG101">
            <v>0</v>
          </cell>
          <cell r="JH101">
            <v>0</v>
          </cell>
          <cell r="JI101">
            <v>0</v>
          </cell>
          <cell r="JJ101">
            <v>0</v>
          </cell>
          <cell r="JK101">
            <v>5.8999999999999995</v>
          </cell>
          <cell r="JL101">
            <v>0</v>
          </cell>
          <cell r="JM101">
            <v>0</v>
          </cell>
          <cell r="JN101">
            <v>0</v>
          </cell>
          <cell r="JO101">
            <v>0</v>
          </cell>
          <cell r="JP101">
            <v>0</v>
          </cell>
          <cell r="JQ101">
            <v>25.6</v>
          </cell>
          <cell r="JR101">
            <v>0</v>
          </cell>
          <cell r="JS101">
            <v>0</v>
          </cell>
          <cell r="JT101">
            <v>0</v>
          </cell>
          <cell r="JU101" t="str">
            <v>nd</v>
          </cell>
          <cell r="JV101">
            <v>0</v>
          </cell>
          <cell r="JW101">
            <v>59.699999999999996</v>
          </cell>
          <cell r="JX101">
            <v>0</v>
          </cell>
          <cell r="JY101">
            <v>0</v>
          </cell>
          <cell r="JZ101">
            <v>0</v>
          </cell>
          <cell r="KA101">
            <v>0</v>
          </cell>
          <cell r="KB101">
            <v>0</v>
          </cell>
          <cell r="KC101">
            <v>7.1</v>
          </cell>
          <cell r="KD101">
            <v>59.599999999999994</v>
          </cell>
          <cell r="KE101">
            <v>13.600000000000001</v>
          </cell>
          <cell r="KF101">
            <v>3.4000000000000004</v>
          </cell>
          <cell r="KG101">
            <v>3.8</v>
          </cell>
          <cell r="KH101">
            <v>19.5</v>
          </cell>
          <cell r="KI101">
            <v>0.1</v>
          </cell>
          <cell r="KJ101">
            <v>58.099999999999994</v>
          </cell>
          <cell r="KK101">
            <v>13.700000000000001</v>
          </cell>
          <cell r="KL101">
            <v>3.5999999999999996</v>
          </cell>
          <cell r="KM101">
            <v>3.8</v>
          </cell>
          <cell r="KN101">
            <v>20.7</v>
          </cell>
          <cell r="KO101">
            <v>0.1</v>
          </cell>
        </row>
        <row r="102">
          <cell r="A102" t="str">
            <v>4MN</v>
          </cell>
          <cell r="B102" t="str">
            <v>102</v>
          </cell>
          <cell r="C102" t="str">
            <v>NAF 17</v>
          </cell>
          <cell r="D102" t="str">
            <v>MN</v>
          </cell>
          <cell r="E102" t="str">
            <v>4</v>
          </cell>
          <cell r="F102" t="str">
            <v>nd</v>
          </cell>
          <cell r="G102">
            <v>8</v>
          </cell>
          <cell r="H102">
            <v>33.4</v>
          </cell>
          <cell r="I102">
            <v>48.5</v>
          </cell>
          <cell r="J102">
            <v>9.6</v>
          </cell>
          <cell r="K102">
            <v>73.099999999999994</v>
          </cell>
          <cell r="L102">
            <v>21.099999999999998</v>
          </cell>
          <cell r="M102">
            <v>1.4000000000000001</v>
          </cell>
          <cell r="N102">
            <v>4.3</v>
          </cell>
          <cell r="O102">
            <v>27.6</v>
          </cell>
          <cell r="P102">
            <v>33.200000000000003</v>
          </cell>
          <cell r="Q102">
            <v>6.9</v>
          </cell>
          <cell r="R102">
            <v>3.4000000000000004</v>
          </cell>
          <cell r="S102">
            <v>14.000000000000002</v>
          </cell>
          <cell r="T102">
            <v>35.299999999999997</v>
          </cell>
          <cell r="U102">
            <v>9.4</v>
          </cell>
          <cell r="V102">
            <v>25.5</v>
          </cell>
          <cell r="W102">
            <v>20.7</v>
          </cell>
          <cell r="X102">
            <v>74.7</v>
          </cell>
          <cell r="Y102">
            <v>4.5999999999999996</v>
          </cell>
          <cell r="Z102">
            <v>10.299999999999999</v>
          </cell>
          <cell r="AA102">
            <v>50</v>
          </cell>
          <cell r="AB102">
            <v>22.1</v>
          </cell>
          <cell r="AC102">
            <v>42.199999999999996</v>
          </cell>
          <cell r="AD102">
            <v>26</v>
          </cell>
          <cell r="AE102">
            <v>22.7</v>
          </cell>
          <cell r="AF102">
            <v>34.1</v>
          </cell>
          <cell r="AG102">
            <v>13.5</v>
          </cell>
          <cell r="AH102">
            <v>0</v>
          </cell>
          <cell r="AI102">
            <v>29.7</v>
          </cell>
          <cell r="AJ102">
            <v>60.6</v>
          </cell>
          <cell r="AK102">
            <v>5.7</v>
          </cell>
          <cell r="AL102">
            <v>33.700000000000003</v>
          </cell>
          <cell r="AM102">
            <v>45.4</v>
          </cell>
          <cell r="AN102">
            <v>54.6</v>
          </cell>
          <cell r="AO102">
            <v>36.299999999999997</v>
          </cell>
          <cell r="AP102">
            <v>63.7</v>
          </cell>
          <cell r="AQ102">
            <v>53</v>
          </cell>
          <cell r="AR102">
            <v>19.400000000000002</v>
          </cell>
          <cell r="AS102">
            <v>2.1999999999999997</v>
          </cell>
          <cell r="AT102">
            <v>19</v>
          </cell>
          <cell r="AU102">
            <v>6.4</v>
          </cell>
          <cell r="AV102">
            <v>14.000000000000002</v>
          </cell>
          <cell r="AW102">
            <v>4.2</v>
          </cell>
          <cell r="AX102">
            <v>4.3999999999999995</v>
          </cell>
          <cell r="AY102">
            <v>65</v>
          </cell>
          <cell r="AZ102">
            <v>12.4</v>
          </cell>
          <cell r="BA102">
            <v>49.6</v>
          </cell>
          <cell r="BB102">
            <v>18.8</v>
          </cell>
          <cell r="BC102">
            <v>11.799999999999999</v>
          </cell>
          <cell r="BD102">
            <v>6.8000000000000007</v>
          </cell>
          <cell r="BE102">
            <v>9.1</v>
          </cell>
          <cell r="BF102">
            <v>3.9</v>
          </cell>
          <cell r="BG102">
            <v>8.6999999999999993</v>
          </cell>
          <cell r="BH102">
            <v>6.2</v>
          </cell>
          <cell r="BI102">
            <v>8.6</v>
          </cell>
          <cell r="BJ102">
            <v>15.7</v>
          </cell>
          <cell r="BK102">
            <v>25.900000000000002</v>
          </cell>
          <cell r="BL102">
            <v>35</v>
          </cell>
          <cell r="BM102">
            <v>0.89999999999999991</v>
          </cell>
          <cell r="BN102">
            <v>1.5</v>
          </cell>
          <cell r="BO102">
            <v>1.4000000000000001</v>
          </cell>
          <cell r="BP102">
            <v>6.2</v>
          </cell>
          <cell r="BQ102">
            <v>27</v>
          </cell>
          <cell r="BR102">
            <v>63</v>
          </cell>
          <cell r="BS102">
            <v>0</v>
          </cell>
          <cell r="BT102">
            <v>0</v>
          </cell>
          <cell r="BU102">
            <v>0</v>
          </cell>
          <cell r="BV102">
            <v>5.7</v>
          </cell>
          <cell r="BW102">
            <v>75.099999999999994</v>
          </cell>
          <cell r="BX102">
            <v>19.2</v>
          </cell>
          <cell r="BY102" t="str">
            <v>nd</v>
          </cell>
          <cell r="BZ102">
            <v>4</v>
          </cell>
          <cell r="CA102">
            <v>18.399999999999999</v>
          </cell>
          <cell r="CB102">
            <v>47.199999999999996</v>
          </cell>
          <cell r="CC102">
            <v>26.1</v>
          </cell>
          <cell r="CD102">
            <v>4</v>
          </cell>
          <cell r="CE102">
            <v>0</v>
          </cell>
          <cell r="CF102">
            <v>0</v>
          </cell>
          <cell r="CG102">
            <v>0</v>
          </cell>
          <cell r="CH102">
            <v>0.70000000000000007</v>
          </cell>
          <cell r="CI102" t="str">
            <v>nd</v>
          </cell>
          <cell r="CJ102">
            <v>99</v>
          </cell>
          <cell r="CK102">
            <v>73.099999999999994</v>
          </cell>
          <cell r="CL102">
            <v>47.5</v>
          </cell>
          <cell r="CM102">
            <v>75.7</v>
          </cell>
          <cell r="CN102">
            <v>39.5</v>
          </cell>
          <cell r="CO102">
            <v>8.7999999999999989</v>
          </cell>
          <cell r="CP102">
            <v>27.3</v>
          </cell>
          <cell r="CQ102">
            <v>72.3</v>
          </cell>
          <cell r="CR102">
            <v>8</v>
          </cell>
          <cell r="CS102">
            <v>33.900000000000006</v>
          </cell>
          <cell r="CT102">
            <v>24.099999999999998</v>
          </cell>
          <cell r="CU102">
            <v>7.1999999999999993</v>
          </cell>
          <cell r="CV102">
            <v>34.799999999999997</v>
          </cell>
          <cell r="CW102">
            <v>21.8</v>
          </cell>
          <cell r="CX102">
            <v>6.8000000000000007</v>
          </cell>
          <cell r="CY102">
            <v>12.9</v>
          </cell>
          <cell r="CZ102">
            <v>12.3</v>
          </cell>
          <cell r="DA102">
            <v>19.3</v>
          </cell>
          <cell r="DB102">
            <v>27</v>
          </cell>
          <cell r="DC102">
            <v>19.2</v>
          </cell>
          <cell r="DD102">
            <v>44.7</v>
          </cell>
          <cell r="DE102">
            <v>10.5</v>
          </cell>
          <cell r="DF102">
            <v>23.7</v>
          </cell>
          <cell r="DG102">
            <v>16.3</v>
          </cell>
          <cell r="DH102">
            <v>3.2</v>
          </cell>
          <cell r="DI102">
            <v>6.1</v>
          </cell>
          <cell r="DJ102">
            <v>20.8</v>
          </cell>
          <cell r="DK102">
            <v>16.5</v>
          </cell>
          <cell r="DL102">
            <v>0</v>
          </cell>
          <cell r="DM102" t="str">
            <v>nd</v>
          </cell>
          <cell r="DN102">
            <v>0</v>
          </cell>
          <cell r="DO102">
            <v>0</v>
          </cell>
          <cell r="DP102" t="str">
            <v>nd</v>
          </cell>
          <cell r="DQ102">
            <v>0.6</v>
          </cell>
          <cell r="DR102">
            <v>2.1999999999999997</v>
          </cell>
          <cell r="DS102">
            <v>0.89999999999999991</v>
          </cell>
          <cell r="DT102">
            <v>1.4000000000000001</v>
          </cell>
          <cell r="DU102">
            <v>2.1999999999999997</v>
          </cell>
          <cell r="DV102">
            <v>0.70000000000000007</v>
          </cell>
          <cell r="DW102">
            <v>13.5</v>
          </cell>
          <cell r="DX102">
            <v>8</v>
          </cell>
          <cell r="DY102">
            <v>5.4</v>
          </cell>
          <cell r="DZ102">
            <v>2.6</v>
          </cell>
          <cell r="EA102">
            <v>3.2</v>
          </cell>
          <cell r="EB102">
            <v>1</v>
          </cell>
          <cell r="EC102">
            <v>29.4</v>
          </cell>
          <cell r="ED102">
            <v>6.8000000000000007</v>
          </cell>
          <cell r="EE102">
            <v>4.5</v>
          </cell>
          <cell r="EF102">
            <v>2.7</v>
          </cell>
          <cell r="EG102">
            <v>3.5000000000000004</v>
          </cell>
          <cell r="EH102">
            <v>1.7000000000000002</v>
          </cell>
          <cell r="EI102">
            <v>6</v>
          </cell>
          <cell r="EJ102">
            <v>1.9</v>
          </cell>
          <cell r="EK102">
            <v>1.0999999999999999</v>
          </cell>
          <cell r="EL102" t="str">
            <v>nd</v>
          </cell>
          <cell r="EM102">
            <v>0</v>
          </cell>
          <cell r="EN102" t="str">
            <v>nd</v>
          </cell>
          <cell r="EO102">
            <v>0</v>
          </cell>
          <cell r="EP102" t="str">
            <v>nd</v>
          </cell>
          <cell r="EQ102">
            <v>0</v>
          </cell>
          <cell r="ER102">
            <v>0</v>
          </cell>
          <cell r="ES102" t="str">
            <v>nd</v>
          </cell>
          <cell r="ET102">
            <v>1.2</v>
          </cell>
          <cell r="EU102">
            <v>0.6</v>
          </cell>
          <cell r="EV102">
            <v>0.4</v>
          </cell>
          <cell r="EW102">
            <v>2.2999999999999998</v>
          </cell>
          <cell r="EX102">
            <v>1.9</v>
          </cell>
          <cell r="EY102">
            <v>1.9</v>
          </cell>
          <cell r="EZ102">
            <v>3</v>
          </cell>
          <cell r="FA102">
            <v>2.2999999999999998</v>
          </cell>
          <cell r="FB102">
            <v>3.6999999999999997</v>
          </cell>
          <cell r="FC102">
            <v>6.6000000000000005</v>
          </cell>
          <cell r="FD102">
            <v>7.8</v>
          </cell>
          <cell r="FE102">
            <v>10.199999999999999</v>
          </cell>
          <cell r="FF102">
            <v>3.8</v>
          </cell>
          <cell r="FG102">
            <v>3.1</v>
          </cell>
          <cell r="FH102">
            <v>3.5999999999999996</v>
          </cell>
          <cell r="FI102">
            <v>5.5</v>
          </cell>
          <cell r="FJ102">
            <v>14.6</v>
          </cell>
          <cell r="FK102">
            <v>18.3</v>
          </cell>
          <cell r="FL102" t="str">
            <v>nd</v>
          </cell>
          <cell r="FM102" t="str">
            <v>nd</v>
          </cell>
          <cell r="FN102">
            <v>0.8</v>
          </cell>
          <cell r="FO102">
            <v>1.4000000000000001</v>
          </cell>
          <cell r="FP102">
            <v>1.3</v>
          </cell>
          <cell r="FQ102">
            <v>4.3</v>
          </cell>
          <cell r="FR102" t="str">
            <v>nd</v>
          </cell>
          <cell r="FS102">
            <v>0</v>
          </cell>
          <cell r="FT102">
            <v>0</v>
          </cell>
          <cell r="FU102">
            <v>0</v>
          </cell>
          <cell r="FV102" t="str">
            <v>nd</v>
          </cell>
          <cell r="FW102">
            <v>0.8</v>
          </cell>
          <cell r="FX102">
            <v>1.3</v>
          </cell>
          <cell r="FY102">
            <v>1.0999999999999999</v>
          </cell>
          <cell r="FZ102">
            <v>1.6</v>
          </cell>
          <cell r="GA102">
            <v>1.5</v>
          </cell>
          <cell r="GB102">
            <v>2</v>
          </cell>
          <cell r="GC102">
            <v>0</v>
          </cell>
          <cell r="GD102" t="str">
            <v>nd</v>
          </cell>
          <cell r="GE102" t="str">
            <v>nd</v>
          </cell>
          <cell r="GF102">
            <v>3.5000000000000004</v>
          </cell>
          <cell r="GG102">
            <v>13.4</v>
          </cell>
          <cell r="GH102">
            <v>16.100000000000001</v>
          </cell>
          <cell r="GI102">
            <v>0</v>
          </cell>
          <cell r="GJ102">
            <v>0</v>
          </cell>
          <cell r="GK102" t="str">
            <v>nd</v>
          </cell>
          <cell r="GL102">
            <v>1.0999999999999999</v>
          </cell>
          <cell r="GM102">
            <v>9.1</v>
          </cell>
          <cell r="GN102">
            <v>38.299999999999997</v>
          </cell>
          <cell r="GO102">
            <v>0</v>
          </cell>
          <cell r="GP102">
            <v>0</v>
          </cell>
          <cell r="GQ102">
            <v>0</v>
          </cell>
          <cell r="GR102">
            <v>0</v>
          </cell>
          <cell r="GS102">
            <v>2.9000000000000004</v>
          </cell>
          <cell r="GT102">
            <v>6.3</v>
          </cell>
          <cell r="GU102">
            <v>0</v>
          </cell>
          <cell r="GV102" t="str">
            <v>nd</v>
          </cell>
          <cell r="GW102">
            <v>0</v>
          </cell>
          <cell r="GX102">
            <v>0</v>
          </cell>
          <cell r="GY102" t="str">
            <v>nd</v>
          </cell>
          <cell r="GZ102">
            <v>0</v>
          </cell>
          <cell r="HA102">
            <v>0</v>
          </cell>
          <cell r="HB102">
            <v>0</v>
          </cell>
          <cell r="HC102" t="str">
            <v>nd</v>
          </cell>
          <cell r="HD102">
            <v>6</v>
          </cell>
          <cell r="HE102">
            <v>1.9</v>
          </cell>
          <cell r="HF102">
            <v>0</v>
          </cell>
          <cell r="HG102">
            <v>0</v>
          </cell>
          <cell r="HH102">
            <v>0</v>
          </cell>
          <cell r="HI102">
            <v>1.7000000000000002</v>
          </cell>
          <cell r="HJ102">
            <v>25.6</v>
          </cell>
          <cell r="HK102">
            <v>5.8000000000000007</v>
          </cell>
          <cell r="HL102">
            <v>0</v>
          </cell>
          <cell r="HM102">
            <v>0</v>
          </cell>
          <cell r="HN102">
            <v>0</v>
          </cell>
          <cell r="HO102">
            <v>3.1</v>
          </cell>
          <cell r="HP102">
            <v>35.199999999999996</v>
          </cell>
          <cell r="HQ102">
            <v>10.100000000000001</v>
          </cell>
          <cell r="HR102">
            <v>0</v>
          </cell>
          <cell r="HS102">
            <v>0</v>
          </cell>
          <cell r="HT102">
            <v>0</v>
          </cell>
          <cell r="HU102">
            <v>0.6</v>
          </cell>
          <cell r="HV102">
            <v>8.1</v>
          </cell>
          <cell r="HW102">
            <v>1.2</v>
          </cell>
          <cell r="HX102">
            <v>0</v>
          </cell>
          <cell r="HY102">
            <v>0</v>
          </cell>
          <cell r="HZ102">
            <v>0</v>
          </cell>
          <cell r="IA102" t="str">
            <v>nd</v>
          </cell>
          <cell r="IB102" t="str">
            <v>nd</v>
          </cell>
          <cell r="IC102" t="str">
            <v>nd</v>
          </cell>
          <cell r="ID102" t="str">
            <v>nd</v>
          </cell>
          <cell r="IE102">
            <v>1</v>
          </cell>
          <cell r="IF102">
            <v>4.3999999999999995</v>
          </cell>
          <cell r="IG102">
            <v>1.9</v>
          </cell>
          <cell r="IH102" t="str">
            <v>nd</v>
          </cell>
          <cell r="II102" t="str">
            <v>nd</v>
          </cell>
          <cell r="IJ102">
            <v>0.89999999999999991</v>
          </cell>
          <cell r="IK102">
            <v>4.9000000000000004</v>
          </cell>
          <cell r="IL102">
            <v>17.299999999999997</v>
          </cell>
          <cell r="IM102">
            <v>8.6</v>
          </cell>
          <cell r="IN102">
            <v>0.89999999999999991</v>
          </cell>
          <cell r="IO102">
            <v>0</v>
          </cell>
          <cell r="IP102">
            <v>2.1999999999999997</v>
          </cell>
          <cell r="IQ102">
            <v>10.9</v>
          </cell>
          <cell r="IR102">
            <v>21</v>
          </cell>
          <cell r="IS102">
            <v>12.5</v>
          </cell>
          <cell r="IT102">
            <v>2</v>
          </cell>
          <cell r="IU102">
            <v>0</v>
          </cell>
          <cell r="IV102" t="str">
            <v>nd</v>
          </cell>
          <cell r="IW102">
            <v>1.7000000000000002</v>
          </cell>
          <cell r="IX102">
            <v>4.3</v>
          </cell>
          <cell r="IY102">
            <v>2.9000000000000004</v>
          </cell>
          <cell r="IZ102">
            <v>0.6</v>
          </cell>
          <cell r="JA102">
            <v>0</v>
          </cell>
          <cell r="JB102">
            <v>0</v>
          </cell>
          <cell r="JC102">
            <v>0</v>
          </cell>
          <cell r="JD102">
            <v>0</v>
          </cell>
          <cell r="JE102" t="str">
            <v>nd</v>
          </cell>
          <cell r="JF102">
            <v>0</v>
          </cell>
          <cell r="JG102">
            <v>0</v>
          </cell>
          <cell r="JH102">
            <v>0</v>
          </cell>
          <cell r="JI102">
            <v>0</v>
          </cell>
          <cell r="JJ102">
            <v>0</v>
          </cell>
          <cell r="JK102">
            <v>8.2000000000000011</v>
          </cell>
          <cell r="JL102">
            <v>0</v>
          </cell>
          <cell r="JM102">
            <v>0</v>
          </cell>
          <cell r="JN102">
            <v>0</v>
          </cell>
          <cell r="JO102" t="str">
            <v>nd</v>
          </cell>
          <cell r="JP102">
            <v>0</v>
          </cell>
          <cell r="JQ102">
            <v>32.700000000000003</v>
          </cell>
          <cell r="JR102">
            <v>0</v>
          </cell>
          <cell r="JS102">
            <v>0</v>
          </cell>
          <cell r="JT102">
            <v>0</v>
          </cell>
          <cell r="JU102" t="str">
            <v>nd</v>
          </cell>
          <cell r="JV102" t="str">
            <v>nd</v>
          </cell>
          <cell r="JW102">
            <v>48.1</v>
          </cell>
          <cell r="JX102">
            <v>0</v>
          </cell>
          <cell r="JY102">
            <v>0</v>
          </cell>
          <cell r="JZ102">
            <v>0</v>
          </cell>
          <cell r="KA102">
            <v>0</v>
          </cell>
          <cell r="KB102">
            <v>0</v>
          </cell>
          <cell r="KC102">
            <v>9.6</v>
          </cell>
          <cell r="KD102">
            <v>56.000000000000007</v>
          </cell>
          <cell r="KE102">
            <v>16.8</v>
          </cell>
          <cell r="KF102">
            <v>4.7</v>
          </cell>
          <cell r="KG102">
            <v>4.5999999999999996</v>
          </cell>
          <cell r="KH102">
            <v>17.899999999999999</v>
          </cell>
          <cell r="KI102">
            <v>0.1</v>
          </cell>
          <cell r="KJ102">
            <v>53.800000000000004</v>
          </cell>
          <cell r="KK102">
            <v>16.8</v>
          </cell>
          <cell r="KL102">
            <v>4.7</v>
          </cell>
          <cell r="KM102">
            <v>4.8</v>
          </cell>
          <cell r="KN102">
            <v>19.8</v>
          </cell>
          <cell r="KO102">
            <v>0.2</v>
          </cell>
        </row>
        <row r="103">
          <cell r="A103" t="str">
            <v>5MN</v>
          </cell>
          <cell r="B103" t="str">
            <v>103</v>
          </cell>
          <cell r="C103" t="str">
            <v>NAF 17</v>
          </cell>
          <cell r="D103" t="str">
            <v>MN</v>
          </cell>
          <cell r="E103" t="str">
            <v>5</v>
          </cell>
          <cell r="F103" t="str">
            <v>nd</v>
          </cell>
          <cell r="G103">
            <v>11</v>
          </cell>
          <cell r="H103">
            <v>27.900000000000002</v>
          </cell>
          <cell r="I103">
            <v>51.9</v>
          </cell>
          <cell r="J103">
            <v>9</v>
          </cell>
          <cell r="K103">
            <v>78</v>
          </cell>
          <cell r="L103">
            <v>18.8</v>
          </cell>
          <cell r="M103">
            <v>1.9</v>
          </cell>
          <cell r="N103" t="str">
            <v>nd</v>
          </cell>
          <cell r="O103">
            <v>28.199999999999996</v>
          </cell>
          <cell r="P103">
            <v>35.6</v>
          </cell>
          <cell r="Q103">
            <v>5.4</v>
          </cell>
          <cell r="R103">
            <v>5</v>
          </cell>
          <cell r="S103">
            <v>7.3</v>
          </cell>
          <cell r="T103">
            <v>30.2</v>
          </cell>
          <cell r="U103">
            <v>7.8</v>
          </cell>
          <cell r="V103">
            <v>31.4</v>
          </cell>
          <cell r="W103">
            <v>20</v>
          </cell>
          <cell r="X103">
            <v>72.7</v>
          </cell>
          <cell r="Y103">
            <v>7.3</v>
          </cell>
          <cell r="Z103">
            <v>10</v>
          </cell>
          <cell r="AA103">
            <v>49.5</v>
          </cell>
          <cell r="AB103">
            <v>29.5</v>
          </cell>
          <cell r="AC103">
            <v>55.000000000000007</v>
          </cell>
          <cell r="AD103">
            <v>20</v>
          </cell>
          <cell r="AE103">
            <v>25.7</v>
          </cell>
          <cell r="AF103">
            <v>17.299999999999997</v>
          </cell>
          <cell r="AG103">
            <v>12.3</v>
          </cell>
          <cell r="AH103">
            <v>0</v>
          </cell>
          <cell r="AI103">
            <v>44.7</v>
          </cell>
          <cell r="AJ103">
            <v>56.499999999999993</v>
          </cell>
          <cell r="AK103">
            <v>4.9000000000000004</v>
          </cell>
          <cell r="AL103">
            <v>38.6</v>
          </cell>
          <cell r="AM103">
            <v>48.8</v>
          </cell>
          <cell r="AN103">
            <v>51.2</v>
          </cell>
          <cell r="AO103">
            <v>49.8</v>
          </cell>
          <cell r="AP103">
            <v>50.2</v>
          </cell>
          <cell r="AQ103">
            <v>49.1</v>
          </cell>
          <cell r="AR103">
            <v>21.7</v>
          </cell>
          <cell r="AS103">
            <v>0</v>
          </cell>
          <cell r="AT103">
            <v>22.5</v>
          </cell>
          <cell r="AU103">
            <v>6.7</v>
          </cell>
          <cell r="AV103">
            <v>9</v>
          </cell>
          <cell r="AW103" t="str">
            <v>nd</v>
          </cell>
          <cell r="AX103">
            <v>12.1</v>
          </cell>
          <cell r="AY103">
            <v>60.8</v>
          </cell>
          <cell r="AZ103">
            <v>17.7</v>
          </cell>
          <cell r="BA103">
            <v>41.3</v>
          </cell>
          <cell r="BB103">
            <v>19.2</v>
          </cell>
          <cell r="BC103">
            <v>16.3</v>
          </cell>
          <cell r="BD103">
            <v>9</v>
          </cell>
          <cell r="BE103">
            <v>9.1999999999999993</v>
          </cell>
          <cell r="BF103">
            <v>5.0999999999999996</v>
          </cell>
          <cell r="BG103">
            <v>8.2000000000000011</v>
          </cell>
          <cell r="BH103">
            <v>11</v>
          </cell>
          <cell r="BI103">
            <v>17</v>
          </cell>
          <cell r="BJ103">
            <v>12.5</v>
          </cell>
          <cell r="BK103">
            <v>18.7</v>
          </cell>
          <cell r="BL103">
            <v>32.6</v>
          </cell>
          <cell r="BM103">
            <v>1.5</v>
          </cell>
          <cell r="BN103" t="str">
            <v>nd</v>
          </cell>
          <cell r="BO103">
            <v>2.1</v>
          </cell>
          <cell r="BP103">
            <v>8.5</v>
          </cell>
          <cell r="BQ103">
            <v>31.1</v>
          </cell>
          <cell r="BR103">
            <v>56.499999999999993</v>
          </cell>
          <cell r="BS103" t="str">
            <v>nd</v>
          </cell>
          <cell r="BT103">
            <v>0</v>
          </cell>
          <cell r="BU103">
            <v>0</v>
          </cell>
          <cell r="BV103">
            <v>8.1</v>
          </cell>
          <cell r="BW103">
            <v>75</v>
          </cell>
          <cell r="BX103">
            <v>16.5</v>
          </cell>
          <cell r="BY103" t="str">
            <v>nd</v>
          </cell>
          <cell r="BZ103">
            <v>3.6999999999999997</v>
          </cell>
          <cell r="CA103">
            <v>21.2</v>
          </cell>
          <cell r="CB103">
            <v>51.6</v>
          </cell>
          <cell r="CC103">
            <v>18.2</v>
          </cell>
          <cell r="CD103">
            <v>4.7</v>
          </cell>
          <cell r="CE103" t="str">
            <v>nd</v>
          </cell>
          <cell r="CF103">
            <v>0</v>
          </cell>
          <cell r="CG103">
            <v>0</v>
          </cell>
          <cell r="CH103">
            <v>0</v>
          </cell>
          <cell r="CI103">
            <v>1.9</v>
          </cell>
          <cell r="CJ103">
            <v>97.7</v>
          </cell>
          <cell r="CK103">
            <v>72.5</v>
          </cell>
          <cell r="CL103">
            <v>48.3</v>
          </cell>
          <cell r="CM103">
            <v>83.7</v>
          </cell>
          <cell r="CN103">
            <v>38.6</v>
          </cell>
          <cell r="CO103">
            <v>6</v>
          </cell>
          <cell r="CP103">
            <v>26.1</v>
          </cell>
          <cell r="CQ103">
            <v>67.800000000000011</v>
          </cell>
          <cell r="CR103">
            <v>5.5</v>
          </cell>
          <cell r="CS103">
            <v>31.7</v>
          </cell>
          <cell r="CT103">
            <v>22.6</v>
          </cell>
          <cell r="CU103">
            <v>7.1999999999999993</v>
          </cell>
          <cell r="CV103">
            <v>38.5</v>
          </cell>
          <cell r="CW103">
            <v>17.299999999999997</v>
          </cell>
          <cell r="CX103">
            <v>7.7</v>
          </cell>
          <cell r="CY103">
            <v>14.899999999999999</v>
          </cell>
          <cell r="CZ103">
            <v>13.200000000000001</v>
          </cell>
          <cell r="DA103">
            <v>13.900000000000002</v>
          </cell>
          <cell r="DB103">
            <v>33</v>
          </cell>
          <cell r="DC103">
            <v>15.4</v>
          </cell>
          <cell r="DD103">
            <v>38.800000000000004</v>
          </cell>
          <cell r="DE103">
            <v>12.5</v>
          </cell>
          <cell r="DF103">
            <v>18.899999999999999</v>
          </cell>
          <cell r="DG103">
            <v>16</v>
          </cell>
          <cell r="DH103">
            <v>3.5999999999999996</v>
          </cell>
          <cell r="DI103">
            <v>6.1</v>
          </cell>
          <cell r="DJ103">
            <v>30.3</v>
          </cell>
          <cell r="DK103">
            <v>23.1</v>
          </cell>
          <cell r="DL103">
            <v>0</v>
          </cell>
          <cell r="DM103" t="str">
            <v>nd</v>
          </cell>
          <cell r="DN103">
            <v>0</v>
          </cell>
          <cell r="DO103">
            <v>0</v>
          </cell>
          <cell r="DP103">
            <v>0</v>
          </cell>
          <cell r="DQ103">
            <v>1.7999999999999998</v>
          </cell>
          <cell r="DR103">
            <v>3.4000000000000004</v>
          </cell>
          <cell r="DS103">
            <v>2.9000000000000004</v>
          </cell>
          <cell r="DT103">
            <v>1.3</v>
          </cell>
          <cell r="DU103">
            <v>1</v>
          </cell>
          <cell r="DV103" t="str">
            <v>nd</v>
          </cell>
          <cell r="DW103">
            <v>9.4</v>
          </cell>
          <cell r="DX103">
            <v>7.5</v>
          </cell>
          <cell r="DY103">
            <v>4.1000000000000005</v>
          </cell>
          <cell r="DZ103">
            <v>2.9000000000000004</v>
          </cell>
          <cell r="EA103">
            <v>2.7</v>
          </cell>
          <cell r="EB103" t="str">
            <v>nd</v>
          </cell>
          <cell r="EC103">
            <v>24.7</v>
          </cell>
          <cell r="ED103">
            <v>7.5</v>
          </cell>
          <cell r="EE103">
            <v>8.2000000000000011</v>
          </cell>
          <cell r="EF103">
            <v>4.7</v>
          </cell>
          <cell r="EG103">
            <v>5.0999999999999996</v>
          </cell>
          <cell r="EH103">
            <v>2.7</v>
          </cell>
          <cell r="EI103">
            <v>5.4</v>
          </cell>
          <cell r="EJ103">
            <v>0.89999999999999991</v>
          </cell>
          <cell r="EK103">
            <v>1.2</v>
          </cell>
          <cell r="EL103">
            <v>0</v>
          </cell>
          <cell r="EM103">
            <v>0</v>
          </cell>
          <cell r="EN103">
            <v>0</v>
          </cell>
          <cell r="EO103">
            <v>0</v>
          </cell>
          <cell r="EP103" t="str">
            <v>nd</v>
          </cell>
          <cell r="EQ103">
            <v>0</v>
          </cell>
          <cell r="ER103">
            <v>0</v>
          </cell>
          <cell r="ES103">
            <v>0</v>
          </cell>
          <cell r="ET103">
            <v>1.2</v>
          </cell>
          <cell r="EU103">
            <v>1.7000000000000002</v>
          </cell>
          <cell r="EV103">
            <v>3.2</v>
          </cell>
          <cell r="EW103" t="str">
            <v>nd</v>
          </cell>
          <cell r="EX103" t="str">
            <v>nd</v>
          </cell>
          <cell r="EY103">
            <v>3.3000000000000003</v>
          </cell>
          <cell r="EZ103" t="str">
            <v>nd</v>
          </cell>
          <cell r="FA103">
            <v>2.5</v>
          </cell>
          <cell r="FB103">
            <v>6.2</v>
          </cell>
          <cell r="FC103">
            <v>3.5000000000000004</v>
          </cell>
          <cell r="FD103">
            <v>4.9000000000000004</v>
          </cell>
          <cell r="FE103">
            <v>9.9</v>
          </cell>
          <cell r="FF103">
            <v>4.8</v>
          </cell>
          <cell r="FG103">
            <v>6.2</v>
          </cell>
          <cell r="FH103">
            <v>7.3999999999999995</v>
          </cell>
          <cell r="FI103">
            <v>6.9</v>
          </cell>
          <cell r="FJ103">
            <v>9.4</v>
          </cell>
          <cell r="FK103">
            <v>16.900000000000002</v>
          </cell>
          <cell r="FL103" t="str">
            <v>nd</v>
          </cell>
          <cell r="FM103" t="str">
            <v>nd</v>
          </cell>
          <cell r="FN103" t="str">
            <v>nd</v>
          </cell>
          <cell r="FO103">
            <v>1.3</v>
          </cell>
          <cell r="FP103">
            <v>3.3000000000000003</v>
          </cell>
          <cell r="FQ103">
            <v>2.1</v>
          </cell>
          <cell r="FR103" t="str">
            <v>nd</v>
          </cell>
          <cell r="FS103">
            <v>0</v>
          </cell>
          <cell r="FT103">
            <v>0</v>
          </cell>
          <cell r="FU103">
            <v>0</v>
          </cell>
          <cell r="FV103">
            <v>0</v>
          </cell>
          <cell r="FW103">
            <v>0</v>
          </cell>
          <cell r="FX103" t="str">
            <v>nd</v>
          </cell>
          <cell r="FY103">
            <v>0</v>
          </cell>
          <cell r="FZ103">
            <v>2</v>
          </cell>
          <cell r="GA103">
            <v>4.8</v>
          </cell>
          <cell r="GB103">
            <v>4.7</v>
          </cell>
          <cell r="GC103" t="str">
            <v>nd</v>
          </cell>
          <cell r="GD103">
            <v>0</v>
          </cell>
          <cell r="GE103">
            <v>1.5</v>
          </cell>
          <cell r="GF103">
            <v>5.5</v>
          </cell>
          <cell r="GG103">
            <v>9.6</v>
          </cell>
          <cell r="GH103">
            <v>10.8</v>
          </cell>
          <cell r="GI103" t="str">
            <v>nd</v>
          </cell>
          <cell r="GJ103">
            <v>0</v>
          </cell>
          <cell r="GK103" t="str">
            <v>nd</v>
          </cell>
          <cell r="GL103" t="str">
            <v>nd</v>
          </cell>
          <cell r="GM103">
            <v>11.799999999999999</v>
          </cell>
          <cell r="GN103">
            <v>38.200000000000003</v>
          </cell>
          <cell r="GO103">
            <v>0</v>
          </cell>
          <cell r="GP103">
            <v>0</v>
          </cell>
          <cell r="GQ103">
            <v>0</v>
          </cell>
          <cell r="GR103">
            <v>0</v>
          </cell>
          <cell r="GS103">
            <v>5.0999999999999996</v>
          </cell>
          <cell r="GT103">
            <v>2.5</v>
          </cell>
          <cell r="GU103">
            <v>0</v>
          </cell>
          <cell r="GV103">
            <v>0</v>
          </cell>
          <cell r="GW103">
            <v>0</v>
          </cell>
          <cell r="GX103">
            <v>0</v>
          </cell>
          <cell r="GY103" t="str">
            <v>nd</v>
          </cell>
          <cell r="GZ103">
            <v>0</v>
          </cell>
          <cell r="HA103">
            <v>0</v>
          </cell>
          <cell r="HB103">
            <v>0</v>
          </cell>
          <cell r="HC103" t="str">
            <v>nd</v>
          </cell>
          <cell r="HD103">
            <v>8.4</v>
          </cell>
          <cell r="HE103" t="str">
            <v>nd</v>
          </cell>
          <cell r="HF103">
            <v>0</v>
          </cell>
          <cell r="HG103">
            <v>0</v>
          </cell>
          <cell r="HH103">
            <v>0</v>
          </cell>
          <cell r="HI103">
            <v>2.5</v>
          </cell>
          <cell r="HJ103">
            <v>20.3</v>
          </cell>
          <cell r="HK103">
            <v>5.0999999999999996</v>
          </cell>
          <cell r="HL103" t="str">
            <v>nd</v>
          </cell>
          <cell r="HM103">
            <v>0</v>
          </cell>
          <cell r="HN103">
            <v>0</v>
          </cell>
          <cell r="HO103">
            <v>2.7</v>
          </cell>
          <cell r="HP103">
            <v>38.800000000000004</v>
          </cell>
          <cell r="HQ103">
            <v>9.8000000000000007</v>
          </cell>
          <cell r="HR103">
            <v>0</v>
          </cell>
          <cell r="HS103">
            <v>0</v>
          </cell>
          <cell r="HT103">
            <v>0</v>
          </cell>
          <cell r="HU103">
            <v>1.3</v>
          </cell>
          <cell r="HV103">
            <v>7.6</v>
          </cell>
          <cell r="HW103" t="str">
            <v>nd</v>
          </cell>
          <cell r="HX103">
            <v>0</v>
          </cell>
          <cell r="HY103">
            <v>0</v>
          </cell>
          <cell r="HZ103">
            <v>0</v>
          </cell>
          <cell r="IA103">
            <v>0</v>
          </cell>
          <cell r="IB103">
            <v>0</v>
          </cell>
          <cell r="IC103">
            <v>0</v>
          </cell>
          <cell r="ID103" t="str">
            <v>nd</v>
          </cell>
          <cell r="IE103">
            <v>1.5</v>
          </cell>
          <cell r="IF103">
            <v>7.5</v>
          </cell>
          <cell r="IG103">
            <v>1.5</v>
          </cell>
          <cell r="IH103" t="str">
            <v>nd</v>
          </cell>
          <cell r="II103" t="str">
            <v>nd</v>
          </cell>
          <cell r="IJ103" t="str">
            <v>nd</v>
          </cell>
          <cell r="IK103">
            <v>6.8000000000000007</v>
          </cell>
          <cell r="IL103">
            <v>11.899999999999999</v>
          </cell>
          <cell r="IM103">
            <v>6.7</v>
          </cell>
          <cell r="IN103">
            <v>2</v>
          </cell>
          <cell r="IO103" t="str">
            <v>nd</v>
          </cell>
          <cell r="IP103">
            <v>2.4</v>
          </cell>
          <cell r="IQ103">
            <v>11.700000000000001</v>
          </cell>
          <cell r="IR103">
            <v>27.800000000000004</v>
          </cell>
          <cell r="IS103">
            <v>7.3999999999999995</v>
          </cell>
          <cell r="IT103">
            <v>2</v>
          </cell>
          <cell r="IU103">
            <v>0</v>
          </cell>
          <cell r="IV103">
            <v>0</v>
          </cell>
          <cell r="IW103">
            <v>1.3</v>
          </cell>
          <cell r="IX103">
            <v>4.3999999999999995</v>
          </cell>
          <cell r="IY103">
            <v>2.9000000000000004</v>
          </cell>
          <cell r="IZ103">
            <v>0</v>
          </cell>
          <cell r="JA103">
            <v>0</v>
          </cell>
          <cell r="JB103">
            <v>0</v>
          </cell>
          <cell r="JC103">
            <v>0</v>
          </cell>
          <cell r="JD103">
            <v>0</v>
          </cell>
          <cell r="JE103" t="str">
            <v>nd</v>
          </cell>
          <cell r="JF103">
            <v>0</v>
          </cell>
          <cell r="JG103">
            <v>0</v>
          </cell>
          <cell r="JH103">
            <v>0</v>
          </cell>
          <cell r="JI103">
            <v>0</v>
          </cell>
          <cell r="JJ103">
            <v>0</v>
          </cell>
          <cell r="JK103">
            <v>11.899999999999999</v>
          </cell>
          <cell r="JL103">
            <v>0</v>
          </cell>
          <cell r="JM103">
            <v>0</v>
          </cell>
          <cell r="JN103">
            <v>0</v>
          </cell>
          <cell r="JO103">
            <v>0</v>
          </cell>
          <cell r="JP103" t="str">
            <v>nd</v>
          </cell>
          <cell r="JQ103">
            <v>27.200000000000003</v>
          </cell>
          <cell r="JR103" t="str">
            <v>nd</v>
          </cell>
          <cell r="JS103">
            <v>0</v>
          </cell>
          <cell r="JT103">
            <v>0</v>
          </cell>
          <cell r="JU103">
            <v>0</v>
          </cell>
          <cell r="JV103" t="str">
            <v>nd</v>
          </cell>
          <cell r="JW103">
            <v>51.7</v>
          </cell>
          <cell r="JX103">
            <v>0</v>
          </cell>
          <cell r="JY103">
            <v>0</v>
          </cell>
          <cell r="JZ103">
            <v>0</v>
          </cell>
          <cell r="KA103">
            <v>0</v>
          </cell>
          <cell r="KB103" t="str">
            <v>nd</v>
          </cell>
          <cell r="KC103">
            <v>6.7</v>
          </cell>
          <cell r="KD103">
            <v>49.2</v>
          </cell>
          <cell r="KE103">
            <v>20.200000000000003</v>
          </cell>
          <cell r="KF103">
            <v>5.5</v>
          </cell>
          <cell r="KG103">
            <v>5.0999999999999996</v>
          </cell>
          <cell r="KH103">
            <v>19.900000000000002</v>
          </cell>
          <cell r="KI103">
            <v>0.1</v>
          </cell>
          <cell r="KJ103">
            <v>46.800000000000004</v>
          </cell>
          <cell r="KK103">
            <v>19.5</v>
          </cell>
          <cell r="KL103">
            <v>5.8000000000000007</v>
          </cell>
          <cell r="KM103">
            <v>5.5</v>
          </cell>
          <cell r="KN103">
            <v>22.2</v>
          </cell>
          <cell r="KO103">
            <v>0.1</v>
          </cell>
        </row>
        <row r="104">
          <cell r="A104" t="str">
            <v>6MN</v>
          </cell>
          <cell r="B104" t="str">
            <v>104</v>
          </cell>
          <cell r="C104" t="str">
            <v>NAF 17</v>
          </cell>
          <cell r="D104" t="str">
            <v>MN</v>
          </cell>
          <cell r="E104" t="str">
            <v>6</v>
          </cell>
          <cell r="F104" t="str">
            <v>nd</v>
          </cell>
          <cell r="G104">
            <v>9</v>
          </cell>
          <cell r="H104">
            <v>32.4</v>
          </cell>
          <cell r="I104">
            <v>48.9</v>
          </cell>
          <cell r="J104">
            <v>9.3000000000000007</v>
          </cell>
          <cell r="K104">
            <v>66.8</v>
          </cell>
          <cell r="L104">
            <v>14.399999999999999</v>
          </cell>
          <cell r="M104">
            <v>7.8</v>
          </cell>
          <cell r="N104">
            <v>11.1</v>
          </cell>
          <cell r="O104">
            <v>36.6</v>
          </cell>
          <cell r="P104">
            <v>40.9</v>
          </cell>
          <cell r="Q104">
            <v>8</v>
          </cell>
          <cell r="R104">
            <v>3.6999999999999997</v>
          </cell>
          <cell r="S104">
            <v>12.3</v>
          </cell>
          <cell r="T104">
            <v>27.6</v>
          </cell>
          <cell r="U104">
            <v>8.7999999999999989</v>
          </cell>
          <cell r="V104">
            <v>24</v>
          </cell>
          <cell r="W104">
            <v>14.099999999999998</v>
          </cell>
          <cell r="X104">
            <v>82.199999999999989</v>
          </cell>
          <cell r="Y104">
            <v>3.6999999999999997</v>
          </cell>
          <cell r="Z104">
            <v>10.6</v>
          </cell>
          <cell r="AA104">
            <v>61.7</v>
          </cell>
          <cell r="AB104">
            <v>17</v>
          </cell>
          <cell r="AC104">
            <v>53.900000000000006</v>
          </cell>
          <cell r="AD104">
            <v>33.300000000000004</v>
          </cell>
          <cell r="AE104">
            <v>10.199999999999999</v>
          </cell>
          <cell r="AF104">
            <v>17.2</v>
          </cell>
          <cell r="AG104">
            <v>7.8</v>
          </cell>
          <cell r="AH104">
            <v>0</v>
          </cell>
          <cell r="AI104">
            <v>64.8</v>
          </cell>
          <cell r="AJ104">
            <v>55.900000000000006</v>
          </cell>
          <cell r="AK104">
            <v>6.2</v>
          </cell>
          <cell r="AL104">
            <v>37.9</v>
          </cell>
          <cell r="AM104">
            <v>58.099999999999994</v>
          </cell>
          <cell r="AN104">
            <v>41.9</v>
          </cell>
          <cell r="AO104">
            <v>50.6</v>
          </cell>
          <cell r="AP104">
            <v>49.4</v>
          </cell>
          <cell r="AQ104">
            <v>33.6</v>
          </cell>
          <cell r="AR104">
            <v>9.1</v>
          </cell>
          <cell r="AS104">
            <v>0.3</v>
          </cell>
          <cell r="AT104">
            <v>51</v>
          </cell>
          <cell r="AU104">
            <v>5.8999999999999995</v>
          </cell>
          <cell r="AV104">
            <v>5.8999999999999995</v>
          </cell>
          <cell r="AW104">
            <v>1.6</v>
          </cell>
          <cell r="AX104">
            <v>7.8</v>
          </cell>
          <cell r="AY104">
            <v>46.2</v>
          </cell>
          <cell r="AZ104">
            <v>38.6</v>
          </cell>
          <cell r="BA104">
            <v>45.5</v>
          </cell>
          <cell r="BB104">
            <v>21.5</v>
          </cell>
          <cell r="BC104">
            <v>17.399999999999999</v>
          </cell>
          <cell r="BD104">
            <v>7.7</v>
          </cell>
          <cell r="BE104">
            <v>6.5</v>
          </cell>
          <cell r="BF104">
            <v>1.3</v>
          </cell>
          <cell r="BG104">
            <v>6.5</v>
          </cell>
          <cell r="BH104">
            <v>4.3999999999999995</v>
          </cell>
          <cell r="BI104">
            <v>17.5</v>
          </cell>
          <cell r="BJ104">
            <v>15.7</v>
          </cell>
          <cell r="BK104">
            <v>40.400000000000006</v>
          </cell>
          <cell r="BL104">
            <v>15.4</v>
          </cell>
          <cell r="BM104">
            <v>0.70000000000000007</v>
          </cell>
          <cell r="BN104">
            <v>1.4000000000000001</v>
          </cell>
          <cell r="BO104">
            <v>1.0999999999999999</v>
          </cell>
          <cell r="BP104">
            <v>10.100000000000001</v>
          </cell>
          <cell r="BQ104">
            <v>40.799999999999997</v>
          </cell>
          <cell r="BR104">
            <v>45.9</v>
          </cell>
          <cell r="BS104">
            <v>0</v>
          </cell>
          <cell r="BT104">
            <v>0</v>
          </cell>
          <cell r="BU104" t="str">
            <v>nd</v>
          </cell>
          <cell r="BV104">
            <v>13.8</v>
          </cell>
          <cell r="BW104">
            <v>79.2</v>
          </cell>
          <cell r="BX104">
            <v>6.9</v>
          </cell>
          <cell r="BY104" t="str">
            <v>nd</v>
          </cell>
          <cell r="BZ104">
            <v>1.0999999999999999</v>
          </cell>
          <cell r="CA104">
            <v>14.799999999999999</v>
          </cell>
          <cell r="CB104">
            <v>56.3</v>
          </cell>
          <cell r="CC104">
            <v>26</v>
          </cell>
          <cell r="CD104">
            <v>1.5</v>
          </cell>
          <cell r="CE104">
            <v>0</v>
          </cell>
          <cell r="CF104">
            <v>0</v>
          </cell>
          <cell r="CG104" t="str">
            <v>nd</v>
          </cell>
          <cell r="CH104">
            <v>0</v>
          </cell>
          <cell r="CI104" t="str">
            <v>nd</v>
          </cell>
          <cell r="CJ104">
            <v>98.4</v>
          </cell>
          <cell r="CK104">
            <v>81.599999999999994</v>
          </cell>
          <cell r="CL104">
            <v>45.6</v>
          </cell>
          <cell r="CM104">
            <v>77.5</v>
          </cell>
          <cell r="CN104">
            <v>29.4</v>
          </cell>
          <cell r="CO104">
            <v>5.8000000000000007</v>
          </cell>
          <cell r="CP104">
            <v>20.8</v>
          </cell>
          <cell r="CQ104">
            <v>70.399999999999991</v>
          </cell>
          <cell r="CR104">
            <v>7.1999999999999993</v>
          </cell>
          <cell r="CS104">
            <v>19.8</v>
          </cell>
          <cell r="CT104">
            <v>30.8</v>
          </cell>
          <cell r="CU104">
            <v>13.5</v>
          </cell>
          <cell r="CV104">
            <v>36</v>
          </cell>
          <cell r="CW104">
            <v>11.200000000000001</v>
          </cell>
          <cell r="CX104">
            <v>9</v>
          </cell>
          <cell r="CY104">
            <v>10.6</v>
          </cell>
          <cell r="CZ104">
            <v>10</v>
          </cell>
          <cell r="DA104">
            <v>17.299999999999997</v>
          </cell>
          <cell r="DB104">
            <v>41.9</v>
          </cell>
          <cell r="DC104">
            <v>14.399999999999999</v>
          </cell>
          <cell r="DD104">
            <v>41.699999999999996</v>
          </cell>
          <cell r="DE104">
            <v>14.399999999999999</v>
          </cell>
          <cell r="DF104">
            <v>37.9</v>
          </cell>
          <cell r="DG104">
            <v>28.7</v>
          </cell>
          <cell r="DH104">
            <v>12.3</v>
          </cell>
          <cell r="DI104">
            <v>4.1000000000000005</v>
          </cell>
          <cell r="DJ104">
            <v>22.2</v>
          </cell>
          <cell r="DK104">
            <v>17.2</v>
          </cell>
          <cell r="DL104">
            <v>0</v>
          </cell>
          <cell r="DM104" t="str">
            <v>nd</v>
          </cell>
          <cell r="DN104">
            <v>0</v>
          </cell>
          <cell r="DO104">
            <v>0</v>
          </cell>
          <cell r="DP104">
            <v>0</v>
          </cell>
          <cell r="DQ104">
            <v>1.6</v>
          </cell>
          <cell r="DR104">
            <v>2.2999999999999998</v>
          </cell>
          <cell r="DS104">
            <v>1.4000000000000001</v>
          </cell>
          <cell r="DT104">
            <v>2.4</v>
          </cell>
          <cell r="DU104">
            <v>0.5</v>
          </cell>
          <cell r="DV104">
            <v>0.8</v>
          </cell>
          <cell r="DW104">
            <v>8.2000000000000011</v>
          </cell>
          <cell r="DX104">
            <v>9</v>
          </cell>
          <cell r="DY104">
            <v>8.1</v>
          </cell>
          <cell r="DZ104">
            <v>3.1</v>
          </cell>
          <cell r="EA104">
            <v>2.7</v>
          </cell>
          <cell r="EB104" t="str">
            <v>nd</v>
          </cell>
          <cell r="EC104">
            <v>31.3</v>
          </cell>
          <cell r="ED104">
            <v>6</v>
          </cell>
          <cell r="EE104">
            <v>7.5</v>
          </cell>
          <cell r="EF104">
            <v>1.9</v>
          </cell>
          <cell r="EG104">
            <v>3.2</v>
          </cell>
          <cell r="EH104">
            <v>0.5</v>
          </cell>
          <cell r="EI104">
            <v>4.5</v>
          </cell>
          <cell r="EJ104">
            <v>4.2</v>
          </cell>
          <cell r="EK104" t="str">
            <v>nd</v>
          </cell>
          <cell r="EL104" t="str">
            <v>nd</v>
          </cell>
          <cell r="EM104" t="str">
            <v>nd</v>
          </cell>
          <cell r="EN104">
            <v>0</v>
          </cell>
          <cell r="EO104">
            <v>0</v>
          </cell>
          <cell r="EP104" t="str">
            <v>nd</v>
          </cell>
          <cell r="EQ104">
            <v>0</v>
          </cell>
          <cell r="ER104">
            <v>0</v>
          </cell>
          <cell r="ES104">
            <v>0</v>
          </cell>
          <cell r="ET104">
            <v>0.6</v>
          </cell>
          <cell r="EU104">
            <v>0.5</v>
          </cell>
          <cell r="EV104">
            <v>2.2999999999999998</v>
          </cell>
          <cell r="EW104">
            <v>1.6</v>
          </cell>
          <cell r="EX104">
            <v>3.1</v>
          </cell>
          <cell r="EY104">
            <v>0.6</v>
          </cell>
          <cell r="EZ104">
            <v>2.1999999999999997</v>
          </cell>
          <cell r="FA104">
            <v>2.1</v>
          </cell>
          <cell r="FB104">
            <v>6.4</v>
          </cell>
          <cell r="FC104">
            <v>5.8000000000000007</v>
          </cell>
          <cell r="FD104">
            <v>11.3</v>
          </cell>
          <cell r="FE104">
            <v>4.3999999999999995</v>
          </cell>
          <cell r="FF104">
            <v>3.5999999999999996</v>
          </cell>
          <cell r="FG104">
            <v>1.7999999999999998</v>
          </cell>
          <cell r="FH104">
            <v>8.1</v>
          </cell>
          <cell r="FI104">
            <v>4.5999999999999996</v>
          </cell>
          <cell r="FJ104">
            <v>23.400000000000002</v>
          </cell>
          <cell r="FK104">
            <v>8.1</v>
          </cell>
          <cell r="FL104" t="str">
            <v>nd</v>
          </cell>
          <cell r="FM104">
            <v>0</v>
          </cell>
          <cell r="FN104" t="str">
            <v>nd</v>
          </cell>
          <cell r="FO104" t="str">
            <v>nd</v>
          </cell>
          <cell r="FP104">
            <v>2.4</v>
          </cell>
          <cell r="FQ104">
            <v>2.4</v>
          </cell>
          <cell r="FR104" t="str">
            <v>nd</v>
          </cell>
          <cell r="FS104">
            <v>0</v>
          </cell>
          <cell r="FT104">
            <v>0</v>
          </cell>
          <cell r="FU104">
            <v>0</v>
          </cell>
          <cell r="FV104">
            <v>0</v>
          </cell>
          <cell r="FW104">
            <v>0.5</v>
          </cell>
          <cell r="FX104">
            <v>0.89999999999999991</v>
          </cell>
          <cell r="FY104">
            <v>0.4</v>
          </cell>
          <cell r="FZ104">
            <v>2.1999999999999997</v>
          </cell>
          <cell r="GA104">
            <v>3.3000000000000003</v>
          </cell>
          <cell r="GB104">
            <v>2.1</v>
          </cell>
          <cell r="GC104" t="str">
            <v>nd</v>
          </cell>
          <cell r="GD104" t="str">
            <v>nd</v>
          </cell>
          <cell r="GE104">
            <v>0.6</v>
          </cell>
          <cell r="GF104">
            <v>5.7</v>
          </cell>
          <cell r="GG104">
            <v>10.9</v>
          </cell>
          <cell r="GH104">
            <v>13.700000000000001</v>
          </cell>
          <cell r="GI104" t="str">
            <v>nd</v>
          </cell>
          <cell r="GJ104" t="str">
            <v>nd</v>
          </cell>
          <cell r="GK104">
            <v>0</v>
          </cell>
          <cell r="GL104">
            <v>2.1999999999999997</v>
          </cell>
          <cell r="GM104">
            <v>21.6</v>
          </cell>
          <cell r="GN104">
            <v>25.7</v>
          </cell>
          <cell r="GO104">
            <v>0</v>
          </cell>
          <cell r="GP104">
            <v>0</v>
          </cell>
          <cell r="GQ104">
            <v>0</v>
          </cell>
          <cell r="GR104" t="str">
            <v>nd</v>
          </cell>
          <cell r="GS104">
            <v>5</v>
          </cell>
          <cell r="GT104">
            <v>4.5999999999999996</v>
          </cell>
          <cell r="GU104">
            <v>0</v>
          </cell>
          <cell r="GV104" t="str">
            <v>nd</v>
          </cell>
          <cell r="GW104">
            <v>0</v>
          </cell>
          <cell r="GX104">
            <v>0</v>
          </cell>
          <cell r="GY104">
            <v>0</v>
          </cell>
          <cell r="GZ104">
            <v>0</v>
          </cell>
          <cell r="HA104">
            <v>0</v>
          </cell>
          <cell r="HB104">
            <v>0</v>
          </cell>
          <cell r="HC104">
            <v>0.70000000000000007</v>
          </cell>
          <cell r="HD104">
            <v>8.4</v>
          </cell>
          <cell r="HE104" t="str">
            <v>nd</v>
          </cell>
          <cell r="HF104">
            <v>0</v>
          </cell>
          <cell r="HG104">
            <v>0</v>
          </cell>
          <cell r="HH104">
            <v>0</v>
          </cell>
          <cell r="HI104">
            <v>3.1</v>
          </cell>
          <cell r="HJ104">
            <v>26.6</v>
          </cell>
          <cell r="HK104">
            <v>1.7000000000000002</v>
          </cell>
          <cell r="HL104">
            <v>0</v>
          </cell>
          <cell r="HM104">
            <v>0</v>
          </cell>
          <cell r="HN104" t="str">
            <v>nd</v>
          </cell>
          <cell r="HO104">
            <v>8.6999999999999993</v>
          </cell>
          <cell r="HP104">
            <v>36.700000000000003</v>
          </cell>
          <cell r="HQ104">
            <v>4.5999999999999996</v>
          </cell>
          <cell r="HR104">
            <v>0</v>
          </cell>
          <cell r="HS104">
            <v>0</v>
          </cell>
          <cell r="HT104" t="str">
            <v>nd</v>
          </cell>
          <cell r="HU104">
            <v>1.3</v>
          </cell>
          <cell r="HV104">
            <v>7.3</v>
          </cell>
          <cell r="HW104" t="str">
            <v>nd</v>
          </cell>
          <cell r="HX104">
            <v>0</v>
          </cell>
          <cell r="HY104">
            <v>0</v>
          </cell>
          <cell r="HZ104">
            <v>0</v>
          </cell>
          <cell r="IA104" t="str">
            <v>nd</v>
          </cell>
          <cell r="IB104">
            <v>0</v>
          </cell>
          <cell r="IC104" t="str">
            <v>nd</v>
          </cell>
          <cell r="ID104" t="str">
            <v>nd</v>
          </cell>
          <cell r="IE104">
            <v>1.4000000000000001</v>
          </cell>
          <cell r="IF104">
            <v>5</v>
          </cell>
          <cell r="IG104">
            <v>2.6</v>
          </cell>
          <cell r="IH104">
            <v>0</v>
          </cell>
          <cell r="II104">
            <v>0</v>
          </cell>
          <cell r="IJ104" t="str">
            <v>nd</v>
          </cell>
          <cell r="IK104">
            <v>6.9</v>
          </cell>
          <cell r="IL104">
            <v>19.100000000000001</v>
          </cell>
          <cell r="IM104">
            <v>5.5</v>
          </cell>
          <cell r="IN104">
            <v>0</v>
          </cell>
          <cell r="IO104">
            <v>0</v>
          </cell>
          <cell r="IP104">
            <v>0.70000000000000007</v>
          </cell>
          <cell r="IQ104">
            <v>5.6000000000000005</v>
          </cell>
          <cell r="IR104">
            <v>26.3</v>
          </cell>
          <cell r="IS104">
            <v>15.9</v>
          </cell>
          <cell r="IT104">
            <v>1.5</v>
          </cell>
          <cell r="IU104">
            <v>0</v>
          </cell>
          <cell r="IV104" t="str">
            <v>nd</v>
          </cell>
          <cell r="IW104">
            <v>0.89999999999999991</v>
          </cell>
          <cell r="IX104">
            <v>5.6000000000000005</v>
          </cell>
          <cell r="IY104">
            <v>2</v>
          </cell>
          <cell r="IZ104">
            <v>0</v>
          </cell>
          <cell r="JA104">
            <v>0</v>
          </cell>
          <cell r="JB104">
            <v>0</v>
          </cell>
          <cell r="JC104">
            <v>0</v>
          </cell>
          <cell r="JD104">
            <v>0</v>
          </cell>
          <cell r="JE104" t="str">
            <v>nd</v>
          </cell>
          <cell r="JF104">
            <v>0</v>
          </cell>
          <cell r="JG104">
            <v>0</v>
          </cell>
          <cell r="JH104" t="str">
            <v>nd</v>
          </cell>
          <cell r="JI104">
            <v>0</v>
          </cell>
          <cell r="JJ104">
            <v>0</v>
          </cell>
          <cell r="JK104">
            <v>9.1</v>
          </cell>
          <cell r="JL104">
            <v>0</v>
          </cell>
          <cell r="JM104">
            <v>0</v>
          </cell>
          <cell r="JN104">
            <v>0</v>
          </cell>
          <cell r="JO104">
            <v>0</v>
          </cell>
          <cell r="JP104" t="str">
            <v>nd</v>
          </cell>
          <cell r="JQ104">
            <v>30.2</v>
          </cell>
          <cell r="JR104">
            <v>0</v>
          </cell>
          <cell r="JS104">
            <v>0</v>
          </cell>
          <cell r="JT104">
            <v>0</v>
          </cell>
          <cell r="JU104">
            <v>0</v>
          </cell>
          <cell r="JV104" t="str">
            <v>nd</v>
          </cell>
          <cell r="JW104">
            <v>50.3</v>
          </cell>
          <cell r="JX104">
            <v>0</v>
          </cell>
          <cell r="JY104">
            <v>0</v>
          </cell>
          <cell r="JZ104">
            <v>0</v>
          </cell>
          <cell r="KA104">
            <v>0</v>
          </cell>
          <cell r="KB104">
            <v>0</v>
          </cell>
          <cell r="KC104">
            <v>8.6999999999999993</v>
          </cell>
          <cell r="KD104">
            <v>55.300000000000004</v>
          </cell>
          <cell r="KE104">
            <v>17.599999999999998</v>
          </cell>
          <cell r="KF104">
            <v>5.2</v>
          </cell>
          <cell r="KG104">
            <v>5.5</v>
          </cell>
          <cell r="KH104">
            <v>16.3</v>
          </cell>
          <cell r="KI104">
            <v>0.1</v>
          </cell>
          <cell r="KJ104">
            <v>52.2</v>
          </cell>
          <cell r="KK104">
            <v>17</v>
          </cell>
          <cell r="KL104">
            <v>5.6000000000000005</v>
          </cell>
          <cell r="KM104">
            <v>6.1</v>
          </cell>
          <cell r="KN104">
            <v>19.100000000000001</v>
          </cell>
          <cell r="KO104">
            <v>0.1</v>
          </cell>
        </row>
        <row r="105">
          <cell r="A105" t="str">
            <v>EnsOQ</v>
          </cell>
          <cell r="B105" t="str">
            <v>105</v>
          </cell>
          <cell r="C105" t="str">
            <v>NAF 17</v>
          </cell>
          <cell r="D105" t="str">
            <v>OQ</v>
          </cell>
          <cell r="E105" t="str">
            <v/>
          </cell>
          <cell r="F105">
            <v>0.5</v>
          </cell>
          <cell r="G105">
            <v>3.8</v>
          </cell>
          <cell r="H105">
            <v>20.8</v>
          </cell>
          <cell r="I105">
            <v>63.6</v>
          </cell>
          <cell r="J105">
            <v>11.4</v>
          </cell>
          <cell r="K105">
            <v>63</v>
          </cell>
          <cell r="L105">
            <v>16.8</v>
          </cell>
          <cell r="M105">
            <v>6.3</v>
          </cell>
          <cell r="N105">
            <v>13.900000000000002</v>
          </cell>
          <cell r="O105">
            <v>16.2</v>
          </cell>
          <cell r="P105">
            <v>42.9</v>
          </cell>
          <cell r="Q105">
            <v>9.7000000000000011</v>
          </cell>
          <cell r="R105">
            <v>2.9000000000000004</v>
          </cell>
          <cell r="S105">
            <v>29.9</v>
          </cell>
          <cell r="T105">
            <v>14.7</v>
          </cell>
          <cell r="U105">
            <v>3</v>
          </cell>
          <cell r="V105">
            <v>23.1</v>
          </cell>
          <cell r="W105">
            <v>7.6</v>
          </cell>
          <cell r="X105">
            <v>84</v>
          </cell>
          <cell r="Y105">
            <v>8.4</v>
          </cell>
          <cell r="Z105">
            <v>5.6000000000000005</v>
          </cell>
          <cell r="AA105">
            <v>43.1</v>
          </cell>
          <cell r="AB105">
            <v>11.1</v>
          </cell>
          <cell r="AC105">
            <v>41.699999999999996</v>
          </cell>
          <cell r="AD105">
            <v>34.699999999999996</v>
          </cell>
          <cell r="AE105">
            <v>10.299999999999999</v>
          </cell>
          <cell r="AF105">
            <v>13.8</v>
          </cell>
          <cell r="AG105">
            <v>39.700000000000003</v>
          </cell>
          <cell r="AH105">
            <v>0</v>
          </cell>
          <cell r="AI105">
            <v>36.199999999999996</v>
          </cell>
          <cell r="AJ105">
            <v>72</v>
          </cell>
          <cell r="AK105">
            <v>2.7</v>
          </cell>
          <cell r="AL105">
            <v>25.2</v>
          </cell>
          <cell r="AM105">
            <v>26.400000000000002</v>
          </cell>
          <cell r="AN105">
            <v>73.599999999999994</v>
          </cell>
          <cell r="AO105">
            <v>77.600000000000009</v>
          </cell>
          <cell r="AP105">
            <v>22.400000000000002</v>
          </cell>
          <cell r="AQ105">
            <v>22.6</v>
          </cell>
          <cell r="AR105">
            <v>4.5999999999999996</v>
          </cell>
          <cell r="AS105">
            <v>1.0999999999999999</v>
          </cell>
          <cell r="AT105">
            <v>65.5</v>
          </cell>
          <cell r="AU105">
            <v>6.1</v>
          </cell>
          <cell r="AV105">
            <v>4.2</v>
          </cell>
          <cell r="AW105">
            <v>1.0999999999999999</v>
          </cell>
          <cell r="AX105">
            <v>0.8</v>
          </cell>
          <cell r="AY105">
            <v>88.5</v>
          </cell>
          <cell r="AZ105">
            <v>5.4</v>
          </cell>
          <cell r="BA105">
            <v>69.899999999999991</v>
          </cell>
          <cell r="BB105">
            <v>11.899999999999999</v>
          </cell>
          <cell r="BC105">
            <v>3.3000000000000003</v>
          </cell>
          <cell r="BD105">
            <v>2.4</v>
          </cell>
          <cell r="BE105">
            <v>2.9000000000000004</v>
          </cell>
          <cell r="BF105">
            <v>9.7000000000000011</v>
          </cell>
          <cell r="BG105">
            <v>1.3</v>
          </cell>
          <cell r="BH105">
            <v>1.2</v>
          </cell>
          <cell r="BI105">
            <v>1.7999999999999998</v>
          </cell>
          <cell r="BJ105">
            <v>3.1</v>
          </cell>
          <cell r="BK105">
            <v>23.9</v>
          </cell>
          <cell r="BL105">
            <v>68.7</v>
          </cell>
          <cell r="BM105" t="str">
            <v>nd</v>
          </cell>
          <cell r="BN105">
            <v>0.2</v>
          </cell>
          <cell r="BO105">
            <v>0.3</v>
          </cell>
          <cell r="BP105">
            <v>1.3</v>
          </cell>
          <cell r="BQ105">
            <v>21.5</v>
          </cell>
          <cell r="BR105">
            <v>76.7</v>
          </cell>
          <cell r="BS105" t="str">
            <v>nd</v>
          </cell>
          <cell r="BT105" t="str">
            <v>nd</v>
          </cell>
          <cell r="BU105">
            <v>1.0999999999999999</v>
          </cell>
          <cell r="BV105">
            <v>18.099999999999998</v>
          </cell>
          <cell r="BW105">
            <v>62.5</v>
          </cell>
          <cell r="BX105">
            <v>18.2</v>
          </cell>
          <cell r="BY105">
            <v>10.4</v>
          </cell>
          <cell r="BZ105">
            <v>3.9</v>
          </cell>
          <cell r="CA105">
            <v>17.899999999999999</v>
          </cell>
          <cell r="CB105">
            <v>44.4</v>
          </cell>
          <cell r="CC105">
            <v>18.399999999999999</v>
          </cell>
          <cell r="CD105">
            <v>5</v>
          </cell>
          <cell r="CE105">
            <v>0</v>
          </cell>
          <cell r="CF105">
            <v>0</v>
          </cell>
          <cell r="CG105">
            <v>0.2</v>
          </cell>
          <cell r="CH105">
            <v>0.6</v>
          </cell>
          <cell r="CI105">
            <v>0.70000000000000007</v>
          </cell>
          <cell r="CJ105">
            <v>98.5</v>
          </cell>
          <cell r="CK105">
            <v>67.900000000000006</v>
          </cell>
          <cell r="CL105">
            <v>37.700000000000003</v>
          </cell>
          <cell r="CM105">
            <v>90.3</v>
          </cell>
          <cell r="CN105">
            <v>46</v>
          </cell>
          <cell r="CO105">
            <v>8.4</v>
          </cell>
          <cell r="CP105">
            <v>16.8</v>
          </cell>
          <cell r="CQ105">
            <v>73.3</v>
          </cell>
          <cell r="CR105">
            <v>6.1</v>
          </cell>
          <cell r="CS105">
            <v>27.6</v>
          </cell>
          <cell r="CT105">
            <v>26.6</v>
          </cell>
          <cell r="CU105">
            <v>11.899999999999999</v>
          </cell>
          <cell r="CV105">
            <v>33.900000000000006</v>
          </cell>
          <cell r="CW105">
            <v>31.8</v>
          </cell>
          <cell r="CX105">
            <v>12.5</v>
          </cell>
          <cell r="CY105">
            <v>15.8</v>
          </cell>
          <cell r="CZ105">
            <v>8.5</v>
          </cell>
          <cell r="DA105">
            <v>7.6</v>
          </cell>
          <cell r="DB105">
            <v>23.9</v>
          </cell>
          <cell r="DC105">
            <v>22.2</v>
          </cell>
          <cell r="DD105">
            <v>18.600000000000001</v>
          </cell>
          <cell r="DE105">
            <v>25.3</v>
          </cell>
          <cell r="DF105">
            <v>38.4</v>
          </cell>
          <cell r="DG105">
            <v>10.7</v>
          </cell>
          <cell r="DH105">
            <v>3</v>
          </cell>
          <cell r="DI105">
            <v>7.7</v>
          </cell>
          <cell r="DJ105">
            <v>19.2</v>
          </cell>
          <cell r="DK105">
            <v>17.8</v>
          </cell>
          <cell r="DL105">
            <v>0.2</v>
          </cell>
          <cell r="DM105" t="str">
            <v>nd</v>
          </cell>
          <cell r="DN105">
            <v>0</v>
          </cell>
          <cell r="DO105">
            <v>0</v>
          </cell>
          <cell r="DP105">
            <v>0.1</v>
          </cell>
          <cell r="DQ105">
            <v>1.7999999999999998</v>
          </cell>
          <cell r="DR105">
            <v>0.5</v>
          </cell>
          <cell r="DS105">
            <v>0.4</v>
          </cell>
          <cell r="DT105">
            <v>0.2</v>
          </cell>
          <cell r="DU105">
            <v>0.5</v>
          </cell>
          <cell r="DV105">
            <v>0.3</v>
          </cell>
          <cell r="DW105">
            <v>14.099999999999998</v>
          </cell>
          <cell r="DX105">
            <v>2.9000000000000004</v>
          </cell>
          <cell r="DY105">
            <v>0.70000000000000007</v>
          </cell>
          <cell r="DZ105">
            <v>0.4</v>
          </cell>
          <cell r="EA105">
            <v>0.70000000000000007</v>
          </cell>
          <cell r="EB105">
            <v>0.89999999999999991</v>
          </cell>
          <cell r="EC105">
            <v>44.3</v>
          </cell>
          <cell r="ED105">
            <v>7.5</v>
          </cell>
          <cell r="EE105">
            <v>2</v>
          </cell>
          <cell r="EF105">
            <v>1.7000000000000002</v>
          </cell>
          <cell r="EG105">
            <v>1.6</v>
          </cell>
          <cell r="EH105">
            <v>7.6</v>
          </cell>
          <cell r="EI105">
            <v>9.5</v>
          </cell>
          <cell r="EJ105">
            <v>0.89999999999999991</v>
          </cell>
          <cell r="EK105">
            <v>0.1</v>
          </cell>
          <cell r="EL105" t="str">
            <v>nd</v>
          </cell>
          <cell r="EM105" t="str">
            <v>nd</v>
          </cell>
          <cell r="EN105">
            <v>0.70000000000000007</v>
          </cell>
          <cell r="EO105" t="str">
            <v>nd</v>
          </cell>
          <cell r="EP105">
            <v>0.3</v>
          </cell>
          <cell r="EQ105">
            <v>0</v>
          </cell>
          <cell r="ER105">
            <v>0</v>
          </cell>
          <cell r="ES105">
            <v>0.1</v>
          </cell>
          <cell r="ET105">
            <v>0.1</v>
          </cell>
          <cell r="EU105">
            <v>0.2</v>
          </cell>
          <cell r="EV105">
            <v>0.2</v>
          </cell>
          <cell r="EW105">
            <v>0.2</v>
          </cell>
          <cell r="EX105">
            <v>0.8</v>
          </cell>
          <cell r="EY105">
            <v>2.1999999999999997</v>
          </cell>
          <cell r="EZ105">
            <v>0.2</v>
          </cell>
          <cell r="FA105">
            <v>0.3</v>
          </cell>
          <cell r="FB105">
            <v>0.3</v>
          </cell>
          <cell r="FC105">
            <v>1.2</v>
          </cell>
          <cell r="FD105">
            <v>6.7</v>
          </cell>
          <cell r="FE105">
            <v>11.899999999999999</v>
          </cell>
          <cell r="FF105">
            <v>0.89999999999999991</v>
          </cell>
          <cell r="FG105">
            <v>0.5</v>
          </cell>
          <cell r="FH105">
            <v>1.3</v>
          </cell>
          <cell r="FI105">
            <v>1.5</v>
          </cell>
          <cell r="FJ105">
            <v>13.700000000000001</v>
          </cell>
          <cell r="FK105">
            <v>46.1</v>
          </cell>
          <cell r="FL105" t="str">
            <v>nd</v>
          </cell>
          <cell r="FM105" t="str">
            <v>nd</v>
          </cell>
          <cell r="FN105" t="str">
            <v>nd</v>
          </cell>
          <cell r="FO105">
            <v>0.2</v>
          </cell>
          <cell r="FP105">
            <v>2.5</v>
          </cell>
          <cell r="FQ105">
            <v>8.5</v>
          </cell>
          <cell r="FR105" t="str">
            <v>nd</v>
          </cell>
          <cell r="FS105" t="str">
            <v>nd</v>
          </cell>
          <cell r="FT105">
            <v>0</v>
          </cell>
          <cell r="FU105">
            <v>0</v>
          </cell>
          <cell r="FV105">
            <v>0.3</v>
          </cell>
          <cell r="FW105" t="str">
            <v>nd</v>
          </cell>
          <cell r="FX105" t="str">
            <v>nd</v>
          </cell>
          <cell r="FY105">
            <v>0.2</v>
          </cell>
          <cell r="FZ105">
            <v>0.1</v>
          </cell>
          <cell r="GA105">
            <v>0.89999999999999991</v>
          </cell>
          <cell r="GB105">
            <v>2.4</v>
          </cell>
          <cell r="GC105">
            <v>0</v>
          </cell>
          <cell r="GD105" t="str">
            <v>nd</v>
          </cell>
          <cell r="GE105">
            <v>0.2</v>
          </cell>
          <cell r="GF105">
            <v>0.5</v>
          </cell>
          <cell r="GG105">
            <v>6.2</v>
          </cell>
          <cell r="GH105">
            <v>13.600000000000001</v>
          </cell>
          <cell r="GI105">
            <v>0</v>
          </cell>
          <cell r="GJ105" t="str">
            <v>nd</v>
          </cell>
          <cell r="GK105">
            <v>0</v>
          </cell>
          <cell r="GL105">
            <v>0.5</v>
          </cell>
          <cell r="GM105">
            <v>12.2</v>
          </cell>
          <cell r="GN105">
            <v>51.1</v>
          </cell>
          <cell r="GO105">
            <v>0</v>
          </cell>
          <cell r="GP105">
            <v>0</v>
          </cell>
          <cell r="GQ105">
            <v>0</v>
          </cell>
          <cell r="GR105" t="str">
            <v>nd</v>
          </cell>
          <cell r="GS105">
            <v>2</v>
          </cell>
          <cell r="GT105">
            <v>9.1999999999999993</v>
          </cell>
          <cell r="GU105">
            <v>0</v>
          </cell>
          <cell r="GV105">
            <v>0.2</v>
          </cell>
          <cell r="GW105">
            <v>0</v>
          </cell>
          <cell r="GX105" t="str">
            <v>nd</v>
          </cell>
          <cell r="GY105" t="str">
            <v>nd</v>
          </cell>
          <cell r="GZ105">
            <v>0</v>
          </cell>
          <cell r="HA105">
            <v>0</v>
          </cell>
          <cell r="HB105" t="str">
            <v>nd</v>
          </cell>
          <cell r="HC105">
            <v>0.3</v>
          </cell>
          <cell r="HD105">
            <v>2.2999999999999998</v>
          </cell>
          <cell r="HE105">
            <v>0.8</v>
          </cell>
          <cell r="HF105" t="str">
            <v>nd</v>
          </cell>
          <cell r="HG105" t="str">
            <v>nd</v>
          </cell>
          <cell r="HH105">
            <v>0.3</v>
          </cell>
          <cell r="HI105">
            <v>4</v>
          </cell>
          <cell r="HJ105">
            <v>13.8</v>
          </cell>
          <cell r="HK105">
            <v>2.5</v>
          </cell>
          <cell r="HL105">
            <v>0</v>
          </cell>
          <cell r="HM105">
            <v>0</v>
          </cell>
          <cell r="HN105">
            <v>0.5</v>
          </cell>
          <cell r="HO105">
            <v>11.600000000000001</v>
          </cell>
          <cell r="HP105">
            <v>38.800000000000004</v>
          </cell>
          <cell r="HQ105">
            <v>13</v>
          </cell>
          <cell r="HR105">
            <v>0</v>
          </cell>
          <cell r="HS105">
            <v>0</v>
          </cell>
          <cell r="HT105" t="str">
            <v>nd</v>
          </cell>
          <cell r="HU105">
            <v>2</v>
          </cell>
          <cell r="HV105">
            <v>7.3999999999999995</v>
          </cell>
          <cell r="HW105">
            <v>1.7999999999999998</v>
          </cell>
          <cell r="HX105">
            <v>0.1</v>
          </cell>
          <cell r="HY105" t="str">
            <v>nd</v>
          </cell>
          <cell r="HZ105">
            <v>0</v>
          </cell>
          <cell r="IA105">
            <v>0.2</v>
          </cell>
          <cell r="IB105" t="str">
            <v>nd</v>
          </cell>
          <cell r="IC105">
            <v>0.4</v>
          </cell>
          <cell r="ID105">
            <v>0.2</v>
          </cell>
          <cell r="IE105">
            <v>1.2</v>
          </cell>
          <cell r="IF105">
            <v>0.8</v>
          </cell>
          <cell r="IG105">
            <v>0.70000000000000007</v>
          </cell>
          <cell r="IH105">
            <v>0.3</v>
          </cell>
          <cell r="II105">
            <v>1.2</v>
          </cell>
          <cell r="IJ105">
            <v>1.3</v>
          </cell>
          <cell r="IK105">
            <v>4</v>
          </cell>
          <cell r="IL105">
            <v>7.5</v>
          </cell>
          <cell r="IM105">
            <v>4.8</v>
          </cell>
          <cell r="IN105">
            <v>0.89999999999999991</v>
          </cell>
          <cell r="IO105">
            <v>8.6</v>
          </cell>
          <cell r="IP105">
            <v>2.1</v>
          </cell>
          <cell r="IQ105">
            <v>10.4</v>
          </cell>
          <cell r="IR105">
            <v>29.599999999999998</v>
          </cell>
          <cell r="IS105">
            <v>10.6</v>
          </cell>
          <cell r="IT105">
            <v>3.4000000000000004</v>
          </cell>
          <cell r="IU105">
            <v>0.2</v>
          </cell>
          <cell r="IV105">
            <v>0.2</v>
          </cell>
          <cell r="IW105">
            <v>2.2999999999999998</v>
          </cell>
          <cell r="IX105">
            <v>6.3</v>
          </cell>
          <cell r="IY105">
            <v>2.1999999999999997</v>
          </cell>
          <cell r="IZ105">
            <v>0.3</v>
          </cell>
          <cell r="JA105">
            <v>0</v>
          </cell>
          <cell r="JB105">
            <v>0</v>
          </cell>
          <cell r="JC105">
            <v>0</v>
          </cell>
          <cell r="JD105">
            <v>0</v>
          </cell>
          <cell r="JE105">
            <v>0.4</v>
          </cell>
          <cell r="JF105">
            <v>0</v>
          </cell>
          <cell r="JG105">
            <v>0</v>
          </cell>
          <cell r="JH105">
            <v>0</v>
          </cell>
          <cell r="JI105" t="str">
            <v>nd</v>
          </cell>
          <cell r="JJ105">
            <v>0</v>
          </cell>
          <cell r="JK105">
            <v>3.4000000000000004</v>
          </cell>
          <cell r="JL105">
            <v>0</v>
          </cell>
          <cell r="JM105">
            <v>0</v>
          </cell>
          <cell r="JN105" t="str">
            <v>nd</v>
          </cell>
          <cell r="JO105" t="str">
            <v>nd</v>
          </cell>
          <cell r="JP105" t="str">
            <v>nd</v>
          </cell>
          <cell r="JQ105">
            <v>20.200000000000003</v>
          </cell>
          <cell r="JR105">
            <v>0</v>
          </cell>
          <cell r="JS105">
            <v>0</v>
          </cell>
          <cell r="JT105" t="str">
            <v>nd</v>
          </cell>
          <cell r="JU105">
            <v>0.3</v>
          </cell>
          <cell r="JV105">
            <v>0.5</v>
          </cell>
          <cell r="JW105">
            <v>63.2</v>
          </cell>
          <cell r="JX105">
            <v>0</v>
          </cell>
          <cell r="JY105">
            <v>0</v>
          </cell>
          <cell r="JZ105">
            <v>0</v>
          </cell>
          <cell r="KA105" t="str">
            <v>nd</v>
          </cell>
          <cell r="KB105">
            <v>0.1</v>
          </cell>
          <cell r="KC105">
            <v>11.4</v>
          </cell>
          <cell r="KD105">
            <v>60.699999999999996</v>
          </cell>
          <cell r="KE105">
            <v>4.1000000000000005</v>
          </cell>
          <cell r="KF105">
            <v>1.7000000000000002</v>
          </cell>
          <cell r="KG105">
            <v>7.3</v>
          </cell>
          <cell r="KH105">
            <v>26</v>
          </cell>
          <cell r="KI105">
            <v>0.2</v>
          </cell>
          <cell r="KJ105">
            <v>58.3</v>
          </cell>
          <cell r="KK105">
            <v>4.1000000000000005</v>
          </cell>
          <cell r="KL105">
            <v>1.7000000000000002</v>
          </cell>
          <cell r="KM105">
            <v>8.1</v>
          </cell>
          <cell r="KN105">
            <v>27.6</v>
          </cell>
          <cell r="KO105">
            <v>0.2</v>
          </cell>
        </row>
        <row r="106">
          <cell r="A106" t="str">
            <v>1OQ</v>
          </cell>
          <cell r="B106" t="str">
            <v>106</v>
          </cell>
          <cell r="C106" t="str">
            <v>NAF 17</v>
          </cell>
          <cell r="D106" t="str">
            <v>OQ</v>
          </cell>
          <cell r="E106" t="str">
            <v>1</v>
          </cell>
          <cell r="F106">
            <v>0</v>
          </cell>
          <cell r="G106">
            <v>3</v>
          </cell>
          <cell r="H106">
            <v>23.599999999999998</v>
          </cell>
          <cell r="I106">
            <v>64.2</v>
          </cell>
          <cell r="J106">
            <v>9.1</v>
          </cell>
          <cell r="K106">
            <v>66.8</v>
          </cell>
          <cell r="L106">
            <v>19.3</v>
          </cell>
          <cell r="M106">
            <v>6.6000000000000005</v>
          </cell>
          <cell r="N106">
            <v>7.3</v>
          </cell>
          <cell r="O106">
            <v>23.1</v>
          </cell>
          <cell r="P106">
            <v>36.5</v>
          </cell>
          <cell r="Q106">
            <v>6.7</v>
          </cell>
          <cell r="R106" t="str">
            <v>nd</v>
          </cell>
          <cell r="S106">
            <v>16.5</v>
          </cell>
          <cell r="T106">
            <v>21.8</v>
          </cell>
          <cell r="U106">
            <v>5.8000000000000007</v>
          </cell>
          <cell r="V106">
            <v>24.3</v>
          </cell>
          <cell r="W106">
            <v>6.3</v>
          </cell>
          <cell r="X106">
            <v>87.3</v>
          </cell>
          <cell r="Y106">
            <v>6.3</v>
          </cell>
          <cell r="Z106">
            <v>0</v>
          </cell>
          <cell r="AA106">
            <v>23.799999999999997</v>
          </cell>
          <cell r="AB106" t="str">
            <v>nd</v>
          </cell>
          <cell r="AC106">
            <v>54</v>
          </cell>
          <cell r="AD106" t="str">
            <v>nd</v>
          </cell>
          <cell r="AE106">
            <v>0</v>
          </cell>
          <cell r="AF106" t="str">
            <v>nd</v>
          </cell>
          <cell r="AG106" t="str">
            <v>nd</v>
          </cell>
          <cell r="AH106">
            <v>0</v>
          </cell>
          <cell r="AI106">
            <v>54.900000000000006</v>
          </cell>
          <cell r="AJ106">
            <v>71.2</v>
          </cell>
          <cell r="AK106">
            <v>5</v>
          </cell>
          <cell r="AL106">
            <v>23.7</v>
          </cell>
          <cell r="AM106">
            <v>18.3</v>
          </cell>
          <cell r="AN106">
            <v>81.699999999999989</v>
          </cell>
          <cell r="AO106">
            <v>33.900000000000006</v>
          </cell>
          <cell r="AP106">
            <v>66.100000000000009</v>
          </cell>
          <cell r="AQ106">
            <v>45.4</v>
          </cell>
          <cell r="AR106" t="str">
            <v>nd</v>
          </cell>
          <cell r="AS106" t="str">
            <v>nd</v>
          </cell>
          <cell r="AT106">
            <v>21.9</v>
          </cell>
          <cell r="AU106">
            <v>26.8</v>
          </cell>
          <cell r="AV106">
            <v>20.8</v>
          </cell>
          <cell r="AW106" t="str">
            <v>nd</v>
          </cell>
          <cell r="AX106">
            <v>0</v>
          </cell>
          <cell r="AY106">
            <v>74.3</v>
          </cell>
          <cell r="AZ106">
            <v>0</v>
          </cell>
          <cell r="BA106">
            <v>66.900000000000006</v>
          </cell>
          <cell r="BB106">
            <v>10.8</v>
          </cell>
          <cell r="BC106">
            <v>2.9000000000000004</v>
          </cell>
          <cell r="BD106">
            <v>1.4000000000000001</v>
          </cell>
          <cell r="BE106">
            <v>3.8</v>
          </cell>
          <cell r="BF106">
            <v>14.099999999999998</v>
          </cell>
          <cell r="BG106">
            <v>2</v>
          </cell>
          <cell r="BH106">
            <v>0</v>
          </cell>
          <cell r="BI106" t="str">
            <v>nd</v>
          </cell>
          <cell r="BJ106">
            <v>1.4000000000000001</v>
          </cell>
          <cell r="BK106">
            <v>8.6</v>
          </cell>
          <cell r="BL106">
            <v>87.8</v>
          </cell>
          <cell r="BM106" t="str">
            <v>nd</v>
          </cell>
          <cell r="BN106">
            <v>0</v>
          </cell>
          <cell r="BO106" t="str">
            <v>nd</v>
          </cell>
          <cell r="BP106" t="str">
            <v>nd</v>
          </cell>
          <cell r="BQ106">
            <v>12.8</v>
          </cell>
          <cell r="BR106">
            <v>85.6</v>
          </cell>
          <cell r="BS106" t="str">
            <v>nd</v>
          </cell>
          <cell r="BT106">
            <v>0</v>
          </cell>
          <cell r="BU106">
            <v>2.5</v>
          </cell>
          <cell r="BV106">
            <v>7.5</v>
          </cell>
          <cell r="BW106">
            <v>41.099999999999994</v>
          </cell>
          <cell r="BX106">
            <v>47.8</v>
          </cell>
          <cell r="BY106">
            <v>16.600000000000001</v>
          </cell>
          <cell r="BZ106">
            <v>5.8999999999999995</v>
          </cell>
          <cell r="CA106">
            <v>8.1</v>
          </cell>
          <cell r="CB106">
            <v>35.5</v>
          </cell>
          <cell r="CC106">
            <v>22.7</v>
          </cell>
          <cell r="CD106">
            <v>11.200000000000001</v>
          </cell>
          <cell r="CE106">
            <v>0</v>
          </cell>
          <cell r="CF106">
            <v>0</v>
          </cell>
          <cell r="CG106">
            <v>0</v>
          </cell>
          <cell r="CH106" t="str">
            <v>nd</v>
          </cell>
          <cell r="CI106" t="str">
            <v>nd</v>
          </cell>
          <cell r="CJ106">
            <v>98.3</v>
          </cell>
          <cell r="CK106">
            <v>59.199999999999996</v>
          </cell>
          <cell r="CL106">
            <v>34.9</v>
          </cell>
          <cell r="CM106">
            <v>86.5</v>
          </cell>
          <cell r="CN106">
            <v>39.1</v>
          </cell>
          <cell r="CO106">
            <v>5.6000000000000005</v>
          </cell>
          <cell r="CP106">
            <v>17.8</v>
          </cell>
          <cell r="CQ106">
            <v>61.7</v>
          </cell>
          <cell r="CR106">
            <v>5.8000000000000007</v>
          </cell>
          <cell r="CS106">
            <v>27.200000000000003</v>
          </cell>
          <cell r="CT106">
            <v>21.3</v>
          </cell>
          <cell r="CU106">
            <v>12.2</v>
          </cell>
          <cell r="CV106">
            <v>39.300000000000004</v>
          </cell>
          <cell r="CW106">
            <v>29.7</v>
          </cell>
          <cell r="CX106">
            <v>11</v>
          </cell>
          <cell r="CY106">
            <v>16.2</v>
          </cell>
          <cell r="CZ106">
            <v>6.2</v>
          </cell>
          <cell r="DA106">
            <v>8.6999999999999993</v>
          </cell>
          <cell r="DB106">
            <v>28.199999999999996</v>
          </cell>
          <cell r="DC106">
            <v>24.9</v>
          </cell>
          <cell r="DD106">
            <v>26.1</v>
          </cell>
          <cell r="DE106">
            <v>16.900000000000002</v>
          </cell>
          <cell r="DF106">
            <v>31.900000000000002</v>
          </cell>
          <cell r="DG106">
            <v>7.8</v>
          </cell>
          <cell r="DH106" t="str">
            <v>nd</v>
          </cell>
          <cell r="DI106">
            <v>4.8</v>
          </cell>
          <cell r="DJ106">
            <v>15.2</v>
          </cell>
          <cell r="DK106">
            <v>18.2</v>
          </cell>
          <cell r="DL106">
            <v>0</v>
          </cell>
          <cell r="DM106">
            <v>0</v>
          </cell>
          <cell r="DN106">
            <v>0</v>
          </cell>
          <cell r="DO106">
            <v>0</v>
          </cell>
          <cell r="DP106">
            <v>0</v>
          </cell>
          <cell r="DQ106">
            <v>0.89999999999999991</v>
          </cell>
          <cell r="DR106" t="str">
            <v>nd</v>
          </cell>
          <cell r="DS106">
            <v>0</v>
          </cell>
          <cell r="DT106">
            <v>0</v>
          </cell>
          <cell r="DU106" t="str">
            <v>nd</v>
          </cell>
          <cell r="DV106" t="str">
            <v>nd</v>
          </cell>
          <cell r="DW106">
            <v>16.8</v>
          </cell>
          <cell r="DX106">
            <v>2.8000000000000003</v>
          </cell>
          <cell r="DY106" t="str">
            <v>nd</v>
          </cell>
          <cell r="DZ106">
            <v>0</v>
          </cell>
          <cell r="EA106" t="str">
            <v>nd</v>
          </cell>
          <cell r="EB106">
            <v>2.9000000000000004</v>
          </cell>
          <cell r="EC106">
            <v>41.9</v>
          </cell>
          <cell r="ED106">
            <v>6.3</v>
          </cell>
          <cell r="EE106">
            <v>2.4</v>
          </cell>
          <cell r="EF106">
            <v>1.7000000000000002</v>
          </cell>
          <cell r="EG106" t="str">
            <v>nd</v>
          </cell>
          <cell r="EH106">
            <v>9.6</v>
          </cell>
          <cell r="EI106">
            <v>7.7</v>
          </cell>
          <cell r="EJ106" t="str">
            <v>nd</v>
          </cell>
          <cell r="EK106">
            <v>0</v>
          </cell>
          <cell r="EL106">
            <v>0</v>
          </cell>
          <cell r="EM106">
            <v>0</v>
          </cell>
          <cell r="EN106" t="str">
            <v>nd</v>
          </cell>
          <cell r="EO106">
            <v>0</v>
          </cell>
          <cell r="EP106">
            <v>0</v>
          </cell>
          <cell r="EQ106">
            <v>0</v>
          </cell>
          <cell r="ER106">
            <v>0</v>
          </cell>
          <cell r="ES106">
            <v>0</v>
          </cell>
          <cell r="ET106">
            <v>0</v>
          </cell>
          <cell r="EU106">
            <v>0</v>
          </cell>
          <cell r="EV106" t="str">
            <v>nd</v>
          </cell>
          <cell r="EW106">
            <v>0</v>
          </cell>
          <cell r="EX106">
            <v>0</v>
          </cell>
          <cell r="EY106">
            <v>2.5</v>
          </cell>
          <cell r="EZ106">
            <v>0</v>
          </cell>
          <cell r="FA106">
            <v>0</v>
          </cell>
          <cell r="FB106">
            <v>0</v>
          </cell>
          <cell r="FC106" t="str">
            <v>nd</v>
          </cell>
          <cell r="FD106">
            <v>2.1999999999999997</v>
          </cell>
          <cell r="FE106">
            <v>21.8</v>
          </cell>
          <cell r="FF106">
            <v>2.1</v>
          </cell>
          <cell r="FG106">
            <v>0</v>
          </cell>
          <cell r="FH106">
            <v>0</v>
          </cell>
          <cell r="FI106" t="str">
            <v>nd</v>
          </cell>
          <cell r="FJ106">
            <v>6.3</v>
          </cell>
          <cell r="FK106">
            <v>54.900000000000006</v>
          </cell>
          <cell r="FL106">
            <v>0</v>
          </cell>
          <cell r="FM106">
            <v>0</v>
          </cell>
          <cell r="FN106">
            <v>0</v>
          </cell>
          <cell r="FO106">
            <v>0</v>
          </cell>
          <cell r="FP106" t="str">
            <v>nd</v>
          </cell>
          <cell r="FQ106">
            <v>8.3000000000000007</v>
          </cell>
          <cell r="FR106">
            <v>0</v>
          </cell>
          <cell r="FS106">
            <v>0</v>
          </cell>
          <cell r="FT106">
            <v>0</v>
          </cell>
          <cell r="FU106">
            <v>0</v>
          </cell>
          <cell r="FV106">
            <v>0</v>
          </cell>
          <cell r="FW106" t="str">
            <v>nd</v>
          </cell>
          <cell r="FX106">
            <v>0</v>
          </cell>
          <cell r="FY106" t="str">
            <v>nd</v>
          </cell>
          <cell r="FZ106" t="str">
            <v>nd</v>
          </cell>
          <cell r="GA106" t="str">
            <v>nd</v>
          </cell>
          <cell r="GB106">
            <v>1.4000000000000001</v>
          </cell>
          <cell r="GC106">
            <v>0</v>
          </cell>
          <cell r="GD106">
            <v>0</v>
          </cell>
          <cell r="GE106" t="str">
            <v>nd</v>
          </cell>
          <cell r="GF106" t="str">
            <v>nd</v>
          </cell>
          <cell r="GG106">
            <v>4.5</v>
          </cell>
          <cell r="GH106">
            <v>18.3</v>
          </cell>
          <cell r="GI106">
            <v>0</v>
          </cell>
          <cell r="GJ106">
            <v>0</v>
          </cell>
          <cell r="GK106">
            <v>0</v>
          </cell>
          <cell r="GL106">
            <v>0</v>
          </cell>
          <cell r="GM106">
            <v>7.5</v>
          </cell>
          <cell r="GN106">
            <v>57.3</v>
          </cell>
          <cell r="GO106">
            <v>0</v>
          </cell>
          <cell r="GP106">
            <v>0</v>
          </cell>
          <cell r="GQ106">
            <v>0</v>
          </cell>
          <cell r="GR106">
            <v>0</v>
          </cell>
          <cell r="GS106">
            <v>0</v>
          </cell>
          <cell r="GT106">
            <v>8.5</v>
          </cell>
          <cell r="GU106">
            <v>0</v>
          </cell>
          <cell r="GV106">
            <v>0</v>
          </cell>
          <cell r="GW106">
            <v>0</v>
          </cell>
          <cell r="GX106">
            <v>0</v>
          </cell>
          <cell r="GY106">
            <v>0</v>
          </cell>
          <cell r="GZ106">
            <v>0</v>
          </cell>
          <cell r="HA106">
            <v>0</v>
          </cell>
          <cell r="HB106">
            <v>0</v>
          </cell>
          <cell r="HC106">
            <v>0</v>
          </cell>
          <cell r="HD106">
            <v>1.5</v>
          </cell>
          <cell r="HE106">
            <v>1.6</v>
          </cell>
          <cell r="HF106" t="str">
            <v>nd</v>
          </cell>
          <cell r="HG106">
            <v>0</v>
          </cell>
          <cell r="HH106" t="str">
            <v>nd</v>
          </cell>
          <cell r="HI106">
            <v>1.7000000000000002</v>
          </cell>
          <cell r="HJ106">
            <v>11.899999999999999</v>
          </cell>
          <cell r="HK106">
            <v>8.9</v>
          </cell>
          <cell r="HL106">
            <v>0</v>
          </cell>
          <cell r="HM106">
            <v>0</v>
          </cell>
          <cell r="HN106">
            <v>2</v>
          </cell>
          <cell r="HO106">
            <v>5.0999999999999996</v>
          </cell>
          <cell r="HP106">
            <v>24.2</v>
          </cell>
          <cell r="HQ106">
            <v>32.4</v>
          </cell>
          <cell r="HR106">
            <v>0</v>
          </cell>
          <cell r="HS106">
            <v>0</v>
          </cell>
          <cell r="HT106">
            <v>0</v>
          </cell>
          <cell r="HU106" t="str">
            <v>nd</v>
          </cell>
          <cell r="HV106">
            <v>2.9000000000000004</v>
          </cell>
          <cell r="HW106">
            <v>5.4</v>
          </cell>
          <cell r="HX106">
            <v>0</v>
          </cell>
          <cell r="HY106">
            <v>0</v>
          </cell>
          <cell r="HZ106">
            <v>0</v>
          </cell>
          <cell r="IA106">
            <v>0</v>
          </cell>
          <cell r="IB106">
            <v>0</v>
          </cell>
          <cell r="IC106" t="str">
            <v>nd</v>
          </cell>
          <cell r="ID106">
            <v>0</v>
          </cell>
          <cell r="IE106" t="str">
            <v>nd</v>
          </cell>
          <cell r="IF106">
            <v>0</v>
          </cell>
          <cell r="IG106">
            <v>0.89999999999999991</v>
          </cell>
          <cell r="IH106" t="str">
            <v>nd</v>
          </cell>
          <cell r="II106">
            <v>1.5</v>
          </cell>
          <cell r="IJ106">
            <v>3.8</v>
          </cell>
          <cell r="IK106" t="str">
            <v>nd</v>
          </cell>
          <cell r="IL106">
            <v>6.2</v>
          </cell>
          <cell r="IM106">
            <v>6.5</v>
          </cell>
          <cell r="IN106">
            <v>4.5</v>
          </cell>
          <cell r="IO106">
            <v>13.900000000000002</v>
          </cell>
          <cell r="IP106">
            <v>2.1</v>
          </cell>
          <cell r="IQ106">
            <v>6.7</v>
          </cell>
          <cell r="IR106">
            <v>23.200000000000003</v>
          </cell>
          <cell r="IS106">
            <v>12.2</v>
          </cell>
          <cell r="IT106">
            <v>5.6000000000000005</v>
          </cell>
          <cell r="IU106">
            <v>0</v>
          </cell>
          <cell r="IV106">
            <v>0</v>
          </cell>
          <cell r="IW106">
            <v>0</v>
          </cell>
          <cell r="IX106">
            <v>6.1</v>
          </cell>
          <cell r="IY106">
            <v>3.1</v>
          </cell>
          <cell r="IZ106" t="str">
            <v>nd</v>
          </cell>
          <cell r="JA106">
            <v>0</v>
          </cell>
          <cell r="JB106">
            <v>0</v>
          </cell>
          <cell r="JC106">
            <v>0</v>
          </cell>
          <cell r="JD106">
            <v>0</v>
          </cell>
          <cell r="JE106">
            <v>0</v>
          </cell>
          <cell r="JF106">
            <v>0</v>
          </cell>
          <cell r="JG106">
            <v>0</v>
          </cell>
          <cell r="JH106">
            <v>0</v>
          </cell>
          <cell r="JI106">
            <v>0</v>
          </cell>
          <cell r="JJ106">
            <v>0</v>
          </cell>
          <cell r="JK106">
            <v>3.1</v>
          </cell>
          <cell r="JL106">
            <v>0</v>
          </cell>
          <cell r="JM106">
            <v>0</v>
          </cell>
          <cell r="JN106">
            <v>0</v>
          </cell>
          <cell r="JO106" t="str">
            <v>nd</v>
          </cell>
          <cell r="JP106">
            <v>0</v>
          </cell>
          <cell r="JQ106">
            <v>23.5</v>
          </cell>
          <cell r="JR106">
            <v>0</v>
          </cell>
          <cell r="JS106">
            <v>0</v>
          </cell>
          <cell r="JT106">
            <v>0</v>
          </cell>
          <cell r="JU106">
            <v>0</v>
          </cell>
          <cell r="JV106" t="str">
            <v>nd</v>
          </cell>
          <cell r="JW106">
            <v>63.2</v>
          </cell>
          <cell r="JX106">
            <v>0</v>
          </cell>
          <cell r="JY106">
            <v>0</v>
          </cell>
          <cell r="JZ106">
            <v>0</v>
          </cell>
          <cell r="KA106">
            <v>0</v>
          </cell>
          <cell r="KB106">
            <v>0</v>
          </cell>
          <cell r="KC106">
            <v>8.5</v>
          </cell>
          <cell r="KD106">
            <v>62.7</v>
          </cell>
          <cell r="KE106">
            <v>1.7000000000000002</v>
          </cell>
          <cell r="KF106">
            <v>2.2999999999999998</v>
          </cell>
          <cell r="KG106">
            <v>5.5</v>
          </cell>
          <cell r="KH106">
            <v>27.6</v>
          </cell>
          <cell r="KI106">
            <v>0.2</v>
          </cell>
          <cell r="KJ106">
            <v>60.6</v>
          </cell>
          <cell r="KK106">
            <v>1.7999999999999998</v>
          </cell>
          <cell r="KL106">
            <v>2.2999999999999998</v>
          </cell>
          <cell r="KM106">
            <v>5.7</v>
          </cell>
          <cell r="KN106">
            <v>29.299999999999997</v>
          </cell>
          <cell r="KO106">
            <v>0.2</v>
          </cell>
        </row>
        <row r="107">
          <cell r="A107" t="str">
            <v>2OQ</v>
          </cell>
          <cell r="B107" t="str">
            <v>107</v>
          </cell>
          <cell r="C107" t="str">
            <v>NAF 17</v>
          </cell>
          <cell r="D107" t="str">
            <v>OQ</v>
          </cell>
          <cell r="E107" t="str">
            <v>2</v>
          </cell>
          <cell r="F107" t="str">
            <v>nd</v>
          </cell>
          <cell r="G107">
            <v>5.3</v>
          </cell>
          <cell r="H107">
            <v>18</v>
          </cell>
          <cell r="I107">
            <v>63</v>
          </cell>
          <cell r="J107">
            <v>13.600000000000001</v>
          </cell>
          <cell r="K107">
            <v>68.400000000000006</v>
          </cell>
          <cell r="L107">
            <v>18.7</v>
          </cell>
          <cell r="M107" t="str">
            <v>nd</v>
          </cell>
          <cell r="N107">
            <v>11.1</v>
          </cell>
          <cell r="O107">
            <v>19.600000000000001</v>
          </cell>
          <cell r="P107">
            <v>35.199999999999996</v>
          </cell>
          <cell r="Q107">
            <v>9.1</v>
          </cell>
          <cell r="R107">
            <v>3.3000000000000003</v>
          </cell>
          <cell r="S107">
            <v>28.000000000000004</v>
          </cell>
          <cell r="T107">
            <v>17.399999999999999</v>
          </cell>
          <cell r="U107">
            <v>3.2</v>
          </cell>
          <cell r="V107">
            <v>27.700000000000003</v>
          </cell>
          <cell r="W107">
            <v>9.8000000000000007</v>
          </cell>
          <cell r="X107">
            <v>82.699999999999989</v>
          </cell>
          <cell r="Y107">
            <v>7.5</v>
          </cell>
          <cell r="Z107">
            <v>7.1</v>
          </cell>
          <cell r="AA107">
            <v>25.5</v>
          </cell>
          <cell r="AB107">
            <v>12.2</v>
          </cell>
          <cell r="AC107">
            <v>41.8</v>
          </cell>
          <cell r="AD107">
            <v>54.1</v>
          </cell>
          <cell r="AE107">
            <v>11.799999999999999</v>
          </cell>
          <cell r="AF107">
            <v>23.5</v>
          </cell>
          <cell r="AG107">
            <v>22.400000000000002</v>
          </cell>
          <cell r="AH107">
            <v>0</v>
          </cell>
          <cell r="AI107">
            <v>42.4</v>
          </cell>
          <cell r="AJ107">
            <v>68</v>
          </cell>
          <cell r="AK107">
            <v>3.5999999999999996</v>
          </cell>
          <cell r="AL107">
            <v>28.499999999999996</v>
          </cell>
          <cell r="AM107">
            <v>21.5</v>
          </cell>
          <cell r="AN107">
            <v>78.5</v>
          </cell>
          <cell r="AO107">
            <v>54.2</v>
          </cell>
          <cell r="AP107">
            <v>45.800000000000004</v>
          </cell>
          <cell r="AQ107">
            <v>42.5</v>
          </cell>
          <cell r="AR107">
            <v>8</v>
          </cell>
          <cell r="AS107">
            <v>0</v>
          </cell>
          <cell r="AT107">
            <v>40.6</v>
          </cell>
          <cell r="AU107">
            <v>9</v>
          </cell>
          <cell r="AV107">
            <v>6.5</v>
          </cell>
          <cell r="AW107" t="str">
            <v>nd</v>
          </cell>
          <cell r="AX107">
            <v>0</v>
          </cell>
          <cell r="AY107">
            <v>92.600000000000009</v>
          </cell>
          <cell r="AZ107">
            <v>0</v>
          </cell>
          <cell r="BA107">
            <v>77</v>
          </cell>
          <cell r="BB107">
            <v>6.9</v>
          </cell>
          <cell r="BC107">
            <v>2.5</v>
          </cell>
          <cell r="BD107">
            <v>0.70000000000000007</v>
          </cell>
          <cell r="BE107">
            <v>2.1999999999999997</v>
          </cell>
          <cell r="BF107">
            <v>10.7</v>
          </cell>
          <cell r="BG107">
            <v>1.4000000000000001</v>
          </cell>
          <cell r="BH107">
            <v>0.6</v>
          </cell>
          <cell r="BI107">
            <v>1.0999999999999999</v>
          </cell>
          <cell r="BJ107">
            <v>2</v>
          </cell>
          <cell r="BK107">
            <v>16.400000000000002</v>
          </cell>
          <cell r="BL107">
            <v>78.400000000000006</v>
          </cell>
          <cell r="BM107" t="str">
            <v>nd</v>
          </cell>
          <cell r="BN107" t="str">
            <v>nd</v>
          </cell>
          <cell r="BO107" t="str">
            <v>nd</v>
          </cell>
          <cell r="BP107">
            <v>2.6</v>
          </cell>
          <cell r="BQ107">
            <v>11.1</v>
          </cell>
          <cell r="BR107">
            <v>85.5</v>
          </cell>
          <cell r="BS107">
            <v>0</v>
          </cell>
          <cell r="BT107">
            <v>0</v>
          </cell>
          <cell r="BU107" t="str">
            <v>nd</v>
          </cell>
          <cell r="BV107">
            <v>10.6</v>
          </cell>
          <cell r="BW107">
            <v>61.4</v>
          </cell>
          <cell r="BX107">
            <v>27.800000000000004</v>
          </cell>
          <cell r="BY107">
            <v>12.1</v>
          </cell>
          <cell r="BZ107">
            <v>3.6999999999999997</v>
          </cell>
          <cell r="CA107">
            <v>13.100000000000001</v>
          </cell>
          <cell r="CB107">
            <v>48.6</v>
          </cell>
          <cell r="CC107">
            <v>16.8</v>
          </cell>
          <cell r="CD107">
            <v>5.7</v>
          </cell>
          <cell r="CE107">
            <v>0</v>
          </cell>
          <cell r="CF107">
            <v>0</v>
          </cell>
          <cell r="CG107">
            <v>0</v>
          </cell>
          <cell r="CH107">
            <v>0.8</v>
          </cell>
          <cell r="CI107">
            <v>0.8</v>
          </cell>
          <cell r="CJ107">
            <v>98.3</v>
          </cell>
          <cell r="CK107">
            <v>56.699999999999996</v>
          </cell>
          <cell r="CL107">
            <v>39.200000000000003</v>
          </cell>
          <cell r="CM107">
            <v>90.7</v>
          </cell>
          <cell r="CN107">
            <v>45</v>
          </cell>
          <cell r="CO107">
            <v>9.5</v>
          </cell>
          <cell r="CP107">
            <v>15.5</v>
          </cell>
          <cell r="CQ107">
            <v>70.199999999999989</v>
          </cell>
          <cell r="CR107">
            <v>5.7</v>
          </cell>
          <cell r="CS107">
            <v>26.200000000000003</v>
          </cell>
          <cell r="CT107">
            <v>26.5</v>
          </cell>
          <cell r="CU107">
            <v>15.2</v>
          </cell>
          <cell r="CV107">
            <v>32.1</v>
          </cell>
          <cell r="CW107">
            <v>33.1</v>
          </cell>
          <cell r="CX107">
            <v>9.9</v>
          </cell>
          <cell r="CY107">
            <v>18.3</v>
          </cell>
          <cell r="CZ107">
            <v>7.0000000000000009</v>
          </cell>
          <cell r="DA107">
            <v>6.7</v>
          </cell>
          <cell r="DB107">
            <v>25.1</v>
          </cell>
          <cell r="DC107">
            <v>29.9</v>
          </cell>
          <cell r="DD107">
            <v>20</v>
          </cell>
          <cell r="DE107">
            <v>22.2</v>
          </cell>
          <cell r="DF107">
            <v>35.199999999999996</v>
          </cell>
          <cell r="DG107">
            <v>8</v>
          </cell>
          <cell r="DH107">
            <v>1.4000000000000001</v>
          </cell>
          <cell r="DI107">
            <v>7.1</v>
          </cell>
          <cell r="DJ107">
            <v>14.2</v>
          </cell>
          <cell r="DK107">
            <v>17.5</v>
          </cell>
          <cell r="DL107">
            <v>0</v>
          </cell>
          <cell r="DM107">
            <v>0</v>
          </cell>
          <cell r="DN107">
            <v>0</v>
          </cell>
          <cell r="DO107">
            <v>0</v>
          </cell>
          <cell r="DP107" t="str">
            <v>nd</v>
          </cell>
          <cell r="DQ107">
            <v>3.1</v>
          </cell>
          <cell r="DR107">
            <v>1.4000000000000001</v>
          </cell>
          <cell r="DS107" t="str">
            <v>nd</v>
          </cell>
          <cell r="DT107">
            <v>0</v>
          </cell>
          <cell r="DU107" t="str">
            <v>nd</v>
          </cell>
          <cell r="DV107">
            <v>0</v>
          </cell>
          <cell r="DW107">
            <v>14.000000000000002</v>
          </cell>
          <cell r="DX107">
            <v>2</v>
          </cell>
          <cell r="DY107">
            <v>0.70000000000000007</v>
          </cell>
          <cell r="DZ107" t="str">
            <v>nd</v>
          </cell>
          <cell r="EA107" t="str">
            <v>nd</v>
          </cell>
          <cell r="EB107">
            <v>1</v>
          </cell>
          <cell r="EC107">
            <v>49</v>
          </cell>
          <cell r="ED107">
            <v>1.7999999999999998</v>
          </cell>
          <cell r="EE107">
            <v>1</v>
          </cell>
          <cell r="EF107">
            <v>0.6</v>
          </cell>
          <cell r="EG107">
            <v>1.2</v>
          </cell>
          <cell r="EH107">
            <v>9.1999999999999993</v>
          </cell>
          <cell r="EI107">
            <v>10.9</v>
          </cell>
          <cell r="EJ107">
            <v>1.7000000000000002</v>
          </cell>
          <cell r="EK107">
            <v>0.5</v>
          </cell>
          <cell r="EL107">
            <v>0</v>
          </cell>
          <cell r="EM107" t="str">
            <v>nd</v>
          </cell>
          <cell r="EN107" t="str">
            <v>nd</v>
          </cell>
          <cell r="EO107">
            <v>0</v>
          </cell>
          <cell r="EP107">
            <v>0</v>
          </cell>
          <cell r="EQ107">
            <v>0</v>
          </cell>
          <cell r="ER107">
            <v>0</v>
          </cell>
          <cell r="ES107" t="str">
            <v>nd</v>
          </cell>
          <cell r="ET107" t="str">
            <v>nd</v>
          </cell>
          <cell r="EU107" t="str">
            <v>nd</v>
          </cell>
          <cell r="EV107" t="str">
            <v>nd</v>
          </cell>
          <cell r="EW107">
            <v>0</v>
          </cell>
          <cell r="EX107">
            <v>1.0999999999999999</v>
          </cell>
          <cell r="EY107">
            <v>3.1</v>
          </cell>
          <cell r="EZ107">
            <v>0</v>
          </cell>
          <cell r="FA107" t="str">
            <v>nd</v>
          </cell>
          <cell r="FB107" t="str">
            <v>nd</v>
          </cell>
          <cell r="FC107">
            <v>1.0999999999999999</v>
          </cell>
          <cell r="FD107">
            <v>3.9</v>
          </cell>
          <cell r="FE107">
            <v>12.1</v>
          </cell>
          <cell r="FF107">
            <v>0.70000000000000007</v>
          </cell>
          <cell r="FG107" t="str">
            <v>nd</v>
          </cell>
          <cell r="FH107" t="str">
            <v>nd</v>
          </cell>
          <cell r="FI107" t="str">
            <v>nd</v>
          </cell>
          <cell r="FJ107">
            <v>7.5</v>
          </cell>
          <cell r="FK107">
            <v>54.1</v>
          </cell>
          <cell r="FL107">
            <v>0</v>
          </cell>
          <cell r="FM107">
            <v>0</v>
          </cell>
          <cell r="FN107" t="str">
            <v>nd</v>
          </cell>
          <cell r="FO107" t="str">
            <v>nd</v>
          </cell>
          <cell r="FP107">
            <v>3.9</v>
          </cell>
          <cell r="FQ107">
            <v>9.1999999999999993</v>
          </cell>
          <cell r="FR107" t="str">
            <v>nd</v>
          </cell>
          <cell r="FS107">
            <v>0</v>
          </cell>
          <cell r="FT107">
            <v>0</v>
          </cell>
          <cell r="FU107">
            <v>0</v>
          </cell>
          <cell r="FV107">
            <v>0</v>
          </cell>
          <cell r="FW107">
            <v>0</v>
          </cell>
          <cell r="FX107" t="str">
            <v>nd</v>
          </cell>
          <cell r="FY107">
            <v>0</v>
          </cell>
          <cell r="FZ107" t="str">
            <v>nd</v>
          </cell>
          <cell r="GA107">
            <v>1.0999999999999999</v>
          </cell>
          <cell r="GB107">
            <v>3</v>
          </cell>
          <cell r="GC107">
            <v>0</v>
          </cell>
          <cell r="GD107" t="str">
            <v>nd</v>
          </cell>
          <cell r="GE107" t="str">
            <v>nd</v>
          </cell>
          <cell r="GF107" t="str">
            <v>nd</v>
          </cell>
          <cell r="GG107">
            <v>5.4</v>
          </cell>
          <cell r="GH107">
            <v>11.600000000000001</v>
          </cell>
          <cell r="GI107">
            <v>0</v>
          </cell>
          <cell r="GJ107">
            <v>0</v>
          </cell>
          <cell r="GK107">
            <v>0</v>
          </cell>
          <cell r="GL107" t="str">
            <v>nd</v>
          </cell>
          <cell r="GM107">
            <v>3.9</v>
          </cell>
          <cell r="GN107">
            <v>59.099999999999994</v>
          </cell>
          <cell r="GO107">
            <v>0</v>
          </cell>
          <cell r="GP107">
            <v>0</v>
          </cell>
          <cell r="GQ107">
            <v>0</v>
          </cell>
          <cell r="GR107" t="str">
            <v>nd</v>
          </cell>
          <cell r="GS107" t="str">
            <v>nd</v>
          </cell>
          <cell r="GT107">
            <v>11.799999999999999</v>
          </cell>
          <cell r="GU107">
            <v>0</v>
          </cell>
          <cell r="GV107">
            <v>0</v>
          </cell>
          <cell r="GW107">
            <v>0</v>
          </cell>
          <cell r="GX107">
            <v>0</v>
          </cell>
          <cell r="GY107" t="str">
            <v>nd</v>
          </cell>
          <cell r="GZ107">
            <v>0</v>
          </cell>
          <cell r="HA107">
            <v>0</v>
          </cell>
          <cell r="HB107">
            <v>0</v>
          </cell>
          <cell r="HC107">
            <v>0.8</v>
          </cell>
          <cell r="HD107">
            <v>3</v>
          </cell>
          <cell r="HE107">
            <v>1.5</v>
          </cell>
          <cell r="HF107">
            <v>0</v>
          </cell>
          <cell r="HG107">
            <v>0</v>
          </cell>
          <cell r="HH107" t="str">
            <v>nd</v>
          </cell>
          <cell r="HI107">
            <v>1.6</v>
          </cell>
          <cell r="HJ107">
            <v>12.9</v>
          </cell>
          <cell r="HK107">
            <v>3.3000000000000003</v>
          </cell>
          <cell r="HL107">
            <v>0</v>
          </cell>
          <cell r="HM107">
            <v>0</v>
          </cell>
          <cell r="HN107">
            <v>0</v>
          </cell>
          <cell r="HO107">
            <v>6.9</v>
          </cell>
          <cell r="HP107">
            <v>36.4</v>
          </cell>
          <cell r="HQ107">
            <v>19.7</v>
          </cell>
          <cell r="HR107">
            <v>0</v>
          </cell>
          <cell r="HS107">
            <v>0</v>
          </cell>
          <cell r="HT107">
            <v>0</v>
          </cell>
          <cell r="HU107">
            <v>1.3</v>
          </cell>
          <cell r="HV107">
            <v>9</v>
          </cell>
          <cell r="HW107">
            <v>3.2</v>
          </cell>
          <cell r="HX107">
            <v>0</v>
          </cell>
          <cell r="HY107">
            <v>0</v>
          </cell>
          <cell r="HZ107">
            <v>0</v>
          </cell>
          <cell r="IA107" t="str">
            <v>nd</v>
          </cell>
          <cell r="IB107">
            <v>0</v>
          </cell>
          <cell r="IC107">
            <v>0</v>
          </cell>
          <cell r="ID107">
            <v>0</v>
          </cell>
          <cell r="IE107">
            <v>1.7000000000000002</v>
          </cell>
          <cell r="IF107">
            <v>1.6</v>
          </cell>
          <cell r="IG107">
            <v>1</v>
          </cell>
          <cell r="IH107">
            <v>0.70000000000000007</v>
          </cell>
          <cell r="II107">
            <v>1.9</v>
          </cell>
          <cell r="IJ107">
            <v>0.89999999999999991</v>
          </cell>
          <cell r="IK107">
            <v>2.1</v>
          </cell>
          <cell r="IL107">
            <v>7.8</v>
          </cell>
          <cell r="IM107">
            <v>5.0999999999999996</v>
          </cell>
          <cell r="IN107" t="str">
            <v>nd</v>
          </cell>
          <cell r="IO107">
            <v>10.199999999999999</v>
          </cell>
          <cell r="IP107">
            <v>2.4</v>
          </cell>
          <cell r="IQ107">
            <v>6.4</v>
          </cell>
          <cell r="IR107">
            <v>29.7</v>
          </cell>
          <cell r="IS107">
            <v>9.4</v>
          </cell>
          <cell r="IT107">
            <v>4.3999999999999995</v>
          </cell>
          <cell r="IU107">
            <v>0</v>
          </cell>
          <cell r="IV107" t="str">
            <v>nd</v>
          </cell>
          <cell r="IW107">
            <v>3</v>
          </cell>
          <cell r="IX107">
            <v>9.1</v>
          </cell>
          <cell r="IY107">
            <v>1.3</v>
          </cell>
          <cell r="IZ107" t="str">
            <v>nd</v>
          </cell>
          <cell r="JA107">
            <v>0</v>
          </cell>
          <cell r="JB107">
            <v>0</v>
          </cell>
          <cell r="JC107">
            <v>0</v>
          </cell>
          <cell r="JD107">
            <v>0</v>
          </cell>
          <cell r="JE107" t="str">
            <v>nd</v>
          </cell>
          <cell r="JF107">
            <v>0</v>
          </cell>
          <cell r="JG107">
            <v>0</v>
          </cell>
          <cell r="JH107">
            <v>0</v>
          </cell>
          <cell r="JI107">
            <v>0</v>
          </cell>
          <cell r="JJ107">
            <v>0</v>
          </cell>
          <cell r="JK107">
            <v>4.7</v>
          </cell>
          <cell r="JL107">
            <v>0</v>
          </cell>
          <cell r="JM107">
            <v>0</v>
          </cell>
          <cell r="JN107">
            <v>0</v>
          </cell>
          <cell r="JO107">
            <v>0</v>
          </cell>
          <cell r="JP107">
            <v>0</v>
          </cell>
          <cell r="JQ107">
            <v>17</v>
          </cell>
          <cell r="JR107">
            <v>0</v>
          </cell>
          <cell r="JS107">
            <v>0</v>
          </cell>
          <cell r="JT107">
            <v>0</v>
          </cell>
          <cell r="JU107">
            <v>0.8</v>
          </cell>
          <cell r="JV107">
            <v>0.8</v>
          </cell>
          <cell r="JW107">
            <v>62.7</v>
          </cell>
          <cell r="JX107">
            <v>0</v>
          </cell>
          <cell r="JY107">
            <v>0</v>
          </cell>
          <cell r="JZ107">
            <v>0</v>
          </cell>
          <cell r="KA107">
            <v>0</v>
          </cell>
          <cell r="KB107">
            <v>0</v>
          </cell>
          <cell r="KC107">
            <v>13.700000000000001</v>
          </cell>
          <cell r="KD107">
            <v>65.8</v>
          </cell>
          <cell r="KE107">
            <v>2.5</v>
          </cell>
          <cell r="KF107">
            <v>1.2</v>
          </cell>
          <cell r="KG107">
            <v>4.5</v>
          </cell>
          <cell r="KH107">
            <v>25.7</v>
          </cell>
          <cell r="KI107">
            <v>0.3</v>
          </cell>
          <cell r="KJ107">
            <v>63.1</v>
          </cell>
          <cell r="KK107">
            <v>2.5</v>
          </cell>
          <cell r="KL107">
            <v>1.3</v>
          </cell>
          <cell r="KM107">
            <v>4.9000000000000004</v>
          </cell>
          <cell r="KN107">
            <v>27.900000000000002</v>
          </cell>
          <cell r="KO107">
            <v>0.3</v>
          </cell>
        </row>
        <row r="108">
          <cell r="A108" t="str">
            <v>3OQ</v>
          </cell>
          <cell r="B108" t="str">
            <v>108</v>
          </cell>
          <cell r="C108" t="str">
            <v>NAF 17</v>
          </cell>
          <cell r="D108" t="str">
            <v>OQ</v>
          </cell>
          <cell r="E108" t="str">
            <v>3</v>
          </cell>
          <cell r="F108" t="str">
            <v>nd</v>
          </cell>
          <cell r="G108">
            <v>3.9</v>
          </cell>
          <cell r="H108">
            <v>16.2</v>
          </cell>
          <cell r="I108">
            <v>67.600000000000009</v>
          </cell>
          <cell r="J108">
            <v>11.899999999999999</v>
          </cell>
          <cell r="K108">
            <v>71.399999999999991</v>
          </cell>
          <cell r="L108">
            <v>13.3</v>
          </cell>
          <cell r="M108">
            <v>3.1</v>
          </cell>
          <cell r="N108">
            <v>12.2</v>
          </cell>
          <cell r="O108">
            <v>15.1</v>
          </cell>
          <cell r="P108">
            <v>44.9</v>
          </cell>
          <cell r="Q108">
            <v>9.5</v>
          </cell>
          <cell r="R108">
            <v>3.4000000000000004</v>
          </cell>
          <cell r="S108">
            <v>36.9</v>
          </cell>
          <cell r="T108">
            <v>13.3</v>
          </cell>
          <cell r="U108">
            <v>3.6999999999999997</v>
          </cell>
          <cell r="V108">
            <v>19.100000000000001</v>
          </cell>
          <cell r="W108">
            <v>9.6</v>
          </cell>
          <cell r="X108">
            <v>78.2</v>
          </cell>
          <cell r="Y108">
            <v>12.2</v>
          </cell>
          <cell r="Z108">
            <v>17.899999999999999</v>
          </cell>
          <cell r="AA108">
            <v>36.9</v>
          </cell>
          <cell r="AB108">
            <v>15.5</v>
          </cell>
          <cell r="AC108">
            <v>40.5</v>
          </cell>
          <cell r="AD108">
            <v>32.1</v>
          </cell>
          <cell r="AE108">
            <v>16.7</v>
          </cell>
          <cell r="AF108" t="str">
            <v>nd</v>
          </cell>
          <cell r="AG108">
            <v>47.199999999999996</v>
          </cell>
          <cell r="AH108">
            <v>0</v>
          </cell>
          <cell r="AI108">
            <v>31.900000000000002</v>
          </cell>
          <cell r="AJ108">
            <v>78.900000000000006</v>
          </cell>
          <cell r="AK108">
            <v>5.3</v>
          </cell>
          <cell r="AL108">
            <v>15.8</v>
          </cell>
          <cell r="AM108">
            <v>17.8</v>
          </cell>
          <cell r="AN108">
            <v>82.199999999999989</v>
          </cell>
          <cell r="AO108">
            <v>73.7</v>
          </cell>
          <cell r="AP108">
            <v>26.3</v>
          </cell>
          <cell r="AQ108">
            <v>24.3</v>
          </cell>
          <cell r="AR108">
            <v>5.8999999999999995</v>
          </cell>
          <cell r="AS108" t="str">
            <v>nd</v>
          </cell>
          <cell r="AT108">
            <v>63.9</v>
          </cell>
          <cell r="AU108">
            <v>4.1000000000000005</v>
          </cell>
          <cell r="AV108" t="str">
            <v>nd</v>
          </cell>
          <cell r="AW108">
            <v>0</v>
          </cell>
          <cell r="AX108" t="str">
            <v>nd</v>
          </cell>
          <cell r="AY108">
            <v>94.699999999999989</v>
          </cell>
          <cell r="AZ108" t="str">
            <v>nd</v>
          </cell>
          <cell r="BA108">
            <v>69</v>
          </cell>
          <cell r="BB108">
            <v>7.9</v>
          </cell>
          <cell r="BC108">
            <v>2.2999999999999998</v>
          </cell>
          <cell r="BD108">
            <v>1.6</v>
          </cell>
          <cell r="BE108">
            <v>3.4000000000000004</v>
          </cell>
          <cell r="BF108">
            <v>15.9</v>
          </cell>
          <cell r="BG108">
            <v>1.3</v>
          </cell>
          <cell r="BH108">
            <v>1</v>
          </cell>
          <cell r="BI108">
            <v>0.89999999999999991</v>
          </cell>
          <cell r="BJ108">
            <v>1.6</v>
          </cell>
          <cell r="BK108">
            <v>11.899999999999999</v>
          </cell>
          <cell r="BL108">
            <v>83.399999999999991</v>
          </cell>
          <cell r="BM108">
            <v>0</v>
          </cell>
          <cell r="BN108">
            <v>0</v>
          </cell>
          <cell r="BO108" t="str">
            <v>nd</v>
          </cell>
          <cell r="BP108">
            <v>1.2</v>
          </cell>
          <cell r="BQ108">
            <v>13.700000000000001</v>
          </cell>
          <cell r="BR108">
            <v>84.8</v>
          </cell>
          <cell r="BS108">
            <v>0</v>
          </cell>
          <cell r="BT108">
            <v>0</v>
          </cell>
          <cell r="BU108">
            <v>1.6</v>
          </cell>
          <cell r="BV108">
            <v>16.3</v>
          </cell>
          <cell r="BW108">
            <v>63.3</v>
          </cell>
          <cell r="BX108">
            <v>18.8</v>
          </cell>
          <cell r="BY108">
            <v>13.900000000000002</v>
          </cell>
          <cell r="BZ108">
            <v>3.4000000000000004</v>
          </cell>
          <cell r="CA108">
            <v>18.2</v>
          </cell>
          <cell r="CB108">
            <v>45.1</v>
          </cell>
          <cell r="CC108">
            <v>16</v>
          </cell>
          <cell r="CD108">
            <v>3.4000000000000004</v>
          </cell>
          <cell r="CE108">
            <v>0</v>
          </cell>
          <cell r="CF108">
            <v>0</v>
          </cell>
          <cell r="CG108" t="str">
            <v>nd</v>
          </cell>
          <cell r="CH108">
            <v>0</v>
          </cell>
          <cell r="CI108">
            <v>1.0999999999999999</v>
          </cell>
          <cell r="CJ108">
            <v>98.4</v>
          </cell>
          <cell r="CK108">
            <v>59.8</v>
          </cell>
          <cell r="CL108">
            <v>40.400000000000006</v>
          </cell>
          <cell r="CM108">
            <v>92.2</v>
          </cell>
          <cell r="CN108">
            <v>49.4</v>
          </cell>
          <cell r="CO108">
            <v>5.8999999999999995</v>
          </cell>
          <cell r="CP108">
            <v>14.799999999999999</v>
          </cell>
          <cell r="CQ108">
            <v>70</v>
          </cell>
          <cell r="CR108">
            <v>6.7</v>
          </cell>
          <cell r="CS108">
            <v>25.3</v>
          </cell>
          <cell r="CT108">
            <v>28.299999999999997</v>
          </cell>
          <cell r="CU108">
            <v>13.200000000000001</v>
          </cell>
          <cell r="CV108">
            <v>33.1</v>
          </cell>
          <cell r="CW108">
            <v>37.700000000000003</v>
          </cell>
          <cell r="CX108">
            <v>10.199999999999999</v>
          </cell>
          <cell r="CY108">
            <v>14.799999999999999</v>
          </cell>
          <cell r="CZ108">
            <v>6.3</v>
          </cell>
          <cell r="DA108">
            <v>7.1</v>
          </cell>
          <cell r="DB108">
            <v>23.9</v>
          </cell>
          <cell r="DC108">
            <v>23.1</v>
          </cell>
          <cell r="DD108">
            <v>16.400000000000002</v>
          </cell>
          <cell r="DE108">
            <v>30.8</v>
          </cell>
          <cell r="DF108">
            <v>34.9</v>
          </cell>
          <cell r="DG108">
            <v>8.9</v>
          </cell>
          <cell r="DH108">
            <v>2.1999999999999997</v>
          </cell>
          <cell r="DI108">
            <v>5.6000000000000005</v>
          </cell>
          <cell r="DJ108">
            <v>14.499999999999998</v>
          </cell>
          <cell r="DK108">
            <v>15.5</v>
          </cell>
          <cell r="DL108">
            <v>0</v>
          </cell>
          <cell r="DM108">
            <v>0</v>
          </cell>
          <cell r="DN108">
            <v>0</v>
          </cell>
          <cell r="DO108">
            <v>0</v>
          </cell>
          <cell r="DP108" t="str">
            <v>nd</v>
          </cell>
          <cell r="DQ108">
            <v>1.3</v>
          </cell>
          <cell r="DR108">
            <v>0</v>
          </cell>
          <cell r="DS108" t="str">
            <v>nd</v>
          </cell>
          <cell r="DT108" t="str">
            <v>nd</v>
          </cell>
          <cell r="DU108">
            <v>1.3</v>
          </cell>
          <cell r="DV108">
            <v>0.5</v>
          </cell>
          <cell r="DW108">
            <v>11.200000000000001</v>
          </cell>
          <cell r="DX108">
            <v>2.1</v>
          </cell>
          <cell r="DY108" t="str">
            <v>nd</v>
          </cell>
          <cell r="DZ108" t="str">
            <v>nd</v>
          </cell>
          <cell r="EA108">
            <v>0.4</v>
          </cell>
          <cell r="EB108">
            <v>1.4000000000000001</v>
          </cell>
          <cell r="EC108">
            <v>47.5</v>
          </cell>
          <cell r="ED108">
            <v>4.3</v>
          </cell>
          <cell r="EE108">
            <v>1.5</v>
          </cell>
          <cell r="EF108" t="str">
            <v>nd</v>
          </cell>
          <cell r="EG108">
            <v>1.6</v>
          </cell>
          <cell r="EH108">
            <v>13.4</v>
          </cell>
          <cell r="EI108">
            <v>8.9</v>
          </cell>
          <cell r="EJ108">
            <v>1.5</v>
          </cell>
          <cell r="EK108">
            <v>0</v>
          </cell>
          <cell r="EL108" t="str">
            <v>nd</v>
          </cell>
          <cell r="EM108">
            <v>0</v>
          </cell>
          <cell r="EN108" t="str">
            <v>nd</v>
          </cell>
          <cell r="EO108">
            <v>0</v>
          </cell>
          <cell r="EP108">
            <v>0</v>
          </cell>
          <cell r="EQ108">
            <v>0</v>
          </cell>
          <cell r="ER108">
            <v>0</v>
          </cell>
          <cell r="ES108" t="str">
            <v>nd</v>
          </cell>
          <cell r="ET108" t="str">
            <v>nd</v>
          </cell>
          <cell r="EU108" t="str">
            <v>nd</v>
          </cell>
          <cell r="EV108" t="str">
            <v>nd</v>
          </cell>
          <cell r="EW108" t="str">
            <v>nd</v>
          </cell>
          <cell r="EX108" t="str">
            <v>nd</v>
          </cell>
          <cell r="EY108">
            <v>1.9</v>
          </cell>
          <cell r="EZ108">
            <v>0</v>
          </cell>
          <cell r="FA108">
            <v>0</v>
          </cell>
          <cell r="FB108">
            <v>0</v>
          </cell>
          <cell r="FC108" t="str">
            <v>nd</v>
          </cell>
          <cell r="FD108">
            <v>1.9</v>
          </cell>
          <cell r="FE108">
            <v>14.2</v>
          </cell>
          <cell r="FF108">
            <v>0.8</v>
          </cell>
          <cell r="FG108">
            <v>0</v>
          </cell>
          <cell r="FH108">
            <v>0.70000000000000007</v>
          </cell>
          <cell r="FI108">
            <v>0.89999999999999991</v>
          </cell>
          <cell r="FJ108">
            <v>8.3000000000000007</v>
          </cell>
          <cell r="FK108">
            <v>57.699999999999996</v>
          </cell>
          <cell r="FL108" t="str">
            <v>nd</v>
          </cell>
          <cell r="FM108" t="str">
            <v>nd</v>
          </cell>
          <cell r="FN108">
            <v>0</v>
          </cell>
          <cell r="FO108" t="str">
            <v>nd</v>
          </cell>
          <cell r="FP108">
            <v>1.2</v>
          </cell>
          <cell r="FQ108">
            <v>9.5</v>
          </cell>
          <cell r="FR108">
            <v>0</v>
          </cell>
          <cell r="FS108">
            <v>0</v>
          </cell>
          <cell r="FT108">
            <v>0</v>
          </cell>
          <cell r="FU108">
            <v>0</v>
          </cell>
          <cell r="FV108" t="str">
            <v>nd</v>
          </cell>
          <cell r="FW108">
            <v>0</v>
          </cell>
          <cell r="FX108">
            <v>0</v>
          </cell>
          <cell r="FY108" t="str">
            <v>nd</v>
          </cell>
          <cell r="FZ108">
            <v>0</v>
          </cell>
          <cell r="GA108">
            <v>1</v>
          </cell>
          <cell r="GB108">
            <v>2.7</v>
          </cell>
          <cell r="GC108">
            <v>0</v>
          </cell>
          <cell r="GD108">
            <v>0</v>
          </cell>
          <cell r="GE108">
            <v>0</v>
          </cell>
          <cell r="GF108">
            <v>1</v>
          </cell>
          <cell r="GG108">
            <v>4.1000000000000005</v>
          </cell>
          <cell r="GH108">
            <v>11.700000000000001</v>
          </cell>
          <cell r="GI108">
            <v>0</v>
          </cell>
          <cell r="GJ108">
            <v>0</v>
          </cell>
          <cell r="GK108">
            <v>0</v>
          </cell>
          <cell r="GL108" t="str">
            <v>nd</v>
          </cell>
          <cell r="GM108">
            <v>7.7</v>
          </cell>
          <cell r="GN108">
            <v>59.599999999999994</v>
          </cell>
          <cell r="GO108">
            <v>0</v>
          </cell>
          <cell r="GP108">
            <v>0</v>
          </cell>
          <cell r="GQ108">
            <v>0</v>
          </cell>
          <cell r="GR108">
            <v>0</v>
          </cell>
          <cell r="GS108">
            <v>0.89999999999999991</v>
          </cell>
          <cell r="GT108">
            <v>10.8</v>
          </cell>
          <cell r="GU108">
            <v>0</v>
          </cell>
          <cell r="GV108" t="str">
            <v>nd</v>
          </cell>
          <cell r="GW108">
            <v>0</v>
          </cell>
          <cell r="GX108">
            <v>0</v>
          </cell>
          <cell r="GY108">
            <v>0</v>
          </cell>
          <cell r="GZ108">
            <v>0</v>
          </cell>
          <cell r="HA108">
            <v>0</v>
          </cell>
          <cell r="HB108">
            <v>0</v>
          </cell>
          <cell r="HC108" t="str">
            <v>nd</v>
          </cell>
          <cell r="HD108">
            <v>2.1</v>
          </cell>
          <cell r="HE108">
            <v>1.7999999999999998</v>
          </cell>
          <cell r="HF108">
            <v>0</v>
          </cell>
          <cell r="HG108">
            <v>0</v>
          </cell>
          <cell r="HH108" t="str">
            <v>nd</v>
          </cell>
          <cell r="HI108">
            <v>3.5999999999999996</v>
          </cell>
          <cell r="HJ108">
            <v>9</v>
          </cell>
          <cell r="HK108">
            <v>2.7</v>
          </cell>
          <cell r="HL108">
            <v>0</v>
          </cell>
          <cell r="HM108">
            <v>0</v>
          </cell>
          <cell r="HN108" t="str">
            <v>nd</v>
          </cell>
          <cell r="HO108">
            <v>10.5</v>
          </cell>
          <cell r="HP108">
            <v>45.5</v>
          </cell>
          <cell r="HQ108">
            <v>12.5</v>
          </cell>
          <cell r="HR108">
            <v>0</v>
          </cell>
          <cell r="HS108">
            <v>0</v>
          </cell>
          <cell r="HT108" t="str">
            <v>nd</v>
          </cell>
          <cell r="HU108">
            <v>2.2999999999999998</v>
          </cell>
          <cell r="HV108">
            <v>6.5</v>
          </cell>
          <cell r="HW108">
            <v>1.9</v>
          </cell>
          <cell r="HX108" t="str">
            <v>nd</v>
          </cell>
          <cell r="HY108">
            <v>0</v>
          </cell>
          <cell r="HZ108">
            <v>0</v>
          </cell>
          <cell r="IA108">
            <v>0</v>
          </cell>
          <cell r="IB108" t="str">
            <v>nd</v>
          </cell>
          <cell r="IC108">
            <v>0</v>
          </cell>
          <cell r="ID108">
            <v>0.89999999999999991</v>
          </cell>
          <cell r="IE108">
            <v>1.4000000000000001</v>
          </cell>
          <cell r="IF108">
            <v>1</v>
          </cell>
          <cell r="IG108" t="str">
            <v>nd</v>
          </cell>
          <cell r="IH108" t="str">
            <v>nd</v>
          </cell>
          <cell r="II108" t="str">
            <v>nd</v>
          </cell>
          <cell r="IJ108" t="str">
            <v>nd</v>
          </cell>
          <cell r="IK108">
            <v>3.3000000000000003</v>
          </cell>
          <cell r="IL108">
            <v>6</v>
          </cell>
          <cell r="IM108">
            <v>4.8</v>
          </cell>
          <cell r="IN108" t="str">
            <v>nd</v>
          </cell>
          <cell r="IO108">
            <v>12.4</v>
          </cell>
          <cell r="IP108">
            <v>1.5</v>
          </cell>
          <cell r="IQ108">
            <v>9.8000000000000007</v>
          </cell>
          <cell r="IR108">
            <v>31.5</v>
          </cell>
          <cell r="IS108">
            <v>10.4</v>
          </cell>
          <cell r="IT108">
            <v>2.2999999999999998</v>
          </cell>
          <cell r="IU108" t="str">
            <v>nd</v>
          </cell>
          <cell r="IV108" t="str">
            <v>nd</v>
          </cell>
          <cell r="IW108">
            <v>3.6999999999999997</v>
          </cell>
          <cell r="IX108">
            <v>6.5</v>
          </cell>
          <cell r="IY108" t="str">
            <v>nd</v>
          </cell>
          <cell r="IZ108" t="str">
            <v>nd</v>
          </cell>
          <cell r="JA108">
            <v>0</v>
          </cell>
          <cell r="JB108">
            <v>0</v>
          </cell>
          <cell r="JC108">
            <v>0</v>
          </cell>
          <cell r="JD108">
            <v>0</v>
          </cell>
          <cell r="JE108" t="str">
            <v>nd</v>
          </cell>
          <cell r="JF108">
            <v>0</v>
          </cell>
          <cell r="JG108">
            <v>0</v>
          </cell>
          <cell r="JH108">
            <v>0</v>
          </cell>
          <cell r="JI108">
            <v>0</v>
          </cell>
          <cell r="JJ108">
            <v>0</v>
          </cell>
          <cell r="JK108">
            <v>4</v>
          </cell>
          <cell r="JL108">
            <v>0</v>
          </cell>
          <cell r="JM108">
            <v>0</v>
          </cell>
          <cell r="JN108" t="str">
            <v>nd</v>
          </cell>
          <cell r="JO108">
            <v>0</v>
          </cell>
          <cell r="JP108" t="str">
            <v>nd</v>
          </cell>
          <cell r="JQ108">
            <v>15.299999999999999</v>
          </cell>
          <cell r="JR108">
            <v>0</v>
          </cell>
          <cell r="JS108">
            <v>0</v>
          </cell>
          <cell r="JT108">
            <v>0</v>
          </cell>
          <cell r="JU108">
            <v>0</v>
          </cell>
          <cell r="JV108">
            <v>0.89999999999999991</v>
          </cell>
          <cell r="JW108">
            <v>67.300000000000011</v>
          </cell>
          <cell r="JX108">
            <v>0</v>
          </cell>
          <cell r="JY108">
            <v>0</v>
          </cell>
          <cell r="JZ108">
            <v>0</v>
          </cell>
          <cell r="KA108">
            <v>0</v>
          </cell>
          <cell r="KB108">
            <v>0</v>
          </cell>
          <cell r="KC108">
            <v>11.799999999999999</v>
          </cell>
          <cell r="KD108">
            <v>56.499999999999993</v>
          </cell>
          <cell r="KE108">
            <v>2.4</v>
          </cell>
          <cell r="KF108">
            <v>2</v>
          </cell>
          <cell r="KG108">
            <v>7.1999999999999993</v>
          </cell>
          <cell r="KH108">
            <v>31.7</v>
          </cell>
          <cell r="KI108">
            <v>0.3</v>
          </cell>
          <cell r="KJ108">
            <v>54.2</v>
          </cell>
          <cell r="KK108">
            <v>2.4</v>
          </cell>
          <cell r="KL108">
            <v>2</v>
          </cell>
          <cell r="KM108">
            <v>7.8</v>
          </cell>
          <cell r="KN108">
            <v>33.4</v>
          </cell>
          <cell r="KO108">
            <v>0.2</v>
          </cell>
        </row>
        <row r="109">
          <cell r="A109" t="str">
            <v>4OQ</v>
          </cell>
          <cell r="B109" t="str">
            <v>109</v>
          </cell>
          <cell r="C109" t="str">
            <v>NAF 17</v>
          </cell>
          <cell r="D109" t="str">
            <v>OQ</v>
          </cell>
          <cell r="E109" t="str">
            <v>4</v>
          </cell>
          <cell r="F109">
            <v>1.4000000000000001</v>
          </cell>
          <cell r="G109">
            <v>3</v>
          </cell>
          <cell r="H109">
            <v>21.7</v>
          </cell>
          <cell r="I109">
            <v>64.2</v>
          </cell>
          <cell r="J109">
            <v>9.7000000000000011</v>
          </cell>
          <cell r="K109">
            <v>60.5</v>
          </cell>
          <cell r="L109">
            <v>16.5</v>
          </cell>
          <cell r="M109">
            <v>9.1</v>
          </cell>
          <cell r="N109">
            <v>14.000000000000002</v>
          </cell>
          <cell r="O109">
            <v>12.9</v>
          </cell>
          <cell r="P109">
            <v>44.4</v>
          </cell>
          <cell r="Q109">
            <v>9.7000000000000011</v>
          </cell>
          <cell r="R109">
            <v>2.4</v>
          </cell>
          <cell r="S109">
            <v>30.8</v>
          </cell>
          <cell r="T109">
            <v>12.5</v>
          </cell>
          <cell r="U109">
            <v>3.5999999999999996</v>
          </cell>
          <cell r="V109">
            <v>24.4</v>
          </cell>
          <cell r="W109">
            <v>9.1999999999999993</v>
          </cell>
          <cell r="X109">
            <v>80.800000000000011</v>
          </cell>
          <cell r="Y109">
            <v>10</v>
          </cell>
          <cell r="Z109" t="str">
            <v>nd</v>
          </cell>
          <cell r="AA109">
            <v>60.5</v>
          </cell>
          <cell r="AB109">
            <v>13.600000000000001</v>
          </cell>
          <cell r="AC109">
            <v>18.5</v>
          </cell>
          <cell r="AD109">
            <v>22.2</v>
          </cell>
          <cell r="AE109" t="str">
            <v>nd</v>
          </cell>
          <cell r="AF109">
            <v>5.6000000000000005</v>
          </cell>
          <cell r="AG109">
            <v>56.3</v>
          </cell>
          <cell r="AH109">
            <v>0</v>
          </cell>
          <cell r="AI109">
            <v>35.199999999999996</v>
          </cell>
          <cell r="AJ109">
            <v>76.400000000000006</v>
          </cell>
          <cell r="AK109">
            <v>1</v>
          </cell>
          <cell r="AL109">
            <v>22.6</v>
          </cell>
          <cell r="AM109">
            <v>27.500000000000004</v>
          </cell>
          <cell r="AN109">
            <v>72.5</v>
          </cell>
          <cell r="AO109">
            <v>75.5</v>
          </cell>
          <cell r="AP109">
            <v>24.5</v>
          </cell>
          <cell r="AQ109">
            <v>22.900000000000002</v>
          </cell>
          <cell r="AR109">
            <v>3.6999999999999997</v>
          </cell>
          <cell r="AS109" t="str">
            <v>nd</v>
          </cell>
          <cell r="AT109">
            <v>67.5</v>
          </cell>
          <cell r="AU109">
            <v>5.2</v>
          </cell>
          <cell r="AV109" t="str">
            <v>nd</v>
          </cell>
          <cell r="AW109">
            <v>2.1999999999999997</v>
          </cell>
          <cell r="AX109" t="str">
            <v>nd</v>
          </cell>
          <cell r="AY109">
            <v>87.4</v>
          </cell>
          <cell r="AZ109">
            <v>6.3</v>
          </cell>
          <cell r="BA109">
            <v>67.2</v>
          </cell>
          <cell r="BB109">
            <v>10.5</v>
          </cell>
          <cell r="BC109">
            <v>2.1</v>
          </cell>
          <cell r="BD109">
            <v>3</v>
          </cell>
          <cell r="BE109">
            <v>3</v>
          </cell>
          <cell r="BF109">
            <v>14.099999999999998</v>
          </cell>
          <cell r="BG109">
            <v>1.5</v>
          </cell>
          <cell r="BH109">
            <v>1.7999999999999998</v>
          </cell>
          <cell r="BI109">
            <v>1.7000000000000002</v>
          </cell>
          <cell r="BJ109">
            <v>3.2</v>
          </cell>
          <cell r="BK109">
            <v>23</v>
          </cell>
          <cell r="BL109">
            <v>68.899999999999991</v>
          </cell>
          <cell r="BM109">
            <v>0</v>
          </cell>
          <cell r="BN109">
            <v>0</v>
          </cell>
          <cell r="BO109" t="str">
            <v>nd</v>
          </cell>
          <cell r="BP109" t="str">
            <v>nd</v>
          </cell>
          <cell r="BQ109">
            <v>19.8</v>
          </cell>
          <cell r="BR109">
            <v>79.3</v>
          </cell>
          <cell r="BS109">
            <v>0</v>
          </cell>
          <cell r="BT109">
            <v>0</v>
          </cell>
          <cell r="BU109">
            <v>1</v>
          </cell>
          <cell r="BV109">
            <v>20.200000000000003</v>
          </cell>
          <cell r="BW109">
            <v>61.7</v>
          </cell>
          <cell r="BX109">
            <v>17.100000000000001</v>
          </cell>
          <cell r="BY109">
            <v>17.5</v>
          </cell>
          <cell r="BZ109">
            <v>4.3</v>
          </cell>
          <cell r="CA109">
            <v>18.600000000000001</v>
          </cell>
          <cell r="CB109">
            <v>41.699999999999996</v>
          </cell>
          <cell r="CC109">
            <v>14.7</v>
          </cell>
          <cell r="CD109">
            <v>3.3000000000000003</v>
          </cell>
          <cell r="CE109">
            <v>0</v>
          </cell>
          <cell r="CF109">
            <v>0</v>
          </cell>
          <cell r="CG109" t="str">
            <v>nd</v>
          </cell>
          <cell r="CH109">
            <v>1.4000000000000001</v>
          </cell>
          <cell r="CI109" t="str">
            <v>nd</v>
          </cell>
          <cell r="CJ109">
            <v>97.8</v>
          </cell>
          <cell r="CK109">
            <v>74.7</v>
          </cell>
          <cell r="CL109">
            <v>36.299999999999997</v>
          </cell>
          <cell r="CM109">
            <v>89.8</v>
          </cell>
          <cell r="CN109">
            <v>49.1</v>
          </cell>
          <cell r="CO109">
            <v>6.6000000000000005</v>
          </cell>
          <cell r="CP109">
            <v>17.5</v>
          </cell>
          <cell r="CQ109">
            <v>74.5</v>
          </cell>
          <cell r="CR109">
            <v>7.3999999999999995</v>
          </cell>
          <cell r="CS109">
            <v>26.700000000000003</v>
          </cell>
          <cell r="CT109">
            <v>32</v>
          </cell>
          <cell r="CU109">
            <v>10.4</v>
          </cell>
          <cell r="CV109">
            <v>30.9</v>
          </cell>
          <cell r="CW109">
            <v>31.8</v>
          </cell>
          <cell r="CX109">
            <v>15.8</v>
          </cell>
          <cell r="CY109">
            <v>17.2</v>
          </cell>
          <cell r="CZ109">
            <v>8.4</v>
          </cell>
          <cell r="DA109">
            <v>5.4</v>
          </cell>
          <cell r="DB109">
            <v>21.4</v>
          </cell>
          <cell r="DC109">
            <v>18.8</v>
          </cell>
          <cell r="DD109">
            <v>18.099999999999998</v>
          </cell>
          <cell r="DE109">
            <v>29.599999999999998</v>
          </cell>
          <cell r="DF109">
            <v>40.5</v>
          </cell>
          <cell r="DG109">
            <v>17.299999999999997</v>
          </cell>
          <cell r="DH109">
            <v>5.3</v>
          </cell>
          <cell r="DI109">
            <v>9.1</v>
          </cell>
          <cell r="DJ109">
            <v>20.399999999999999</v>
          </cell>
          <cell r="DK109">
            <v>17.2</v>
          </cell>
          <cell r="DL109">
            <v>1.4000000000000001</v>
          </cell>
          <cell r="DM109">
            <v>0</v>
          </cell>
          <cell r="DN109">
            <v>0</v>
          </cell>
          <cell r="DO109">
            <v>0</v>
          </cell>
          <cell r="DP109">
            <v>0</v>
          </cell>
          <cell r="DQ109">
            <v>0.8</v>
          </cell>
          <cell r="DR109" t="str">
            <v>nd</v>
          </cell>
          <cell r="DS109" t="str">
            <v>nd</v>
          </cell>
          <cell r="DT109">
            <v>0</v>
          </cell>
          <cell r="DU109">
            <v>0</v>
          </cell>
          <cell r="DV109" t="str">
            <v>nd</v>
          </cell>
          <cell r="DW109">
            <v>17</v>
          </cell>
          <cell r="DX109">
            <v>2</v>
          </cell>
          <cell r="DY109" t="str">
            <v>nd</v>
          </cell>
          <cell r="DZ109" t="str">
            <v>nd</v>
          </cell>
          <cell r="EA109" t="str">
            <v>nd</v>
          </cell>
          <cell r="EB109">
            <v>1.6</v>
          </cell>
          <cell r="EC109">
            <v>40.200000000000003</v>
          </cell>
          <cell r="ED109">
            <v>7.9</v>
          </cell>
          <cell r="EE109">
            <v>0.70000000000000007</v>
          </cell>
          <cell r="EF109">
            <v>2.5</v>
          </cell>
          <cell r="EG109">
            <v>2.8000000000000003</v>
          </cell>
          <cell r="EH109">
            <v>9.9</v>
          </cell>
          <cell r="EI109">
            <v>7.8</v>
          </cell>
          <cell r="EJ109">
            <v>0</v>
          </cell>
          <cell r="EK109">
            <v>0</v>
          </cell>
          <cell r="EL109">
            <v>0</v>
          </cell>
          <cell r="EM109">
            <v>0</v>
          </cell>
          <cell r="EN109">
            <v>1.6</v>
          </cell>
          <cell r="EO109">
            <v>0</v>
          </cell>
          <cell r="EP109">
            <v>1.2</v>
          </cell>
          <cell r="EQ109">
            <v>0</v>
          </cell>
          <cell r="ER109">
            <v>0</v>
          </cell>
          <cell r="ES109" t="str">
            <v>nd</v>
          </cell>
          <cell r="ET109">
            <v>0</v>
          </cell>
          <cell r="EU109">
            <v>0</v>
          </cell>
          <cell r="EV109" t="str">
            <v>nd</v>
          </cell>
          <cell r="EW109">
            <v>0</v>
          </cell>
          <cell r="EX109" t="str">
            <v>nd</v>
          </cell>
          <cell r="EY109">
            <v>2</v>
          </cell>
          <cell r="EZ109">
            <v>0</v>
          </cell>
          <cell r="FA109" t="str">
            <v>nd</v>
          </cell>
          <cell r="FB109" t="str">
            <v>nd</v>
          </cell>
          <cell r="FC109">
            <v>1.0999999999999999</v>
          </cell>
          <cell r="FD109">
            <v>5.6000000000000005</v>
          </cell>
          <cell r="FE109">
            <v>13.4</v>
          </cell>
          <cell r="FF109">
            <v>1.5</v>
          </cell>
          <cell r="FG109">
            <v>1.5</v>
          </cell>
          <cell r="FH109" t="str">
            <v>nd</v>
          </cell>
          <cell r="FI109">
            <v>1.7999999999999998</v>
          </cell>
          <cell r="FJ109">
            <v>14.899999999999999</v>
          </cell>
          <cell r="FK109">
            <v>44.7</v>
          </cell>
          <cell r="FL109">
            <v>0</v>
          </cell>
          <cell r="FM109">
            <v>0</v>
          </cell>
          <cell r="FN109">
            <v>0</v>
          </cell>
          <cell r="FO109" t="str">
            <v>nd</v>
          </cell>
          <cell r="FP109">
            <v>0.6</v>
          </cell>
          <cell r="FQ109">
            <v>8.7999999999999989</v>
          </cell>
          <cell r="FR109">
            <v>0</v>
          </cell>
          <cell r="FS109">
            <v>0</v>
          </cell>
          <cell r="FT109">
            <v>0</v>
          </cell>
          <cell r="FU109">
            <v>0</v>
          </cell>
          <cell r="FV109">
            <v>1.4000000000000001</v>
          </cell>
          <cell r="FW109">
            <v>0</v>
          </cell>
          <cell r="FX109">
            <v>0</v>
          </cell>
          <cell r="FY109" t="str">
            <v>nd</v>
          </cell>
          <cell r="FZ109">
            <v>0</v>
          </cell>
          <cell r="GA109" t="str">
            <v>nd</v>
          </cell>
          <cell r="GB109">
            <v>2.1</v>
          </cell>
          <cell r="GC109">
            <v>0</v>
          </cell>
          <cell r="GD109">
            <v>0</v>
          </cell>
          <cell r="GE109">
            <v>0</v>
          </cell>
          <cell r="GF109">
            <v>0</v>
          </cell>
          <cell r="GG109">
            <v>4.5999999999999996</v>
          </cell>
          <cell r="GH109">
            <v>16.3</v>
          </cell>
          <cell r="GI109">
            <v>0</v>
          </cell>
          <cell r="GJ109">
            <v>0</v>
          </cell>
          <cell r="GK109">
            <v>0</v>
          </cell>
          <cell r="GL109" t="str">
            <v>nd</v>
          </cell>
          <cell r="GM109">
            <v>13.4</v>
          </cell>
          <cell r="GN109">
            <v>51.300000000000004</v>
          </cell>
          <cell r="GO109">
            <v>0</v>
          </cell>
          <cell r="GP109">
            <v>0</v>
          </cell>
          <cell r="GQ109">
            <v>0</v>
          </cell>
          <cell r="GR109">
            <v>0</v>
          </cell>
          <cell r="GS109">
            <v>1.3</v>
          </cell>
          <cell r="GT109">
            <v>8.1</v>
          </cell>
          <cell r="GU109">
            <v>0</v>
          </cell>
          <cell r="GV109" t="str">
            <v>nd</v>
          </cell>
          <cell r="GW109">
            <v>0</v>
          </cell>
          <cell r="GX109" t="str">
            <v>nd</v>
          </cell>
          <cell r="GY109">
            <v>0</v>
          </cell>
          <cell r="GZ109">
            <v>0</v>
          </cell>
          <cell r="HA109">
            <v>0</v>
          </cell>
          <cell r="HB109">
            <v>0</v>
          </cell>
          <cell r="HC109" t="str">
            <v>nd</v>
          </cell>
          <cell r="HD109">
            <v>1.5</v>
          </cell>
          <cell r="HE109" t="str">
            <v>nd</v>
          </cell>
          <cell r="HF109">
            <v>0</v>
          </cell>
          <cell r="HG109">
            <v>0</v>
          </cell>
          <cell r="HH109">
            <v>0.6</v>
          </cell>
          <cell r="HI109">
            <v>4.8</v>
          </cell>
          <cell r="HJ109">
            <v>13.900000000000002</v>
          </cell>
          <cell r="HK109">
            <v>2.5</v>
          </cell>
          <cell r="HL109">
            <v>0</v>
          </cell>
          <cell r="HM109">
            <v>0</v>
          </cell>
          <cell r="HN109" t="str">
            <v>nd</v>
          </cell>
          <cell r="HO109">
            <v>12.4</v>
          </cell>
          <cell r="HP109">
            <v>39.5</v>
          </cell>
          <cell r="HQ109">
            <v>12.2</v>
          </cell>
          <cell r="HR109">
            <v>0</v>
          </cell>
          <cell r="HS109">
            <v>0</v>
          </cell>
          <cell r="HT109">
            <v>0</v>
          </cell>
          <cell r="HU109">
            <v>1.5</v>
          </cell>
          <cell r="HV109">
            <v>6.3</v>
          </cell>
          <cell r="HW109">
            <v>1.3</v>
          </cell>
          <cell r="HX109" t="str">
            <v>nd</v>
          </cell>
          <cell r="HY109" t="str">
            <v>nd</v>
          </cell>
          <cell r="HZ109">
            <v>0</v>
          </cell>
          <cell r="IA109" t="str">
            <v>nd</v>
          </cell>
          <cell r="IB109">
            <v>0</v>
          </cell>
          <cell r="IC109" t="str">
            <v>nd</v>
          </cell>
          <cell r="ID109">
            <v>0</v>
          </cell>
          <cell r="IE109">
            <v>0</v>
          </cell>
          <cell r="IF109">
            <v>0.70000000000000007</v>
          </cell>
          <cell r="IG109" t="str">
            <v>nd</v>
          </cell>
          <cell r="IH109">
            <v>0</v>
          </cell>
          <cell r="II109">
            <v>1.3</v>
          </cell>
          <cell r="IJ109">
            <v>1.4000000000000001</v>
          </cell>
          <cell r="IK109">
            <v>5.8999999999999995</v>
          </cell>
          <cell r="IL109">
            <v>8.9</v>
          </cell>
          <cell r="IM109">
            <v>3.6999999999999997</v>
          </cell>
          <cell r="IN109">
            <v>0.6</v>
          </cell>
          <cell r="IO109">
            <v>14.899999999999999</v>
          </cell>
          <cell r="IP109">
            <v>2.8000000000000003</v>
          </cell>
          <cell r="IQ109">
            <v>10.9</v>
          </cell>
          <cell r="IR109">
            <v>27.400000000000002</v>
          </cell>
          <cell r="IS109">
            <v>7.3</v>
          </cell>
          <cell r="IT109">
            <v>2.7</v>
          </cell>
          <cell r="IU109" t="str">
            <v>nd</v>
          </cell>
          <cell r="IV109">
            <v>0</v>
          </cell>
          <cell r="IW109">
            <v>1.9</v>
          </cell>
          <cell r="IX109">
            <v>4.1000000000000005</v>
          </cell>
          <cell r="IY109">
            <v>2.2999999999999998</v>
          </cell>
          <cell r="IZ109">
            <v>0</v>
          </cell>
          <cell r="JA109">
            <v>0</v>
          </cell>
          <cell r="JB109">
            <v>0</v>
          </cell>
          <cell r="JC109">
            <v>0</v>
          </cell>
          <cell r="JD109">
            <v>0</v>
          </cell>
          <cell r="JE109">
            <v>1.0999999999999999</v>
          </cell>
          <cell r="JF109">
            <v>0</v>
          </cell>
          <cell r="JG109">
            <v>0</v>
          </cell>
          <cell r="JH109">
            <v>0</v>
          </cell>
          <cell r="JI109" t="str">
            <v>nd</v>
          </cell>
          <cell r="JJ109">
            <v>0</v>
          </cell>
          <cell r="JK109">
            <v>2.1</v>
          </cell>
          <cell r="JL109">
            <v>0</v>
          </cell>
          <cell r="JM109">
            <v>0</v>
          </cell>
          <cell r="JN109" t="str">
            <v>nd</v>
          </cell>
          <cell r="JO109">
            <v>0</v>
          </cell>
          <cell r="JP109">
            <v>0</v>
          </cell>
          <cell r="JQ109">
            <v>21.099999999999998</v>
          </cell>
          <cell r="JR109">
            <v>0</v>
          </cell>
          <cell r="JS109">
            <v>0</v>
          </cell>
          <cell r="JT109">
            <v>0</v>
          </cell>
          <cell r="JU109" t="str">
            <v>nd</v>
          </cell>
          <cell r="JV109">
            <v>0</v>
          </cell>
          <cell r="JW109">
            <v>64.900000000000006</v>
          </cell>
          <cell r="JX109">
            <v>0</v>
          </cell>
          <cell r="JY109">
            <v>0</v>
          </cell>
          <cell r="JZ109">
            <v>0</v>
          </cell>
          <cell r="KA109">
            <v>0</v>
          </cell>
          <cell r="KB109" t="str">
            <v>nd</v>
          </cell>
          <cell r="KC109">
            <v>8.6999999999999993</v>
          </cell>
          <cell r="KD109">
            <v>55.7</v>
          </cell>
          <cell r="KE109">
            <v>3.5999999999999996</v>
          </cell>
          <cell r="KF109">
            <v>1.3</v>
          </cell>
          <cell r="KG109">
            <v>7.1</v>
          </cell>
          <cell r="KH109">
            <v>32</v>
          </cell>
          <cell r="KI109">
            <v>0.3</v>
          </cell>
          <cell r="KJ109">
            <v>53.5</v>
          </cell>
          <cell r="KK109">
            <v>3.5999999999999996</v>
          </cell>
          <cell r="KL109">
            <v>1.2</v>
          </cell>
          <cell r="KM109">
            <v>8.1</v>
          </cell>
          <cell r="KN109">
            <v>33.200000000000003</v>
          </cell>
          <cell r="KO109">
            <v>0.4</v>
          </cell>
        </row>
        <row r="110">
          <cell r="A110" t="str">
            <v>5OQ</v>
          </cell>
          <cell r="B110" t="str">
            <v>110</v>
          </cell>
          <cell r="C110" t="str">
            <v>NAF 17</v>
          </cell>
          <cell r="D110" t="str">
            <v>OQ</v>
          </cell>
          <cell r="E110" t="str">
            <v>5</v>
          </cell>
          <cell r="F110">
            <v>0</v>
          </cell>
          <cell r="G110">
            <v>3.9</v>
          </cell>
          <cell r="H110">
            <v>20.7</v>
          </cell>
          <cell r="I110">
            <v>62.9</v>
          </cell>
          <cell r="J110">
            <v>12.5</v>
          </cell>
          <cell r="K110">
            <v>55.1</v>
          </cell>
          <cell r="L110">
            <v>28.4</v>
          </cell>
          <cell r="M110">
            <v>2.9000000000000004</v>
          </cell>
          <cell r="N110">
            <v>13.600000000000001</v>
          </cell>
          <cell r="O110">
            <v>17.399999999999999</v>
          </cell>
          <cell r="P110">
            <v>45.300000000000004</v>
          </cell>
          <cell r="Q110">
            <v>11.799999999999999</v>
          </cell>
          <cell r="R110">
            <v>2.7</v>
          </cell>
          <cell r="S110">
            <v>30.099999999999998</v>
          </cell>
          <cell r="T110">
            <v>13.700000000000001</v>
          </cell>
          <cell r="U110">
            <v>3.6999999999999997</v>
          </cell>
          <cell r="V110">
            <v>24</v>
          </cell>
          <cell r="W110">
            <v>8</v>
          </cell>
          <cell r="X110">
            <v>86.2</v>
          </cell>
          <cell r="Y110">
            <v>5.8000000000000007</v>
          </cell>
          <cell r="Z110" t="str">
            <v>nd</v>
          </cell>
          <cell r="AA110">
            <v>33.800000000000004</v>
          </cell>
          <cell r="AB110">
            <v>12.5</v>
          </cell>
          <cell r="AC110">
            <v>47.5</v>
          </cell>
          <cell r="AD110">
            <v>32.5</v>
          </cell>
          <cell r="AE110">
            <v>19.7</v>
          </cell>
          <cell r="AF110">
            <v>19.7</v>
          </cell>
          <cell r="AG110">
            <v>36.4</v>
          </cell>
          <cell r="AH110">
            <v>0</v>
          </cell>
          <cell r="AI110">
            <v>24.2</v>
          </cell>
          <cell r="AJ110">
            <v>76.599999999999994</v>
          </cell>
          <cell r="AK110">
            <v>4</v>
          </cell>
          <cell r="AL110">
            <v>19.400000000000002</v>
          </cell>
          <cell r="AM110">
            <v>35.099999999999994</v>
          </cell>
          <cell r="AN110">
            <v>64.900000000000006</v>
          </cell>
          <cell r="AO110">
            <v>80.2</v>
          </cell>
          <cell r="AP110">
            <v>19.8</v>
          </cell>
          <cell r="AQ110">
            <v>18.600000000000001</v>
          </cell>
          <cell r="AR110">
            <v>4.3</v>
          </cell>
          <cell r="AS110" t="str">
            <v>nd</v>
          </cell>
          <cell r="AT110">
            <v>64.5</v>
          </cell>
          <cell r="AU110">
            <v>11.200000000000001</v>
          </cell>
          <cell r="AV110">
            <v>4.5999999999999996</v>
          </cell>
          <cell r="AW110">
            <v>0</v>
          </cell>
          <cell r="AX110">
            <v>0</v>
          </cell>
          <cell r="AY110">
            <v>89.4</v>
          </cell>
          <cell r="AZ110">
            <v>6</v>
          </cell>
          <cell r="BA110">
            <v>62</v>
          </cell>
          <cell r="BB110">
            <v>16.600000000000001</v>
          </cell>
          <cell r="BC110">
            <v>1.7999999999999998</v>
          </cell>
          <cell r="BD110">
            <v>5.4</v>
          </cell>
          <cell r="BE110">
            <v>4.8</v>
          </cell>
          <cell r="BF110">
            <v>9.3000000000000007</v>
          </cell>
          <cell r="BG110">
            <v>2.1</v>
          </cell>
          <cell r="BH110">
            <v>2.1999999999999997</v>
          </cell>
          <cell r="BI110">
            <v>1.5</v>
          </cell>
          <cell r="BJ110">
            <v>3.8</v>
          </cell>
          <cell r="BK110">
            <v>29.9</v>
          </cell>
          <cell r="BL110">
            <v>60.4</v>
          </cell>
          <cell r="BM110">
            <v>0</v>
          </cell>
          <cell r="BN110" t="str">
            <v>nd</v>
          </cell>
          <cell r="BO110">
            <v>0</v>
          </cell>
          <cell r="BP110">
            <v>2.1</v>
          </cell>
          <cell r="BQ110">
            <v>26.5</v>
          </cell>
          <cell r="BR110">
            <v>70.8</v>
          </cell>
          <cell r="BS110">
            <v>0</v>
          </cell>
          <cell r="BT110" t="str">
            <v>nd</v>
          </cell>
          <cell r="BU110">
            <v>0</v>
          </cell>
          <cell r="BV110">
            <v>18.8</v>
          </cell>
          <cell r="BW110">
            <v>65.600000000000009</v>
          </cell>
          <cell r="BX110">
            <v>15.299999999999999</v>
          </cell>
          <cell r="BY110">
            <v>11.3</v>
          </cell>
          <cell r="BZ110">
            <v>3.8</v>
          </cell>
          <cell r="CA110">
            <v>20.7</v>
          </cell>
          <cell r="CB110">
            <v>41.6</v>
          </cell>
          <cell r="CC110">
            <v>16.900000000000002</v>
          </cell>
          <cell r="CD110">
            <v>5.6000000000000005</v>
          </cell>
          <cell r="CE110">
            <v>0</v>
          </cell>
          <cell r="CF110">
            <v>0</v>
          </cell>
          <cell r="CG110">
            <v>0</v>
          </cell>
          <cell r="CH110" t="str">
            <v>nd</v>
          </cell>
          <cell r="CI110" t="str">
            <v>nd</v>
          </cell>
          <cell r="CJ110">
            <v>98.8</v>
          </cell>
          <cell r="CK110">
            <v>71.599999999999994</v>
          </cell>
          <cell r="CL110">
            <v>41.699999999999996</v>
          </cell>
          <cell r="CM110">
            <v>88.7</v>
          </cell>
          <cell r="CN110">
            <v>45.7</v>
          </cell>
          <cell r="CO110">
            <v>7.7</v>
          </cell>
          <cell r="CP110">
            <v>22.400000000000002</v>
          </cell>
          <cell r="CQ110">
            <v>71.399999999999991</v>
          </cell>
          <cell r="CR110">
            <v>5.3</v>
          </cell>
          <cell r="CS110">
            <v>33</v>
          </cell>
          <cell r="CT110">
            <v>30.599999999999998</v>
          </cell>
          <cell r="CU110">
            <v>11</v>
          </cell>
          <cell r="CV110">
            <v>25.3</v>
          </cell>
          <cell r="CW110">
            <v>27.1</v>
          </cell>
          <cell r="CX110">
            <v>12.3</v>
          </cell>
          <cell r="CY110">
            <v>21.099999999999998</v>
          </cell>
          <cell r="CZ110">
            <v>8.2000000000000011</v>
          </cell>
          <cell r="DA110">
            <v>7.1999999999999993</v>
          </cell>
          <cell r="DB110">
            <v>24.099999999999998</v>
          </cell>
          <cell r="DC110">
            <v>16.7</v>
          </cell>
          <cell r="DD110">
            <v>20.9</v>
          </cell>
          <cell r="DE110">
            <v>24.8</v>
          </cell>
          <cell r="DF110">
            <v>49.2</v>
          </cell>
          <cell r="DG110">
            <v>9.1</v>
          </cell>
          <cell r="DH110">
            <v>4.3999999999999995</v>
          </cell>
          <cell r="DI110">
            <v>10.5</v>
          </cell>
          <cell r="DJ110">
            <v>25.6</v>
          </cell>
          <cell r="DK110">
            <v>16.8</v>
          </cell>
          <cell r="DL110">
            <v>0</v>
          </cell>
          <cell r="DM110">
            <v>0</v>
          </cell>
          <cell r="DN110">
            <v>0</v>
          </cell>
          <cell r="DO110">
            <v>0</v>
          </cell>
          <cell r="DP110">
            <v>0</v>
          </cell>
          <cell r="DQ110">
            <v>2.1999999999999997</v>
          </cell>
          <cell r="DR110">
            <v>0</v>
          </cell>
          <cell r="DS110" t="str">
            <v>nd</v>
          </cell>
          <cell r="DT110" t="str">
            <v>nd</v>
          </cell>
          <cell r="DU110" t="str">
            <v>nd</v>
          </cell>
          <cell r="DV110">
            <v>0</v>
          </cell>
          <cell r="DW110">
            <v>11.600000000000001</v>
          </cell>
          <cell r="DX110">
            <v>4.9000000000000004</v>
          </cell>
          <cell r="DY110" t="str">
            <v>nd</v>
          </cell>
          <cell r="DZ110">
            <v>1.0999999999999999</v>
          </cell>
          <cell r="EA110">
            <v>1.9</v>
          </cell>
          <cell r="EB110" t="str">
            <v>nd</v>
          </cell>
          <cell r="EC110">
            <v>38.299999999999997</v>
          </cell>
          <cell r="ED110">
            <v>10.5</v>
          </cell>
          <cell r="EE110" t="str">
            <v>nd</v>
          </cell>
          <cell r="EF110">
            <v>3.5000000000000004</v>
          </cell>
          <cell r="EG110" t="str">
            <v>nd</v>
          </cell>
          <cell r="EH110">
            <v>7.7</v>
          </cell>
          <cell r="EI110">
            <v>9.9</v>
          </cell>
          <cell r="EJ110">
            <v>1.2</v>
          </cell>
          <cell r="EK110">
            <v>0</v>
          </cell>
          <cell r="EL110">
            <v>0</v>
          </cell>
          <cell r="EM110" t="str">
            <v>nd</v>
          </cell>
          <cell r="EN110">
            <v>1.0999999999999999</v>
          </cell>
          <cell r="EO110">
            <v>0</v>
          </cell>
          <cell r="EP110">
            <v>0</v>
          </cell>
          <cell r="EQ110">
            <v>0</v>
          </cell>
          <cell r="ER110">
            <v>0</v>
          </cell>
          <cell r="ES110">
            <v>0</v>
          </cell>
          <cell r="ET110">
            <v>0</v>
          </cell>
          <cell r="EU110" t="str">
            <v>nd</v>
          </cell>
          <cell r="EV110">
            <v>0</v>
          </cell>
          <cell r="EW110" t="str">
            <v>nd</v>
          </cell>
          <cell r="EX110">
            <v>0.89999999999999991</v>
          </cell>
          <cell r="EY110">
            <v>2.1999999999999997</v>
          </cell>
          <cell r="EZ110" t="str">
            <v>nd</v>
          </cell>
          <cell r="FA110" t="str">
            <v>nd</v>
          </cell>
          <cell r="FB110">
            <v>1</v>
          </cell>
          <cell r="FC110">
            <v>1.3</v>
          </cell>
          <cell r="FD110">
            <v>6.9</v>
          </cell>
          <cell r="FE110">
            <v>10.6</v>
          </cell>
          <cell r="FF110">
            <v>1.3</v>
          </cell>
          <cell r="FG110">
            <v>1.5</v>
          </cell>
          <cell r="FH110" t="str">
            <v>nd</v>
          </cell>
          <cell r="FI110">
            <v>1.2</v>
          </cell>
          <cell r="FJ110">
            <v>19.100000000000001</v>
          </cell>
          <cell r="FK110">
            <v>39.5</v>
          </cell>
          <cell r="FL110" t="str">
            <v>nd</v>
          </cell>
          <cell r="FM110">
            <v>0</v>
          </cell>
          <cell r="FN110">
            <v>0</v>
          </cell>
          <cell r="FO110" t="str">
            <v>nd</v>
          </cell>
          <cell r="FP110">
            <v>3</v>
          </cell>
          <cell r="FQ110">
            <v>8.1</v>
          </cell>
          <cell r="FR110">
            <v>0</v>
          </cell>
          <cell r="FS110">
            <v>0</v>
          </cell>
          <cell r="FT110">
            <v>0</v>
          </cell>
          <cell r="FU110">
            <v>0</v>
          </cell>
          <cell r="FV110">
            <v>0</v>
          </cell>
          <cell r="FW110">
            <v>0</v>
          </cell>
          <cell r="FX110">
            <v>0</v>
          </cell>
          <cell r="FY110">
            <v>0</v>
          </cell>
          <cell r="FZ110">
            <v>0</v>
          </cell>
          <cell r="GA110" t="str">
            <v>nd</v>
          </cell>
          <cell r="GB110">
            <v>3.4000000000000004</v>
          </cell>
          <cell r="GC110">
            <v>0</v>
          </cell>
          <cell r="GD110">
            <v>0</v>
          </cell>
          <cell r="GE110">
            <v>0</v>
          </cell>
          <cell r="GF110" t="str">
            <v>nd</v>
          </cell>
          <cell r="GG110">
            <v>6.4</v>
          </cell>
          <cell r="GH110">
            <v>13.5</v>
          </cell>
          <cell r="GI110">
            <v>0</v>
          </cell>
          <cell r="GJ110" t="str">
            <v>nd</v>
          </cell>
          <cell r="GK110">
            <v>0</v>
          </cell>
          <cell r="GL110" t="str">
            <v>nd</v>
          </cell>
          <cell r="GM110">
            <v>15.4</v>
          </cell>
          <cell r="GN110">
            <v>45.1</v>
          </cell>
          <cell r="GO110">
            <v>0</v>
          </cell>
          <cell r="GP110">
            <v>0</v>
          </cell>
          <cell r="GQ110">
            <v>0</v>
          </cell>
          <cell r="GR110">
            <v>0</v>
          </cell>
          <cell r="GS110">
            <v>3.9</v>
          </cell>
          <cell r="GT110">
            <v>8.9</v>
          </cell>
          <cell r="GU110">
            <v>0</v>
          </cell>
          <cell r="GV110">
            <v>0</v>
          </cell>
          <cell r="GW110">
            <v>0</v>
          </cell>
          <cell r="GX110">
            <v>0</v>
          </cell>
          <cell r="GY110">
            <v>0</v>
          </cell>
          <cell r="GZ110">
            <v>0</v>
          </cell>
          <cell r="HA110">
            <v>0</v>
          </cell>
          <cell r="HB110">
            <v>0</v>
          </cell>
          <cell r="HC110">
            <v>0</v>
          </cell>
          <cell r="HD110">
            <v>4</v>
          </cell>
          <cell r="HE110" t="str">
            <v>nd</v>
          </cell>
          <cell r="HF110">
            <v>0</v>
          </cell>
          <cell r="HG110" t="str">
            <v>nd</v>
          </cell>
          <cell r="HH110">
            <v>0</v>
          </cell>
          <cell r="HI110">
            <v>4.5</v>
          </cell>
          <cell r="HJ110">
            <v>14.000000000000002</v>
          </cell>
          <cell r="HK110">
            <v>1.7999999999999998</v>
          </cell>
          <cell r="HL110">
            <v>0</v>
          </cell>
          <cell r="HM110">
            <v>0</v>
          </cell>
          <cell r="HN110">
            <v>0</v>
          </cell>
          <cell r="HO110">
            <v>12.4</v>
          </cell>
          <cell r="HP110">
            <v>37.6</v>
          </cell>
          <cell r="HQ110">
            <v>12.4</v>
          </cell>
          <cell r="HR110">
            <v>0</v>
          </cell>
          <cell r="HS110">
            <v>0</v>
          </cell>
          <cell r="HT110">
            <v>0</v>
          </cell>
          <cell r="HU110">
            <v>2</v>
          </cell>
          <cell r="HV110">
            <v>10</v>
          </cell>
          <cell r="HW110">
            <v>0.8</v>
          </cell>
          <cell r="HX110">
            <v>0</v>
          </cell>
          <cell r="HY110">
            <v>0</v>
          </cell>
          <cell r="HZ110">
            <v>0</v>
          </cell>
          <cell r="IA110">
            <v>0</v>
          </cell>
          <cell r="IB110">
            <v>0</v>
          </cell>
          <cell r="IC110" t="str">
            <v>nd</v>
          </cell>
          <cell r="ID110" t="str">
            <v>nd</v>
          </cell>
          <cell r="IE110" t="str">
            <v>nd</v>
          </cell>
          <cell r="IF110">
            <v>1.2</v>
          </cell>
          <cell r="IG110">
            <v>1</v>
          </cell>
          <cell r="IH110" t="str">
            <v>nd</v>
          </cell>
          <cell r="II110">
            <v>1.3</v>
          </cell>
          <cell r="IJ110">
            <v>1.6</v>
          </cell>
          <cell r="IK110">
            <v>4.3</v>
          </cell>
          <cell r="IL110">
            <v>9.1</v>
          </cell>
          <cell r="IM110">
            <v>3</v>
          </cell>
          <cell r="IN110">
            <v>1.4000000000000001</v>
          </cell>
          <cell r="IO110">
            <v>9.5</v>
          </cell>
          <cell r="IP110">
            <v>1.5</v>
          </cell>
          <cell r="IQ110">
            <v>12.9</v>
          </cell>
          <cell r="IR110">
            <v>26.400000000000002</v>
          </cell>
          <cell r="IS110">
            <v>9.1</v>
          </cell>
          <cell r="IT110">
            <v>3.3000000000000003</v>
          </cell>
          <cell r="IU110">
            <v>0</v>
          </cell>
          <cell r="IV110" t="str">
            <v>nd</v>
          </cell>
          <cell r="IW110">
            <v>3</v>
          </cell>
          <cell r="IX110">
            <v>4.9000000000000004</v>
          </cell>
          <cell r="IY110">
            <v>3.9</v>
          </cell>
          <cell r="IZ110" t="str">
            <v>nd</v>
          </cell>
          <cell r="JA110">
            <v>0</v>
          </cell>
          <cell r="JB110">
            <v>0</v>
          </cell>
          <cell r="JC110">
            <v>0</v>
          </cell>
          <cell r="JD110">
            <v>0</v>
          </cell>
          <cell r="JE110">
            <v>0</v>
          </cell>
          <cell r="JF110">
            <v>0</v>
          </cell>
          <cell r="JG110">
            <v>0</v>
          </cell>
          <cell r="JH110">
            <v>0</v>
          </cell>
          <cell r="JI110">
            <v>0</v>
          </cell>
          <cell r="JJ110">
            <v>0</v>
          </cell>
          <cell r="JK110">
            <v>4.1000000000000005</v>
          </cell>
          <cell r="JL110">
            <v>0</v>
          </cell>
          <cell r="JM110">
            <v>0</v>
          </cell>
          <cell r="JN110">
            <v>0</v>
          </cell>
          <cell r="JO110">
            <v>0</v>
          </cell>
          <cell r="JP110">
            <v>0</v>
          </cell>
          <cell r="JQ110">
            <v>19.900000000000002</v>
          </cell>
          <cell r="JR110">
            <v>0</v>
          </cell>
          <cell r="JS110">
            <v>0</v>
          </cell>
          <cell r="JT110">
            <v>0</v>
          </cell>
          <cell r="JU110" t="str">
            <v>nd</v>
          </cell>
          <cell r="JV110" t="str">
            <v>nd</v>
          </cell>
          <cell r="JW110">
            <v>62.1</v>
          </cell>
          <cell r="JX110">
            <v>0</v>
          </cell>
          <cell r="JY110">
            <v>0</v>
          </cell>
          <cell r="JZ110">
            <v>0</v>
          </cell>
          <cell r="KA110">
            <v>0</v>
          </cell>
          <cell r="KB110">
            <v>0</v>
          </cell>
          <cell r="KC110">
            <v>12.7</v>
          </cell>
          <cell r="KD110">
            <v>58.199999999999996</v>
          </cell>
          <cell r="KE110">
            <v>4.5999999999999996</v>
          </cell>
          <cell r="KF110">
            <v>1.9</v>
          </cell>
          <cell r="KG110">
            <v>6.5</v>
          </cell>
          <cell r="KH110">
            <v>28.599999999999998</v>
          </cell>
          <cell r="KI110">
            <v>0.1</v>
          </cell>
          <cell r="KJ110">
            <v>56.3</v>
          </cell>
          <cell r="KK110">
            <v>4.5999999999999996</v>
          </cell>
          <cell r="KL110">
            <v>1.9</v>
          </cell>
          <cell r="KM110">
            <v>7.5</v>
          </cell>
          <cell r="KN110">
            <v>29.5</v>
          </cell>
          <cell r="KO110">
            <v>0.1</v>
          </cell>
        </row>
        <row r="111">
          <cell r="A111" t="str">
            <v>6OQ</v>
          </cell>
          <cell r="B111" t="str">
            <v>111</v>
          </cell>
          <cell r="C111" t="str">
            <v>NAF 17</v>
          </cell>
          <cell r="D111" t="str">
            <v>OQ</v>
          </cell>
          <cell r="E111" t="str">
            <v>6</v>
          </cell>
          <cell r="F111">
            <v>0.4</v>
          </cell>
          <cell r="G111">
            <v>3.5000000000000004</v>
          </cell>
          <cell r="H111">
            <v>23.3</v>
          </cell>
          <cell r="I111">
            <v>61.8</v>
          </cell>
          <cell r="J111">
            <v>11</v>
          </cell>
          <cell r="K111">
            <v>61.4</v>
          </cell>
          <cell r="L111">
            <v>12.2</v>
          </cell>
          <cell r="M111">
            <v>9.1</v>
          </cell>
          <cell r="N111">
            <v>17.299999999999997</v>
          </cell>
          <cell r="O111">
            <v>15.1</v>
          </cell>
          <cell r="P111">
            <v>45</v>
          </cell>
          <cell r="Q111">
            <v>9.7000000000000011</v>
          </cell>
          <cell r="R111">
            <v>3.1</v>
          </cell>
          <cell r="S111">
            <v>29.299999999999997</v>
          </cell>
          <cell r="T111">
            <v>14.399999999999999</v>
          </cell>
          <cell r="U111">
            <v>1.3</v>
          </cell>
          <cell r="V111">
            <v>21.7</v>
          </cell>
          <cell r="W111">
            <v>5.0999999999999996</v>
          </cell>
          <cell r="X111">
            <v>87.3</v>
          </cell>
          <cell r="Y111">
            <v>7.7</v>
          </cell>
          <cell r="Z111" t="str">
            <v>nd</v>
          </cell>
          <cell r="AA111">
            <v>57.999999999999993</v>
          </cell>
          <cell r="AB111" t="str">
            <v>nd</v>
          </cell>
          <cell r="AC111">
            <v>50</v>
          </cell>
          <cell r="AD111">
            <v>34</v>
          </cell>
          <cell r="AE111" t="str">
            <v>nd</v>
          </cell>
          <cell r="AF111" t="str">
            <v>nd</v>
          </cell>
          <cell r="AG111">
            <v>44.800000000000004</v>
          </cell>
          <cell r="AH111">
            <v>0</v>
          </cell>
          <cell r="AI111">
            <v>41.4</v>
          </cell>
          <cell r="AJ111">
            <v>67</v>
          </cell>
          <cell r="AK111">
            <v>1.0999999999999999</v>
          </cell>
          <cell r="AL111">
            <v>32</v>
          </cell>
          <cell r="AM111">
            <v>30.2</v>
          </cell>
          <cell r="AN111">
            <v>69.8</v>
          </cell>
          <cell r="AO111">
            <v>90.8</v>
          </cell>
          <cell r="AP111">
            <v>9.1999999999999993</v>
          </cell>
          <cell r="AQ111">
            <v>14.7</v>
          </cell>
          <cell r="AR111">
            <v>3.6999999999999997</v>
          </cell>
          <cell r="AS111" t="str">
            <v>nd</v>
          </cell>
          <cell r="AT111">
            <v>78.900000000000006</v>
          </cell>
          <cell r="AU111" t="str">
            <v>nd</v>
          </cell>
          <cell r="AV111">
            <v>2.2999999999999998</v>
          </cell>
          <cell r="AW111" t="str">
            <v>nd</v>
          </cell>
          <cell r="AX111">
            <v>1.7000000000000002</v>
          </cell>
          <cell r="AY111">
            <v>87.6</v>
          </cell>
          <cell r="AZ111">
            <v>7.7</v>
          </cell>
          <cell r="BA111">
            <v>72.099999999999994</v>
          </cell>
          <cell r="BB111">
            <v>15.1</v>
          </cell>
          <cell r="BC111">
            <v>5.3</v>
          </cell>
          <cell r="BD111">
            <v>2.1</v>
          </cell>
          <cell r="BE111">
            <v>2</v>
          </cell>
          <cell r="BF111">
            <v>3.4000000000000004</v>
          </cell>
          <cell r="BG111">
            <v>0.70000000000000007</v>
          </cell>
          <cell r="BH111">
            <v>1</v>
          </cell>
          <cell r="BI111">
            <v>2.9000000000000004</v>
          </cell>
          <cell r="BJ111">
            <v>4.3999999999999995</v>
          </cell>
          <cell r="BK111">
            <v>33.800000000000004</v>
          </cell>
          <cell r="BL111">
            <v>57.099999999999994</v>
          </cell>
          <cell r="BM111">
            <v>0</v>
          </cell>
          <cell r="BN111">
            <v>0</v>
          </cell>
          <cell r="BO111">
            <v>0.5</v>
          </cell>
          <cell r="BP111">
            <v>1</v>
          </cell>
          <cell r="BQ111">
            <v>30.2</v>
          </cell>
          <cell r="BR111">
            <v>68.300000000000011</v>
          </cell>
          <cell r="BS111">
            <v>0</v>
          </cell>
          <cell r="BT111" t="str">
            <v>nd</v>
          </cell>
          <cell r="BU111">
            <v>1.5</v>
          </cell>
          <cell r="BV111">
            <v>22.8</v>
          </cell>
          <cell r="BW111">
            <v>65.600000000000009</v>
          </cell>
          <cell r="BX111">
            <v>9.7000000000000011</v>
          </cell>
          <cell r="BY111">
            <v>3.1</v>
          </cell>
          <cell r="BZ111">
            <v>3.5999999999999996</v>
          </cell>
          <cell r="CA111">
            <v>20.200000000000003</v>
          </cell>
          <cell r="CB111">
            <v>46.400000000000006</v>
          </cell>
          <cell r="CC111">
            <v>21.9</v>
          </cell>
          <cell r="CD111">
            <v>4.8</v>
          </cell>
          <cell r="CE111">
            <v>0</v>
          </cell>
          <cell r="CF111">
            <v>0</v>
          </cell>
          <cell r="CG111" t="str">
            <v>nd</v>
          </cell>
          <cell r="CH111" t="str">
            <v>nd</v>
          </cell>
          <cell r="CI111">
            <v>0.5</v>
          </cell>
          <cell r="CJ111">
            <v>98.8</v>
          </cell>
          <cell r="CK111">
            <v>73.599999999999994</v>
          </cell>
          <cell r="CL111">
            <v>35.5</v>
          </cell>
          <cell r="CM111">
            <v>91</v>
          </cell>
          <cell r="CN111">
            <v>44.6</v>
          </cell>
          <cell r="CO111">
            <v>10.9</v>
          </cell>
          <cell r="CP111">
            <v>15.6</v>
          </cell>
          <cell r="CQ111">
            <v>78.7</v>
          </cell>
          <cell r="CR111">
            <v>5.6000000000000005</v>
          </cell>
          <cell r="CS111">
            <v>27.6</v>
          </cell>
          <cell r="CT111">
            <v>22.7</v>
          </cell>
          <cell r="CU111">
            <v>10.7</v>
          </cell>
          <cell r="CV111">
            <v>39</v>
          </cell>
          <cell r="CW111">
            <v>30.599999999999998</v>
          </cell>
          <cell r="CX111">
            <v>13.5</v>
          </cell>
          <cell r="CY111">
            <v>12.2</v>
          </cell>
          <cell r="CZ111">
            <v>10.7</v>
          </cell>
          <cell r="DA111">
            <v>9.3000000000000007</v>
          </cell>
          <cell r="DB111">
            <v>23.7</v>
          </cell>
          <cell r="DC111">
            <v>21.7</v>
          </cell>
          <cell r="DD111">
            <v>16.8</v>
          </cell>
          <cell r="DE111">
            <v>23.7</v>
          </cell>
          <cell r="DF111">
            <v>37.5</v>
          </cell>
          <cell r="DG111">
            <v>10.8</v>
          </cell>
          <cell r="DH111">
            <v>2.9000000000000004</v>
          </cell>
          <cell r="DI111">
            <v>7.6</v>
          </cell>
          <cell r="DJ111">
            <v>21.3</v>
          </cell>
          <cell r="DK111">
            <v>19.5</v>
          </cell>
          <cell r="DL111">
            <v>0</v>
          </cell>
          <cell r="DM111" t="str">
            <v>nd</v>
          </cell>
          <cell r="DN111">
            <v>0</v>
          </cell>
          <cell r="DO111">
            <v>0</v>
          </cell>
          <cell r="DP111" t="str">
            <v>nd</v>
          </cell>
          <cell r="DQ111">
            <v>1.9</v>
          </cell>
          <cell r="DR111">
            <v>0.6</v>
          </cell>
          <cell r="DS111" t="str">
            <v>nd</v>
          </cell>
          <cell r="DT111" t="str">
            <v>nd</v>
          </cell>
          <cell r="DU111" t="str">
            <v>nd</v>
          </cell>
          <cell r="DV111" t="str">
            <v>nd</v>
          </cell>
          <cell r="DW111">
            <v>14.499999999999998</v>
          </cell>
          <cell r="DX111">
            <v>3.3000000000000003</v>
          </cell>
          <cell r="DY111">
            <v>1.2</v>
          </cell>
          <cell r="DZ111">
            <v>0.4</v>
          </cell>
          <cell r="EA111">
            <v>0.8</v>
          </cell>
          <cell r="EB111" t="str">
            <v>nd</v>
          </cell>
          <cell r="EC111">
            <v>45.5</v>
          </cell>
          <cell r="ED111">
            <v>10.4</v>
          </cell>
          <cell r="EE111">
            <v>3.6999999999999997</v>
          </cell>
          <cell r="EF111">
            <v>1.6</v>
          </cell>
          <cell r="EG111">
            <v>1</v>
          </cell>
          <cell r="EH111">
            <v>2.6</v>
          </cell>
          <cell r="EI111">
            <v>10.199999999999999</v>
          </cell>
          <cell r="EJ111" t="str">
            <v>nd</v>
          </cell>
          <cell r="EK111" t="str">
            <v>nd</v>
          </cell>
          <cell r="EL111">
            <v>0</v>
          </cell>
          <cell r="EM111">
            <v>0</v>
          </cell>
          <cell r="EN111" t="str">
            <v>nd</v>
          </cell>
          <cell r="EO111" t="str">
            <v>nd</v>
          </cell>
          <cell r="EP111" t="str">
            <v>nd</v>
          </cell>
          <cell r="EQ111">
            <v>0</v>
          </cell>
          <cell r="ER111">
            <v>0</v>
          </cell>
          <cell r="ES111">
            <v>0</v>
          </cell>
          <cell r="ET111">
            <v>0</v>
          </cell>
          <cell r="EU111" t="str">
            <v>nd</v>
          </cell>
          <cell r="EV111">
            <v>0</v>
          </cell>
          <cell r="EW111" t="str">
            <v>nd</v>
          </cell>
          <cell r="EX111">
            <v>1</v>
          </cell>
          <cell r="EY111">
            <v>1.9</v>
          </cell>
          <cell r="EZ111" t="str">
            <v>nd</v>
          </cell>
          <cell r="FA111" t="str">
            <v>nd</v>
          </cell>
          <cell r="FB111">
            <v>0</v>
          </cell>
          <cell r="FC111">
            <v>1.9</v>
          </cell>
          <cell r="FD111">
            <v>11.5</v>
          </cell>
          <cell r="FE111">
            <v>8.6999999999999993</v>
          </cell>
          <cell r="FF111">
            <v>0.3</v>
          </cell>
          <cell r="FG111" t="str">
            <v>nd</v>
          </cell>
          <cell r="FH111">
            <v>2.8000000000000003</v>
          </cell>
          <cell r="FI111">
            <v>2.4</v>
          </cell>
          <cell r="FJ111">
            <v>17.5</v>
          </cell>
          <cell r="FK111">
            <v>38.700000000000003</v>
          </cell>
          <cell r="FL111">
            <v>0</v>
          </cell>
          <cell r="FM111">
            <v>0</v>
          </cell>
          <cell r="FN111" t="str">
            <v>nd</v>
          </cell>
          <cell r="FO111">
            <v>0</v>
          </cell>
          <cell r="FP111">
            <v>3.5999999999999996</v>
          </cell>
          <cell r="FQ111">
            <v>7.8</v>
          </cell>
          <cell r="FR111">
            <v>0</v>
          </cell>
          <cell r="FS111" t="str">
            <v>nd</v>
          </cell>
          <cell r="FT111">
            <v>0</v>
          </cell>
          <cell r="FU111">
            <v>0</v>
          </cell>
          <cell r="FV111" t="str">
            <v>nd</v>
          </cell>
          <cell r="FW111">
            <v>0</v>
          </cell>
          <cell r="FX111">
            <v>0</v>
          </cell>
          <cell r="FY111" t="str">
            <v>nd</v>
          </cell>
          <cell r="FZ111" t="str">
            <v>nd</v>
          </cell>
          <cell r="GA111">
            <v>1.0999999999999999</v>
          </cell>
          <cell r="GB111">
            <v>1.9</v>
          </cell>
          <cell r="GC111">
            <v>0</v>
          </cell>
          <cell r="GD111">
            <v>0</v>
          </cell>
          <cell r="GE111" t="str">
            <v>nd</v>
          </cell>
          <cell r="GF111">
            <v>0.3</v>
          </cell>
          <cell r="GG111">
            <v>8.6999999999999993</v>
          </cell>
          <cell r="GH111">
            <v>13.4</v>
          </cell>
          <cell r="GI111">
            <v>0</v>
          </cell>
          <cell r="GJ111">
            <v>0</v>
          </cell>
          <cell r="GK111">
            <v>0</v>
          </cell>
          <cell r="GL111">
            <v>0.5</v>
          </cell>
          <cell r="GM111">
            <v>17.100000000000001</v>
          </cell>
          <cell r="GN111">
            <v>44.800000000000004</v>
          </cell>
          <cell r="GO111">
            <v>0</v>
          </cell>
          <cell r="GP111">
            <v>0</v>
          </cell>
          <cell r="GQ111">
            <v>0</v>
          </cell>
          <cell r="GR111" t="str">
            <v>nd</v>
          </cell>
          <cell r="GS111">
            <v>3.2</v>
          </cell>
          <cell r="GT111">
            <v>8</v>
          </cell>
          <cell r="GU111">
            <v>0</v>
          </cell>
          <cell r="GV111" t="str">
            <v>nd</v>
          </cell>
          <cell r="GW111">
            <v>0</v>
          </cell>
          <cell r="GX111">
            <v>0</v>
          </cell>
          <cell r="GY111" t="str">
            <v>nd</v>
          </cell>
          <cell r="GZ111">
            <v>0</v>
          </cell>
          <cell r="HA111">
            <v>0</v>
          </cell>
          <cell r="HB111" t="str">
            <v>nd</v>
          </cell>
          <cell r="HC111" t="str">
            <v>nd</v>
          </cell>
          <cell r="HD111">
            <v>1.7999999999999998</v>
          </cell>
          <cell r="HE111" t="str">
            <v>nd</v>
          </cell>
          <cell r="HF111">
            <v>0</v>
          </cell>
          <cell r="HG111" t="str">
            <v>nd</v>
          </cell>
          <cell r="HH111">
            <v>0</v>
          </cell>
          <cell r="HI111">
            <v>5.0999999999999996</v>
          </cell>
          <cell r="HJ111">
            <v>16.600000000000001</v>
          </cell>
          <cell r="HK111">
            <v>1.2</v>
          </cell>
          <cell r="HL111">
            <v>0</v>
          </cell>
          <cell r="HM111">
            <v>0</v>
          </cell>
          <cell r="HN111">
            <v>0.8</v>
          </cell>
          <cell r="HO111">
            <v>14.7</v>
          </cell>
          <cell r="HP111">
            <v>39.6</v>
          </cell>
          <cell r="HQ111">
            <v>7.3</v>
          </cell>
          <cell r="HR111">
            <v>0</v>
          </cell>
          <cell r="HS111">
            <v>0</v>
          </cell>
          <cell r="HT111">
            <v>0</v>
          </cell>
          <cell r="HU111">
            <v>2.8000000000000003</v>
          </cell>
          <cell r="HV111">
            <v>7.3</v>
          </cell>
          <cell r="HW111">
            <v>1</v>
          </cell>
          <cell r="HX111" t="str">
            <v>nd</v>
          </cell>
          <cell r="HY111">
            <v>0</v>
          </cell>
          <cell r="HZ111">
            <v>0</v>
          </cell>
          <cell r="IA111" t="str">
            <v>nd</v>
          </cell>
          <cell r="IB111" t="str">
            <v>nd</v>
          </cell>
          <cell r="IC111">
            <v>0.4</v>
          </cell>
          <cell r="ID111">
            <v>0</v>
          </cell>
          <cell r="IE111">
            <v>1.7000000000000002</v>
          </cell>
          <cell r="IF111">
            <v>0.5</v>
          </cell>
          <cell r="IG111">
            <v>0.6</v>
          </cell>
          <cell r="IH111" t="str">
            <v>nd</v>
          </cell>
          <cell r="II111">
            <v>0.8</v>
          </cell>
          <cell r="IJ111">
            <v>1.4000000000000001</v>
          </cell>
          <cell r="IK111">
            <v>4.8</v>
          </cell>
          <cell r="IL111">
            <v>7.0000000000000009</v>
          </cell>
          <cell r="IM111">
            <v>5.7</v>
          </cell>
          <cell r="IN111">
            <v>0.70000000000000007</v>
          </cell>
          <cell r="IO111">
            <v>1.6</v>
          </cell>
          <cell r="IP111">
            <v>2.1999999999999997</v>
          </cell>
          <cell r="IQ111">
            <v>12</v>
          </cell>
          <cell r="IR111">
            <v>32.1</v>
          </cell>
          <cell r="IS111">
            <v>13.100000000000001</v>
          </cell>
          <cell r="IT111">
            <v>3.4000000000000004</v>
          </cell>
          <cell r="IU111" t="str">
            <v>nd</v>
          </cell>
          <cell r="IV111" t="str">
            <v>nd</v>
          </cell>
          <cell r="IW111">
            <v>1.7000000000000002</v>
          </cell>
          <cell r="IX111">
            <v>6.6000000000000005</v>
          </cell>
          <cell r="IY111">
            <v>2.4</v>
          </cell>
          <cell r="IZ111" t="str">
            <v>nd</v>
          </cell>
          <cell r="JA111">
            <v>0</v>
          </cell>
          <cell r="JB111">
            <v>0</v>
          </cell>
          <cell r="JC111">
            <v>0</v>
          </cell>
          <cell r="JD111">
            <v>0</v>
          </cell>
          <cell r="JE111">
            <v>0.5</v>
          </cell>
          <cell r="JF111">
            <v>0</v>
          </cell>
          <cell r="JG111">
            <v>0</v>
          </cell>
          <cell r="JH111">
            <v>0</v>
          </cell>
          <cell r="JI111">
            <v>0</v>
          </cell>
          <cell r="JJ111">
            <v>0</v>
          </cell>
          <cell r="JK111">
            <v>3</v>
          </cell>
          <cell r="JL111">
            <v>0</v>
          </cell>
          <cell r="JM111">
            <v>0</v>
          </cell>
          <cell r="JN111">
            <v>0</v>
          </cell>
          <cell r="JO111">
            <v>0</v>
          </cell>
          <cell r="JP111">
            <v>0</v>
          </cell>
          <cell r="JQ111">
            <v>22.900000000000002</v>
          </cell>
          <cell r="JR111">
            <v>0</v>
          </cell>
          <cell r="JS111">
            <v>0</v>
          </cell>
          <cell r="JT111" t="str">
            <v>nd</v>
          </cell>
          <cell r="JU111" t="str">
            <v>nd</v>
          </cell>
          <cell r="JV111" t="str">
            <v>nd</v>
          </cell>
          <cell r="JW111">
            <v>61</v>
          </cell>
          <cell r="JX111">
            <v>0</v>
          </cell>
          <cell r="JY111">
            <v>0</v>
          </cell>
          <cell r="JZ111">
            <v>0</v>
          </cell>
          <cell r="KA111" t="str">
            <v>nd</v>
          </cell>
          <cell r="KB111" t="str">
            <v>nd</v>
          </cell>
          <cell r="KC111">
            <v>11.5</v>
          </cell>
          <cell r="KD111">
            <v>63.4</v>
          </cell>
          <cell r="KE111">
            <v>6.1</v>
          </cell>
          <cell r="KF111">
            <v>1.7000000000000002</v>
          </cell>
          <cell r="KG111">
            <v>9.3000000000000007</v>
          </cell>
          <cell r="KH111">
            <v>19.3</v>
          </cell>
          <cell r="KI111">
            <v>0.2</v>
          </cell>
          <cell r="KJ111">
            <v>60.699999999999996</v>
          </cell>
          <cell r="KK111">
            <v>6.2</v>
          </cell>
          <cell r="KL111">
            <v>1.7000000000000002</v>
          </cell>
          <cell r="KM111">
            <v>10.5</v>
          </cell>
          <cell r="KN111">
            <v>20.9</v>
          </cell>
          <cell r="KO111">
            <v>0.2</v>
          </cell>
        </row>
        <row r="112">
          <cell r="A112" t="str">
            <v>EnsRU</v>
          </cell>
          <cell r="B112" t="str">
            <v>112</v>
          </cell>
          <cell r="C112" t="str">
            <v>NAF 17</v>
          </cell>
          <cell r="D112" t="str">
            <v>RU</v>
          </cell>
          <cell r="E112" t="str">
            <v/>
          </cell>
          <cell r="F112">
            <v>4.8</v>
          </cell>
          <cell r="G112">
            <v>14.7</v>
          </cell>
          <cell r="H112">
            <v>27.500000000000004</v>
          </cell>
          <cell r="I112">
            <v>43.1</v>
          </cell>
          <cell r="J112">
            <v>9.9</v>
          </cell>
          <cell r="K112">
            <v>60.099999999999994</v>
          </cell>
          <cell r="L112">
            <v>33.6</v>
          </cell>
          <cell r="M112">
            <v>1.0999999999999999</v>
          </cell>
          <cell r="N112">
            <v>5.0999999999999996</v>
          </cell>
          <cell r="O112">
            <v>27.3</v>
          </cell>
          <cell r="P112">
            <v>36.6</v>
          </cell>
          <cell r="Q112">
            <v>3.9</v>
          </cell>
          <cell r="R112">
            <v>4.3</v>
          </cell>
          <cell r="S112">
            <v>13.4</v>
          </cell>
          <cell r="T112">
            <v>24.6</v>
          </cell>
          <cell r="U112">
            <v>11.799999999999999</v>
          </cell>
          <cell r="V112">
            <v>29.5</v>
          </cell>
          <cell r="W112">
            <v>19.400000000000002</v>
          </cell>
          <cell r="X112">
            <v>75.5</v>
          </cell>
          <cell r="Y112">
            <v>5</v>
          </cell>
          <cell r="Z112">
            <v>2.6</v>
          </cell>
          <cell r="AA112">
            <v>41.699999999999996</v>
          </cell>
          <cell r="AB112">
            <v>15.1</v>
          </cell>
          <cell r="AC112">
            <v>58.3</v>
          </cell>
          <cell r="AD112">
            <v>17.7</v>
          </cell>
          <cell r="AE112">
            <v>11.5</v>
          </cell>
          <cell r="AF112">
            <v>30.5</v>
          </cell>
          <cell r="AG112">
            <v>28.199999999999996</v>
          </cell>
          <cell r="AH112">
            <v>0</v>
          </cell>
          <cell r="AI112">
            <v>29.9</v>
          </cell>
          <cell r="AJ112">
            <v>67.7</v>
          </cell>
          <cell r="AK112">
            <v>4.3999999999999995</v>
          </cell>
          <cell r="AL112">
            <v>28.000000000000004</v>
          </cell>
          <cell r="AM112">
            <v>40.200000000000003</v>
          </cell>
          <cell r="AN112">
            <v>59.8</v>
          </cell>
          <cell r="AO112">
            <v>44.5</v>
          </cell>
          <cell r="AP112">
            <v>55.500000000000007</v>
          </cell>
          <cell r="AQ112">
            <v>29.799999999999997</v>
          </cell>
          <cell r="AR112">
            <v>28.000000000000004</v>
          </cell>
          <cell r="AS112">
            <v>5</v>
          </cell>
          <cell r="AT112">
            <v>30.5</v>
          </cell>
          <cell r="AU112">
            <v>6.7</v>
          </cell>
          <cell r="AV112">
            <v>8.4</v>
          </cell>
          <cell r="AW112">
            <v>3</v>
          </cell>
          <cell r="AX112">
            <v>3.2</v>
          </cell>
          <cell r="AY112">
            <v>80.100000000000009</v>
          </cell>
          <cell r="AZ112">
            <v>5.2</v>
          </cell>
          <cell r="BA112">
            <v>61.199999999999996</v>
          </cell>
          <cell r="BB112">
            <v>13.100000000000001</v>
          </cell>
          <cell r="BC112">
            <v>7.1999999999999993</v>
          </cell>
          <cell r="BD112">
            <v>5.7</v>
          </cell>
          <cell r="BE112">
            <v>6.4</v>
          </cell>
          <cell r="BF112">
            <v>6.4</v>
          </cell>
          <cell r="BG112">
            <v>2.6</v>
          </cell>
          <cell r="BH112">
            <v>4</v>
          </cell>
          <cell r="BI112">
            <v>4.2</v>
          </cell>
          <cell r="BJ112">
            <v>11.200000000000001</v>
          </cell>
          <cell r="BK112">
            <v>28.4</v>
          </cell>
          <cell r="BL112">
            <v>49.6</v>
          </cell>
          <cell r="BM112">
            <v>3.2</v>
          </cell>
          <cell r="BN112">
            <v>2.4</v>
          </cell>
          <cell r="BO112">
            <v>3</v>
          </cell>
          <cell r="BP112">
            <v>3.4000000000000004</v>
          </cell>
          <cell r="BQ112">
            <v>20.599999999999998</v>
          </cell>
          <cell r="BR112">
            <v>67.400000000000006</v>
          </cell>
          <cell r="BS112" t="str">
            <v>nd</v>
          </cell>
          <cell r="BT112">
            <v>0</v>
          </cell>
          <cell r="BU112" t="str">
            <v>nd</v>
          </cell>
          <cell r="BV112">
            <v>7.9</v>
          </cell>
          <cell r="BW112">
            <v>53.800000000000004</v>
          </cell>
          <cell r="BX112">
            <v>36.5</v>
          </cell>
          <cell r="BY112">
            <v>5.2</v>
          </cell>
          <cell r="BZ112">
            <v>4.7</v>
          </cell>
          <cell r="CA112">
            <v>22.900000000000002</v>
          </cell>
          <cell r="CB112">
            <v>29.7</v>
          </cell>
          <cell r="CC112">
            <v>26.200000000000003</v>
          </cell>
          <cell r="CD112">
            <v>11.4</v>
          </cell>
          <cell r="CE112">
            <v>0</v>
          </cell>
          <cell r="CF112" t="str">
            <v>nd</v>
          </cell>
          <cell r="CG112">
            <v>0</v>
          </cell>
          <cell r="CH112">
            <v>0</v>
          </cell>
          <cell r="CI112">
            <v>0.5</v>
          </cell>
          <cell r="CJ112">
            <v>99.3</v>
          </cell>
          <cell r="CK112">
            <v>72.5</v>
          </cell>
          <cell r="CL112">
            <v>47.5</v>
          </cell>
          <cell r="CM112">
            <v>82.1</v>
          </cell>
          <cell r="CN112">
            <v>47.5</v>
          </cell>
          <cell r="CO112">
            <v>7.0000000000000009</v>
          </cell>
          <cell r="CP112">
            <v>27.500000000000004</v>
          </cell>
          <cell r="CQ112">
            <v>67.800000000000011</v>
          </cell>
          <cell r="CR112">
            <v>6.2</v>
          </cell>
          <cell r="CS112">
            <v>28.199999999999996</v>
          </cell>
          <cell r="CT112">
            <v>25.6</v>
          </cell>
          <cell r="CU112">
            <v>14.2</v>
          </cell>
          <cell r="CV112">
            <v>32</v>
          </cell>
          <cell r="CW112">
            <v>22.7</v>
          </cell>
          <cell r="CX112">
            <v>7.3</v>
          </cell>
          <cell r="CY112">
            <v>17.7</v>
          </cell>
          <cell r="CZ112">
            <v>8.2000000000000011</v>
          </cell>
          <cell r="DA112">
            <v>17.100000000000001</v>
          </cell>
          <cell r="DB112">
            <v>26.8</v>
          </cell>
          <cell r="DC112">
            <v>21.4</v>
          </cell>
          <cell r="DD112">
            <v>32.9</v>
          </cell>
          <cell r="DE112">
            <v>9.1</v>
          </cell>
          <cell r="DF112">
            <v>38.9</v>
          </cell>
          <cell r="DG112">
            <v>10.6</v>
          </cell>
          <cell r="DH112">
            <v>1.6</v>
          </cell>
          <cell r="DI112">
            <v>4.2</v>
          </cell>
          <cell r="DJ112">
            <v>11.1</v>
          </cell>
          <cell r="DK112">
            <v>21.7</v>
          </cell>
          <cell r="DL112">
            <v>1.4000000000000001</v>
          </cell>
          <cell r="DM112">
            <v>1.4000000000000001</v>
          </cell>
          <cell r="DN112">
            <v>0</v>
          </cell>
          <cell r="DO112" t="str">
            <v>nd</v>
          </cell>
          <cell r="DP112">
            <v>1.2</v>
          </cell>
          <cell r="DQ112">
            <v>5.8999999999999995</v>
          </cell>
          <cell r="DR112">
            <v>2.7</v>
          </cell>
          <cell r="DS112">
            <v>2.2999999999999998</v>
          </cell>
          <cell r="DT112">
            <v>2.1</v>
          </cell>
          <cell r="DU112">
            <v>1.7999999999999998</v>
          </cell>
          <cell r="DV112" t="str">
            <v>nd</v>
          </cell>
          <cell r="DW112">
            <v>17.100000000000001</v>
          </cell>
          <cell r="DX112">
            <v>4.1000000000000005</v>
          </cell>
          <cell r="DY112">
            <v>2.8000000000000003</v>
          </cell>
          <cell r="DZ112">
            <v>1.2</v>
          </cell>
          <cell r="EA112">
            <v>1.3</v>
          </cell>
          <cell r="EB112">
            <v>1.3</v>
          </cell>
          <cell r="EC112">
            <v>28.7</v>
          </cell>
          <cell r="ED112">
            <v>5.2</v>
          </cell>
          <cell r="EE112">
            <v>2.1</v>
          </cell>
          <cell r="EF112">
            <v>1.9</v>
          </cell>
          <cell r="EG112">
            <v>1.6</v>
          </cell>
          <cell r="EH112">
            <v>3</v>
          </cell>
          <cell r="EI112">
            <v>8</v>
          </cell>
          <cell r="EJ112">
            <v>0.89999999999999991</v>
          </cell>
          <cell r="EK112">
            <v>0</v>
          </cell>
          <cell r="EL112" t="str">
            <v>nd</v>
          </cell>
          <cell r="EM112" t="str">
            <v>nd</v>
          </cell>
          <cell r="EN112">
            <v>0.6</v>
          </cell>
          <cell r="EO112" t="str">
            <v>nd</v>
          </cell>
          <cell r="EP112">
            <v>0.8</v>
          </cell>
          <cell r="EQ112">
            <v>0</v>
          </cell>
          <cell r="ER112">
            <v>1</v>
          </cell>
          <cell r="ES112">
            <v>2.6</v>
          </cell>
          <cell r="ET112" t="str">
            <v>nd</v>
          </cell>
          <cell r="EU112">
            <v>1</v>
          </cell>
          <cell r="EV112">
            <v>0.70000000000000007</v>
          </cell>
          <cell r="EW112">
            <v>2.5</v>
          </cell>
          <cell r="EX112">
            <v>5.8999999999999995</v>
          </cell>
          <cell r="EY112">
            <v>3.4000000000000004</v>
          </cell>
          <cell r="EZ112">
            <v>0</v>
          </cell>
          <cell r="FA112">
            <v>0.70000000000000007</v>
          </cell>
          <cell r="FB112">
            <v>1.3</v>
          </cell>
          <cell r="FC112">
            <v>3.6999999999999997</v>
          </cell>
          <cell r="FD112">
            <v>7.3</v>
          </cell>
          <cell r="FE112">
            <v>15</v>
          </cell>
          <cell r="FF112">
            <v>2</v>
          </cell>
          <cell r="FG112">
            <v>1.9</v>
          </cell>
          <cell r="FH112">
            <v>2.2999999999999998</v>
          </cell>
          <cell r="FI112">
            <v>3</v>
          </cell>
          <cell r="FJ112">
            <v>10</v>
          </cell>
          <cell r="FK112">
            <v>23.799999999999997</v>
          </cell>
          <cell r="FL112" t="str">
            <v>nd</v>
          </cell>
          <cell r="FM112" t="str">
            <v>nd</v>
          </cell>
          <cell r="FN112">
            <v>0</v>
          </cell>
          <cell r="FO112">
            <v>1</v>
          </cell>
          <cell r="FP112">
            <v>4.5</v>
          </cell>
          <cell r="FQ112">
            <v>4.7</v>
          </cell>
          <cell r="FR112">
            <v>1.2</v>
          </cell>
          <cell r="FS112" t="str">
            <v>nd</v>
          </cell>
          <cell r="FT112" t="str">
            <v>nd</v>
          </cell>
          <cell r="FU112" t="str">
            <v>nd</v>
          </cell>
          <cell r="FV112">
            <v>2.2999999999999998</v>
          </cell>
          <cell r="FW112">
            <v>0.70000000000000007</v>
          </cell>
          <cell r="FX112">
            <v>0.8</v>
          </cell>
          <cell r="FY112">
            <v>2.2999999999999998</v>
          </cell>
          <cell r="FZ112">
            <v>1.4000000000000001</v>
          </cell>
          <cell r="GA112">
            <v>4</v>
          </cell>
          <cell r="GB112">
            <v>4.8</v>
          </cell>
          <cell r="GC112">
            <v>0</v>
          </cell>
          <cell r="GD112" t="str">
            <v>nd</v>
          </cell>
          <cell r="GE112">
            <v>0.6</v>
          </cell>
          <cell r="GF112">
            <v>1.7000000000000002</v>
          </cell>
          <cell r="GG112">
            <v>7.3</v>
          </cell>
          <cell r="GH112">
            <v>18.3</v>
          </cell>
          <cell r="GI112" t="str">
            <v>nd</v>
          </cell>
          <cell r="GJ112" t="str">
            <v>nd</v>
          </cell>
          <cell r="GK112">
            <v>0</v>
          </cell>
          <cell r="GL112">
            <v>0</v>
          </cell>
          <cell r="GM112">
            <v>6.7</v>
          </cell>
          <cell r="GN112">
            <v>34.799999999999997</v>
          </cell>
          <cell r="GO112" t="str">
            <v>nd</v>
          </cell>
          <cell r="GP112" t="str">
            <v>nd</v>
          </cell>
          <cell r="GQ112">
            <v>0</v>
          </cell>
          <cell r="GR112" t="str">
            <v>nd</v>
          </cell>
          <cell r="GS112">
            <v>2.4</v>
          </cell>
          <cell r="GT112">
            <v>7.1</v>
          </cell>
          <cell r="GU112">
            <v>0</v>
          </cell>
          <cell r="GV112">
            <v>1.2</v>
          </cell>
          <cell r="GW112">
            <v>0</v>
          </cell>
          <cell r="GX112" t="str">
            <v>nd</v>
          </cell>
          <cell r="GY112">
            <v>2.7</v>
          </cell>
          <cell r="GZ112">
            <v>0</v>
          </cell>
          <cell r="HA112">
            <v>0</v>
          </cell>
          <cell r="HB112">
            <v>0</v>
          </cell>
          <cell r="HC112">
            <v>1.9</v>
          </cell>
          <cell r="HD112">
            <v>7.3</v>
          </cell>
          <cell r="HE112">
            <v>4.8</v>
          </cell>
          <cell r="HF112">
            <v>0</v>
          </cell>
          <cell r="HG112">
            <v>0</v>
          </cell>
          <cell r="HH112" t="str">
            <v>nd</v>
          </cell>
          <cell r="HI112">
            <v>2.2999999999999998</v>
          </cell>
          <cell r="HJ112">
            <v>16.7</v>
          </cell>
          <cell r="HK112">
            <v>8.4</v>
          </cell>
          <cell r="HL112" t="str">
            <v>nd</v>
          </cell>
          <cell r="HM112">
            <v>0</v>
          </cell>
          <cell r="HN112">
            <v>0</v>
          </cell>
          <cell r="HO112">
            <v>2.1999999999999997</v>
          </cell>
          <cell r="HP112">
            <v>23.7</v>
          </cell>
          <cell r="HQ112">
            <v>17.100000000000001</v>
          </cell>
          <cell r="HR112">
            <v>0</v>
          </cell>
          <cell r="HS112">
            <v>0</v>
          </cell>
          <cell r="HT112">
            <v>0</v>
          </cell>
          <cell r="HU112" t="str">
            <v>nd</v>
          </cell>
          <cell r="HV112">
            <v>5.0999999999999996</v>
          </cell>
          <cell r="HW112">
            <v>3.4000000000000004</v>
          </cell>
          <cell r="HX112">
            <v>0.8</v>
          </cell>
          <cell r="HY112">
            <v>1.9</v>
          </cell>
          <cell r="HZ112" t="str">
            <v>nd</v>
          </cell>
          <cell r="IA112">
            <v>0.8</v>
          </cell>
          <cell r="IB112">
            <v>1</v>
          </cell>
          <cell r="IC112">
            <v>0.3</v>
          </cell>
          <cell r="ID112">
            <v>1.6</v>
          </cell>
          <cell r="IE112">
            <v>3.6999999999999997</v>
          </cell>
          <cell r="IF112">
            <v>4.1000000000000005</v>
          </cell>
          <cell r="IG112">
            <v>3.1</v>
          </cell>
          <cell r="IH112">
            <v>2</v>
          </cell>
          <cell r="II112">
            <v>1.6</v>
          </cell>
          <cell r="IJ112">
            <v>0.6</v>
          </cell>
          <cell r="IK112">
            <v>8.5</v>
          </cell>
          <cell r="IL112">
            <v>7.7</v>
          </cell>
          <cell r="IM112">
            <v>6.3</v>
          </cell>
          <cell r="IN112">
            <v>2.2999999999999998</v>
          </cell>
          <cell r="IO112">
            <v>2.1999999999999997</v>
          </cell>
          <cell r="IP112">
            <v>2.1</v>
          </cell>
          <cell r="IQ112">
            <v>8.7999999999999989</v>
          </cell>
          <cell r="IR112">
            <v>15.4</v>
          </cell>
          <cell r="IS112">
            <v>10.4</v>
          </cell>
          <cell r="IT112">
            <v>4.5</v>
          </cell>
          <cell r="IU112">
            <v>0.3</v>
          </cell>
          <cell r="IV112" t="str">
            <v>nd</v>
          </cell>
          <cell r="IW112">
            <v>1.6</v>
          </cell>
          <cell r="IX112">
            <v>1.6</v>
          </cell>
          <cell r="IY112">
            <v>4.5</v>
          </cell>
          <cell r="IZ112">
            <v>1.7000000000000002</v>
          </cell>
          <cell r="JA112">
            <v>0</v>
          </cell>
          <cell r="JB112">
            <v>0</v>
          </cell>
          <cell r="JC112">
            <v>0</v>
          </cell>
          <cell r="JD112">
            <v>0</v>
          </cell>
          <cell r="JE112">
            <v>4.7</v>
          </cell>
          <cell r="JF112">
            <v>0</v>
          </cell>
          <cell r="JG112">
            <v>0</v>
          </cell>
          <cell r="JH112">
            <v>0</v>
          </cell>
          <cell r="JI112">
            <v>0</v>
          </cell>
          <cell r="JJ112" t="str">
            <v>nd</v>
          </cell>
          <cell r="JK112">
            <v>13.100000000000001</v>
          </cell>
          <cell r="JL112">
            <v>0</v>
          </cell>
          <cell r="JM112">
            <v>0</v>
          </cell>
          <cell r="JN112">
            <v>0</v>
          </cell>
          <cell r="JO112">
            <v>0</v>
          </cell>
          <cell r="JP112" t="str">
            <v>nd</v>
          </cell>
          <cell r="JQ112">
            <v>27.3</v>
          </cell>
          <cell r="JR112">
            <v>0</v>
          </cell>
          <cell r="JS112">
            <v>0</v>
          </cell>
          <cell r="JT112">
            <v>0</v>
          </cell>
          <cell r="JU112">
            <v>0</v>
          </cell>
          <cell r="JV112" t="str">
            <v>nd</v>
          </cell>
          <cell r="JW112">
            <v>43.6</v>
          </cell>
          <cell r="JX112">
            <v>0</v>
          </cell>
          <cell r="JY112" t="str">
            <v>nd</v>
          </cell>
          <cell r="JZ112">
            <v>0</v>
          </cell>
          <cell r="KA112">
            <v>0</v>
          </cell>
          <cell r="KB112">
            <v>0</v>
          </cell>
          <cell r="KC112">
            <v>10.5</v>
          </cell>
          <cell r="KD112">
            <v>59.4</v>
          </cell>
          <cell r="KE112">
            <v>8.3000000000000007</v>
          </cell>
          <cell r="KF112">
            <v>6.1</v>
          </cell>
          <cell r="KG112">
            <v>4.2</v>
          </cell>
          <cell r="KH112">
            <v>21.9</v>
          </cell>
          <cell r="KI112">
            <v>0.1</v>
          </cell>
          <cell r="KJ112">
            <v>58.199999999999996</v>
          </cell>
          <cell r="KK112">
            <v>8.6999999999999993</v>
          </cell>
          <cell r="KL112">
            <v>6.1</v>
          </cell>
          <cell r="KM112">
            <v>4.5</v>
          </cell>
          <cell r="KN112">
            <v>22.400000000000002</v>
          </cell>
          <cell r="KO112">
            <v>0.1</v>
          </cell>
        </row>
        <row r="113">
          <cell r="A113" t="str">
            <v>1RU</v>
          </cell>
          <cell r="B113" t="str">
            <v>113</v>
          </cell>
          <cell r="C113" t="str">
            <v>NAF 17</v>
          </cell>
          <cell r="D113" t="str">
            <v>RU</v>
          </cell>
          <cell r="E113" t="str">
            <v>1</v>
          </cell>
          <cell r="F113">
            <v>9.4</v>
          </cell>
          <cell r="G113">
            <v>13.5</v>
          </cell>
          <cell r="H113">
            <v>21</v>
          </cell>
          <cell r="I113">
            <v>46.2</v>
          </cell>
          <cell r="J113">
            <v>9.8000000000000007</v>
          </cell>
          <cell r="K113">
            <v>48.199999999999996</v>
          </cell>
          <cell r="L113">
            <v>36.1</v>
          </cell>
          <cell r="M113">
            <v>2.9000000000000004</v>
          </cell>
          <cell r="N113">
            <v>12.9</v>
          </cell>
          <cell r="O113">
            <v>21.5</v>
          </cell>
          <cell r="P113">
            <v>39.900000000000006</v>
          </cell>
          <cell r="Q113">
            <v>4</v>
          </cell>
          <cell r="R113">
            <v>3.1</v>
          </cell>
          <cell r="S113">
            <v>9.6</v>
          </cell>
          <cell r="T113">
            <v>15.299999999999999</v>
          </cell>
          <cell r="U113">
            <v>13.100000000000001</v>
          </cell>
          <cell r="V113">
            <v>36.4</v>
          </cell>
          <cell r="W113">
            <v>15.8</v>
          </cell>
          <cell r="X113">
            <v>81.5</v>
          </cell>
          <cell r="Y113">
            <v>2.7</v>
          </cell>
          <cell r="Z113" t="str">
            <v>nd</v>
          </cell>
          <cell r="AA113">
            <v>17.7</v>
          </cell>
          <cell r="AB113">
            <v>13.3</v>
          </cell>
          <cell r="AC113">
            <v>34.799999999999997</v>
          </cell>
          <cell r="AD113">
            <v>39.200000000000003</v>
          </cell>
          <cell r="AE113" t="str">
            <v>nd</v>
          </cell>
          <cell r="AF113">
            <v>17.299999999999997</v>
          </cell>
          <cell r="AG113">
            <v>51.300000000000004</v>
          </cell>
          <cell r="AH113">
            <v>0</v>
          </cell>
          <cell r="AI113">
            <v>28.7</v>
          </cell>
          <cell r="AJ113">
            <v>69.899999999999991</v>
          </cell>
          <cell r="AK113">
            <v>4.3999999999999995</v>
          </cell>
          <cell r="AL113">
            <v>25.7</v>
          </cell>
          <cell r="AM113">
            <v>20</v>
          </cell>
          <cell r="AN113">
            <v>80</v>
          </cell>
          <cell r="AO113">
            <v>21</v>
          </cell>
          <cell r="AP113">
            <v>79</v>
          </cell>
          <cell r="AQ113">
            <v>33</v>
          </cell>
          <cell r="AR113">
            <v>34.5</v>
          </cell>
          <cell r="AS113">
            <v>5.5</v>
          </cell>
          <cell r="AT113">
            <v>19</v>
          </cell>
          <cell r="AU113">
            <v>8</v>
          </cell>
          <cell r="AV113" t="str">
            <v>nd</v>
          </cell>
          <cell r="AW113" t="str">
            <v>nd</v>
          </cell>
          <cell r="AX113">
            <v>0</v>
          </cell>
          <cell r="AY113">
            <v>93</v>
          </cell>
          <cell r="AZ113" t="str">
            <v>nd</v>
          </cell>
          <cell r="BA113">
            <v>61.5</v>
          </cell>
          <cell r="BB113">
            <v>11.5</v>
          </cell>
          <cell r="BC113">
            <v>5.5</v>
          </cell>
          <cell r="BD113">
            <v>3.1</v>
          </cell>
          <cell r="BE113">
            <v>6.3</v>
          </cell>
          <cell r="BF113">
            <v>12</v>
          </cell>
          <cell r="BG113">
            <v>3.1</v>
          </cell>
          <cell r="BH113">
            <v>6</v>
          </cell>
          <cell r="BI113">
            <v>2</v>
          </cell>
          <cell r="BJ113">
            <v>4.5999999999999996</v>
          </cell>
          <cell r="BK113">
            <v>18.600000000000001</v>
          </cell>
          <cell r="BL113">
            <v>65.7</v>
          </cell>
          <cell r="BM113">
            <v>2.9000000000000004</v>
          </cell>
          <cell r="BN113">
            <v>3.5000000000000004</v>
          </cell>
          <cell r="BO113">
            <v>3</v>
          </cell>
          <cell r="BP113">
            <v>0</v>
          </cell>
          <cell r="BQ113">
            <v>4.8</v>
          </cell>
          <cell r="BR113">
            <v>85.7</v>
          </cell>
          <cell r="BS113">
            <v>0</v>
          </cell>
          <cell r="BT113">
            <v>0</v>
          </cell>
          <cell r="BU113" t="str">
            <v>nd</v>
          </cell>
          <cell r="BV113">
            <v>7.0000000000000009</v>
          </cell>
          <cell r="BW113">
            <v>26.700000000000003</v>
          </cell>
          <cell r="BX113">
            <v>62.2</v>
          </cell>
          <cell r="BY113">
            <v>9</v>
          </cell>
          <cell r="BZ113">
            <v>3.3000000000000003</v>
          </cell>
          <cell r="CA113">
            <v>14.399999999999999</v>
          </cell>
          <cell r="CB113">
            <v>28.000000000000004</v>
          </cell>
          <cell r="CC113">
            <v>24.099999999999998</v>
          </cell>
          <cell r="CD113">
            <v>21.2</v>
          </cell>
          <cell r="CE113">
            <v>0</v>
          </cell>
          <cell r="CF113">
            <v>0</v>
          </cell>
          <cell r="CG113">
            <v>0</v>
          </cell>
          <cell r="CH113">
            <v>0</v>
          </cell>
          <cell r="CI113" t="str">
            <v>nd</v>
          </cell>
          <cell r="CJ113">
            <v>99.8</v>
          </cell>
          <cell r="CK113">
            <v>64.8</v>
          </cell>
          <cell r="CL113">
            <v>46.7</v>
          </cell>
          <cell r="CM113">
            <v>79</v>
          </cell>
          <cell r="CN113">
            <v>48</v>
          </cell>
          <cell r="CO113">
            <v>6.8000000000000007</v>
          </cell>
          <cell r="CP113">
            <v>23.3</v>
          </cell>
          <cell r="CQ113">
            <v>62.2</v>
          </cell>
          <cell r="CR113">
            <v>6</v>
          </cell>
          <cell r="CS113">
            <v>36.199999999999996</v>
          </cell>
          <cell r="CT113">
            <v>22.3</v>
          </cell>
          <cell r="CU113">
            <v>11.799999999999999</v>
          </cell>
          <cell r="CV113">
            <v>29.7</v>
          </cell>
          <cell r="CW113">
            <v>21</v>
          </cell>
          <cell r="CX113">
            <v>10.5</v>
          </cell>
          <cell r="CY113">
            <v>19.400000000000002</v>
          </cell>
          <cell r="CZ113">
            <v>4.2</v>
          </cell>
          <cell r="DA113">
            <v>11.899999999999999</v>
          </cell>
          <cell r="DB113">
            <v>33</v>
          </cell>
          <cell r="DC113">
            <v>27.200000000000003</v>
          </cell>
          <cell r="DD113">
            <v>25.8</v>
          </cell>
          <cell r="DE113">
            <v>8.3000000000000007</v>
          </cell>
          <cell r="DF113">
            <v>38.4</v>
          </cell>
          <cell r="DG113">
            <v>4.3</v>
          </cell>
          <cell r="DH113" t="str">
            <v>nd</v>
          </cell>
          <cell r="DI113">
            <v>4.3</v>
          </cell>
          <cell r="DJ113">
            <v>5.7</v>
          </cell>
          <cell r="DK113">
            <v>23.7</v>
          </cell>
          <cell r="DL113" t="str">
            <v>nd</v>
          </cell>
          <cell r="DM113" t="str">
            <v>nd</v>
          </cell>
          <cell r="DN113">
            <v>0</v>
          </cell>
          <cell r="DO113">
            <v>0</v>
          </cell>
          <cell r="DP113">
            <v>3.5000000000000004</v>
          </cell>
          <cell r="DQ113">
            <v>5</v>
          </cell>
          <cell r="DR113">
            <v>2</v>
          </cell>
          <cell r="DS113">
            <v>1.6</v>
          </cell>
          <cell r="DT113">
            <v>1.2</v>
          </cell>
          <cell r="DU113">
            <v>3.3000000000000003</v>
          </cell>
          <cell r="DV113" t="str">
            <v>nd</v>
          </cell>
          <cell r="DW113">
            <v>13</v>
          </cell>
          <cell r="DX113">
            <v>3.6999999999999997</v>
          </cell>
          <cell r="DY113">
            <v>1.9</v>
          </cell>
          <cell r="DZ113" t="str">
            <v>nd</v>
          </cell>
          <cell r="EA113">
            <v>0</v>
          </cell>
          <cell r="EB113">
            <v>1.6</v>
          </cell>
          <cell r="EC113">
            <v>31.3</v>
          </cell>
          <cell r="ED113">
            <v>4.7</v>
          </cell>
          <cell r="EE113">
            <v>2</v>
          </cell>
          <cell r="EF113">
            <v>1.0999999999999999</v>
          </cell>
          <cell r="EG113">
            <v>1.7999999999999998</v>
          </cell>
          <cell r="EH113">
            <v>5.3</v>
          </cell>
          <cell r="EI113">
            <v>8.1</v>
          </cell>
          <cell r="EJ113">
            <v>0.8</v>
          </cell>
          <cell r="EK113">
            <v>0</v>
          </cell>
          <cell r="EL113">
            <v>0</v>
          </cell>
          <cell r="EM113" t="str">
            <v>nd</v>
          </cell>
          <cell r="EN113" t="str">
            <v>nd</v>
          </cell>
          <cell r="EO113" t="str">
            <v>nd</v>
          </cell>
          <cell r="EP113" t="str">
            <v>nd</v>
          </cell>
          <cell r="EQ113">
            <v>0</v>
          </cell>
          <cell r="ER113">
            <v>0</v>
          </cell>
          <cell r="ES113">
            <v>7.0000000000000009</v>
          </cell>
          <cell r="ET113" t="str">
            <v>nd</v>
          </cell>
          <cell r="EU113">
            <v>2.1</v>
          </cell>
          <cell r="EV113" t="str">
            <v>nd</v>
          </cell>
          <cell r="EW113">
            <v>2.4</v>
          </cell>
          <cell r="EX113">
            <v>2.1999999999999997</v>
          </cell>
          <cell r="EY113">
            <v>4.5999999999999996</v>
          </cell>
          <cell r="EZ113">
            <v>0</v>
          </cell>
          <cell r="FA113">
            <v>1.4000000000000001</v>
          </cell>
          <cell r="FB113">
            <v>0</v>
          </cell>
          <cell r="FC113" t="str">
            <v>nd</v>
          </cell>
          <cell r="FD113">
            <v>8.2000000000000011</v>
          </cell>
          <cell r="FE113">
            <v>10.9</v>
          </cell>
          <cell r="FF113">
            <v>2</v>
          </cell>
          <cell r="FG113">
            <v>1.5</v>
          </cell>
          <cell r="FH113">
            <v>1.7000000000000002</v>
          </cell>
          <cell r="FI113">
            <v>1.7999999999999998</v>
          </cell>
          <cell r="FJ113">
            <v>4.9000000000000004</v>
          </cell>
          <cell r="FK113">
            <v>35.5</v>
          </cell>
          <cell r="FL113" t="str">
            <v>nd</v>
          </cell>
          <cell r="FM113" t="str">
            <v>nd</v>
          </cell>
          <cell r="FN113">
            <v>0</v>
          </cell>
          <cell r="FO113">
            <v>0</v>
          </cell>
          <cell r="FP113">
            <v>2.1999999999999997</v>
          </cell>
          <cell r="FQ113">
            <v>7.8</v>
          </cell>
          <cell r="FR113">
            <v>1.9</v>
          </cell>
          <cell r="FS113">
            <v>0</v>
          </cell>
          <cell r="FT113">
            <v>0</v>
          </cell>
          <cell r="FU113">
            <v>0</v>
          </cell>
          <cell r="FV113">
            <v>7.1999999999999993</v>
          </cell>
          <cell r="FW113" t="str">
            <v>nd</v>
          </cell>
          <cell r="FX113">
            <v>2.8000000000000003</v>
          </cell>
          <cell r="FY113">
            <v>2.1999999999999997</v>
          </cell>
          <cell r="FZ113">
            <v>0</v>
          </cell>
          <cell r="GA113" t="str">
            <v>nd</v>
          </cell>
          <cell r="GB113">
            <v>4.9000000000000004</v>
          </cell>
          <cell r="GC113">
            <v>0</v>
          </cell>
          <cell r="GD113">
            <v>0</v>
          </cell>
          <cell r="GE113" t="str">
            <v>nd</v>
          </cell>
          <cell r="GF113">
            <v>0</v>
          </cell>
          <cell r="GG113">
            <v>1</v>
          </cell>
          <cell r="GH113">
            <v>19.5</v>
          </cell>
          <cell r="GI113">
            <v>0</v>
          </cell>
          <cell r="GJ113" t="str">
            <v>nd</v>
          </cell>
          <cell r="GK113">
            <v>0</v>
          </cell>
          <cell r="GL113">
            <v>0</v>
          </cell>
          <cell r="GM113">
            <v>2.2999999999999998</v>
          </cell>
          <cell r="GN113">
            <v>44.6</v>
          </cell>
          <cell r="GO113">
            <v>0</v>
          </cell>
          <cell r="GP113">
            <v>0</v>
          </cell>
          <cell r="GQ113">
            <v>0</v>
          </cell>
          <cell r="GR113">
            <v>0</v>
          </cell>
          <cell r="GS113" t="str">
            <v>nd</v>
          </cell>
          <cell r="GT113">
            <v>9.5</v>
          </cell>
          <cell r="GU113">
            <v>0</v>
          </cell>
          <cell r="GV113" t="str">
            <v>nd</v>
          </cell>
          <cell r="GW113">
            <v>0</v>
          </cell>
          <cell r="GX113" t="str">
            <v>nd</v>
          </cell>
          <cell r="GY113">
            <v>4.7</v>
          </cell>
          <cell r="GZ113">
            <v>0</v>
          </cell>
          <cell r="HA113">
            <v>0</v>
          </cell>
          <cell r="HB113">
            <v>0</v>
          </cell>
          <cell r="HC113">
            <v>0</v>
          </cell>
          <cell r="HD113">
            <v>4</v>
          </cell>
          <cell r="HE113">
            <v>8.2000000000000011</v>
          </cell>
          <cell r="HF113">
            <v>0</v>
          </cell>
          <cell r="HG113">
            <v>0</v>
          </cell>
          <cell r="HH113" t="str">
            <v>nd</v>
          </cell>
          <cell r="HI113">
            <v>1.9</v>
          </cell>
          <cell r="HJ113">
            <v>7.1999999999999993</v>
          </cell>
          <cell r="HK113">
            <v>8.6999999999999993</v>
          </cell>
          <cell r="HL113">
            <v>0</v>
          </cell>
          <cell r="HM113">
            <v>0</v>
          </cell>
          <cell r="HN113">
            <v>0</v>
          </cell>
          <cell r="HO113" t="str">
            <v>nd</v>
          </cell>
          <cell r="HP113">
            <v>12.3</v>
          </cell>
          <cell r="HQ113">
            <v>33.6</v>
          </cell>
          <cell r="HR113">
            <v>0</v>
          </cell>
          <cell r="HS113">
            <v>0</v>
          </cell>
          <cell r="HT113">
            <v>0</v>
          </cell>
          <cell r="HU113">
            <v>0</v>
          </cell>
          <cell r="HV113">
            <v>2.9000000000000004</v>
          </cell>
          <cell r="HW113">
            <v>7.0000000000000009</v>
          </cell>
          <cell r="HX113">
            <v>2</v>
          </cell>
          <cell r="HY113">
            <v>4.8</v>
          </cell>
          <cell r="HZ113">
            <v>0</v>
          </cell>
          <cell r="IA113">
            <v>0</v>
          </cell>
          <cell r="IB113">
            <v>3.1</v>
          </cell>
          <cell r="IC113">
            <v>0.89999999999999991</v>
          </cell>
          <cell r="ID113" t="str">
            <v>nd</v>
          </cell>
          <cell r="IE113">
            <v>1.3</v>
          </cell>
          <cell r="IF113">
            <v>3.2</v>
          </cell>
          <cell r="IG113">
            <v>3.3000000000000003</v>
          </cell>
          <cell r="IH113">
            <v>3.9</v>
          </cell>
          <cell r="II113">
            <v>1.4000000000000001</v>
          </cell>
          <cell r="IJ113">
            <v>0.8</v>
          </cell>
          <cell r="IK113">
            <v>7.3999999999999995</v>
          </cell>
          <cell r="IL113">
            <v>4.9000000000000004</v>
          </cell>
          <cell r="IM113">
            <v>4.2</v>
          </cell>
          <cell r="IN113">
            <v>2.5</v>
          </cell>
          <cell r="IO113">
            <v>3.8</v>
          </cell>
          <cell r="IP113">
            <v>1.7999999999999998</v>
          </cell>
          <cell r="IQ113">
            <v>4.7</v>
          </cell>
          <cell r="IR113">
            <v>18.3</v>
          </cell>
          <cell r="IS113">
            <v>10.199999999999999</v>
          </cell>
          <cell r="IT113">
            <v>7.0000000000000009</v>
          </cell>
          <cell r="IU113" t="str">
            <v>nd</v>
          </cell>
          <cell r="IV113">
            <v>0</v>
          </cell>
          <cell r="IW113">
            <v>1.0999999999999999</v>
          </cell>
          <cell r="IX113">
            <v>1.6</v>
          </cell>
          <cell r="IY113">
            <v>1.6</v>
          </cell>
          <cell r="IZ113">
            <v>4.5999999999999996</v>
          </cell>
          <cell r="JA113">
            <v>0</v>
          </cell>
          <cell r="JB113">
            <v>0</v>
          </cell>
          <cell r="JC113">
            <v>0</v>
          </cell>
          <cell r="JD113">
            <v>0</v>
          </cell>
          <cell r="JE113">
            <v>9.3000000000000007</v>
          </cell>
          <cell r="JF113">
            <v>0</v>
          </cell>
          <cell r="JG113">
            <v>0</v>
          </cell>
          <cell r="JH113">
            <v>0</v>
          </cell>
          <cell r="JI113">
            <v>0</v>
          </cell>
          <cell r="JJ113">
            <v>0</v>
          </cell>
          <cell r="JK113">
            <v>11.899999999999999</v>
          </cell>
          <cell r="JL113">
            <v>0</v>
          </cell>
          <cell r="JM113">
            <v>0</v>
          </cell>
          <cell r="JN113">
            <v>0</v>
          </cell>
          <cell r="JO113">
            <v>0</v>
          </cell>
          <cell r="JP113">
            <v>0</v>
          </cell>
          <cell r="JQ113">
            <v>21.8</v>
          </cell>
          <cell r="JR113">
            <v>0</v>
          </cell>
          <cell r="JS113">
            <v>0</v>
          </cell>
          <cell r="JT113">
            <v>0</v>
          </cell>
          <cell r="JU113">
            <v>0</v>
          </cell>
          <cell r="JV113" t="str">
            <v>nd</v>
          </cell>
          <cell r="JW113">
            <v>46.9</v>
          </cell>
          <cell r="JX113">
            <v>0</v>
          </cell>
          <cell r="JY113">
            <v>0</v>
          </cell>
          <cell r="JZ113">
            <v>0</v>
          </cell>
          <cell r="KA113">
            <v>0</v>
          </cell>
          <cell r="KB113">
            <v>0</v>
          </cell>
          <cell r="KC113">
            <v>9.9</v>
          </cell>
          <cell r="KD113">
            <v>59.4</v>
          </cell>
          <cell r="KE113">
            <v>7.6</v>
          </cell>
          <cell r="KF113">
            <v>6.3</v>
          </cell>
          <cell r="KG113">
            <v>3.4000000000000004</v>
          </cell>
          <cell r="KH113">
            <v>23.3</v>
          </cell>
          <cell r="KI113">
            <v>0</v>
          </cell>
          <cell r="KJ113">
            <v>57.9</v>
          </cell>
          <cell r="KK113">
            <v>7.8</v>
          </cell>
          <cell r="KL113">
            <v>6.1</v>
          </cell>
          <cell r="KM113">
            <v>3.6999999999999997</v>
          </cell>
          <cell r="KN113">
            <v>24.5</v>
          </cell>
          <cell r="KO113">
            <v>0</v>
          </cell>
        </row>
        <row r="114">
          <cell r="A114" t="str">
            <v>2RU</v>
          </cell>
          <cell r="B114" t="str">
            <v>114</v>
          </cell>
          <cell r="C114" t="str">
            <v>NAF 17</v>
          </cell>
          <cell r="D114" t="str">
            <v>RU</v>
          </cell>
          <cell r="E114" t="str">
            <v>2</v>
          </cell>
          <cell r="F114">
            <v>4.8</v>
          </cell>
          <cell r="G114">
            <v>13.600000000000001</v>
          </cell>
          <cell r="H114">
            <v>35.5</v>
          </cell>
          <cell r="I114">
            <v>40</v>
          </cell>
          <cell r="J114">
            <v>6.1</v>
          </cell>
          <cell r="K114">
            <v>63.6</v>
          </cell>
          <cell r="L114">
            <v>29.5</v>
          </cell>
          <cell r="M114" t="str">
            <v>nd</v>
          </cell>
          <cell r="N114" t="str">
            <v>nd</v>
          </cell>
          <cell r="O114">
            <v>28.9</v>
          </cell>
          <cell r="P114">
            <v>33.4</v>
          </cell>
          <cell r="Q114">
            <v>4.5999999999999996</v>
          </cell>
          <cell r="R114">
            <v>4.5</v>
          </cell>
          <cell r="S114">
            <v>11.5</v>
          </cell>
          <cell r="T114">
            <v>32.1</v>
          </cell>
          <cell r="U114">
            <v>11</v>
          </cell>
          <cell r="V114">
            <v>29.7</v>
          </cell>
          <cell r="W114">
            <v>20.3</v>
          </cell>
          <cell r="X114">
            <v>76.7</v>
          </cell>
          <cell r="Y114">
            <v>3</v>
          </cell>
          <cell r="Z114" t="str">
            <v>nd</v>
          </cell>
          <cell r="AA114">
            <v>29.599999999999998</v>
          </cell>
          <cell r="AB114">
            <v>13.3</v>
          </cell>
          <cell r="AC114">
            <v>71.399999999999991</v>
          </cell>
          <cell r="AD114">
            <v>13.3</v>
          </cell>
          <cell r="AE114">
            <v>25</v>
          </cell>
          <cell r="AF114">
            <v>22.3</v>
          </cell>
          <cell r="AG114">
            <v>18.5</v>
          </cell>
          <cell r="AH114">
            <v>0</v>
          </cell>
          <cell r="AI114">
            <v>34.200000000000003</v>
          </cell>
          <cell r="AJ114">
            <v>65</v>
          </cell>
          <cell r="AK114">
            <v>4.5</v>
          </cell>
          <cell r="AL114">
            <v>30.5</v>
          </cell>
          <cell r="AM114">
            <v>34.799999999999997</v>
          </cell>
          <cell r="AN114">
            <v>65.2</v>
          </cell>
          <cell r="AO114">
            <v>21.6</v>
          </cell>
          <cell r="AP114">
            <v>78.400000000000006</v>
          </cell>
          <cell r="AQ114">
            <v>42.699999999999996</v>
          </cell>
          <cell r="AR114">
            <v>31.8</v>
          </cell>
          <cell r="AS114">
            <v>3.6999999999999997</v>
          </cell>
          <cell r="AT114">
            <v>18.099999999999998</v>
          </cell>
          <cell r="AU114">
            <v>3.6999999999999997</v>
          </cell>
          <cell r="AV114">
            <v>11.5</v>
          </cell>
          <cell r="AW114">
            <v>2.6</v>
          </cell>
          <cell r="AX114" t="str">
            <v>nd</v>
          </cell>
          <cell r="AY114">
            <v>84.2</v>
          </cell>
          <cell r="AZ114" t="str">
            <v>nd</v>
          </cell>
          <cell r="BA114">
            <v>61</v>
          </cell>
          <cell r="BB114">
            <v>14.6</v>
          </cell>
          <cell r="BC114">
            <v>4.9000000000000004</v>
          </cell>
          <cell r="BD114">
            <v>5.7</v>
          </cell>
          <cell r="BE114">
            <v>6.7</v>
          </cell>
          <cell r="BF114">
            <v>7.0000000000000009</v>
          </cell>
          <cell r="BG114" t="str">
            <v>nd</v>
          </cell>
          <cell r="BH114">
            <v>1.4000000000000001</v>
          </cell>
          <cell r="BI114">
            <v>5</v>
          </cell>
          <cell r="BJ114">
            <v>6.7</v>
          </cell>
          <cell r="BK114">
            <v>26</v>
          </cell>
          <cell r="BL114">
            <v>57.599999999999994</v>
          </cell>
          <cell r="BM114">
            <v>7.1999999999999993</v>
          </cell>
          <cell r="BN114" t="str">
            <v>nd</v>
          </cell>
          <cell r="BO114" t="str">
            <v>nd</v>
          </cell>
          <cell r="BP114">
            <v>5.7</v>
          </cell>
          <cell r="BQ114">
            <v>14.7</v>
          </cell>
          <cell r="BR114">
            <v>70</v>
          </cell>
          <cell r="BS114" t="str">
            <v>nd</v>
          </cell>
          <cell r="BT114">
            <v>0</v>
          </cell>
          <cell r="BU114">
            <v>0</v>
          </cell>
          <cell r="BV114">
            <v>3.3000000000000003</v>
          </cell>
          <cell r="BW114">
            <v>53</v>
          </cell>
          <cell r="BX114">
            <v>40.400000000000006</v>
          </cell>
          <cell r="BY114">
            <v>4.9000000000000004</v>
          </cell>
          <cell r="BZ114">
            <v>9.6</v>
          </cell>
          <cell r="CA114">
            <v>19</v>
          </cell>
          <cell r="CB114">
            <v>31.1</v>
          </cell>
          <cell r="CC114">
            <v>24.6</v>
          </cell>
          <cell r="CD114">
            <v>10.8</v>
          </cell>
          <cell r="CE114">
            <v>0</v>
          </cell>
          <cell r="CF114">
            <v>0</v>
          </cell>
          <cell r="CG114">
            <v>0</v>
          </cell>
          <cell r="CH114">
            <v>0</v>
          </cell>
          <cell r="CI114" t="str">
            <v>nd</v>
          </cell>
          <cell r="CJ114">
            <v>99.6</v>
          </cell>
          <cell r="CK114">
            <v>69.199999999999989</v>
          </cell>
          <cell r="CL114">
            <v>45.7</v>
          </cell>
          <cell r="CM114">
            <v>76.3</v>
          </cell>
          <cell r="CN114">
            <v>47.3</v>
          </cell>
          <cell r="CO114">
            <v>7.3999999999999995</v>
          </cell>
          <cell r="CP114">
            <v>28.9</v>
          </cell>
          <cell r="CQ114">
            <v>67.2</v>
          </cell>
          <cell r="CR114">
            <v>8.1</v>
          </cell>
          <cell r="CS114">
            <v>22.900000000000002</v>
          </cell>
          <cell r="CT114">
            <v>33</v>
          </cell>
          <cell r="CU114">
            <v>15.1</v>
          </cell>
          <cell r="CV114">
            <v>28.999999999999996</v>
          </cell>
          <cell r="CW114">
            <v>17.899999999999999</v>
          </cell>
          <cell r="CX114">
            <v>4.3</v>
          </cell>
          <cell r="CY114">
            <v>13.8</v>
          </cell>
          <cell r="CZ114">
            <v>11.799999999999999</v>
          </cell>
          <cell r="DA114">
            <v>19.3</v>
          </cell>
          <cell r="DB114">
            <v>33</v>
          </cell>
          <cell r="DC114">
            <v>17.599999999999998</v>
          </cell>
          <cell r="DD114">
            <v>39.700000000000003</v>
          </cell>
          <cell r="DE114">
            <v>6.9</v>
          </cell>
          <cell r="DF114">
            <v>36.299999999999997</v>
          </cell>
          <cell r="DG114">
            <v>5.8999999999999995</v>
          </cell>
          <cell r="DH114" t="str">
            <v>nd</v>
          </cell>
          <cell r="DI114">
            <v>3.8</v>
          </cell>
          <cell r="DJ114">
            <v>9.8000000000000007</v>
          </cell>
          <cell r="DK114">
            <v>25</v>
          </cell>
          <cell r="DL114" t="str">
            <v>nd</v>
          </cell>
          <cell r="DM114" t="str">
            <v>nd</v>
          </cell>
          <cell r="DN114">
            <v>0</v>
          </cell>
          <cell r="DO114" t="str">
            <v>nd</v>
          </cell>
          <cell r="DP114" t="str">
            <v>nd</v>
          </cell>
          <cell r="DQ114">
            <v>5.7</v>
          </cell>
          <cell r="DR114" t="str">
            <v>nd</v>
          </cell>
          <cell r="DS114" t="str">
            <v>nd</v>
          </cell>
          <cell r="DT114">
            <v>2.7</v>
          </cell>
          <cell r="DU114">
            <v>2.2999999999999998</v>
          </cell>
          <cell r="DV114">
            <v>0</v>
          </cell>
          <cell r="DW114">
            <v>24.099999999999998</v>
          </cell>
          <cell r="DX114">
            <v>6.3</v>
          </cell>
          <cell r="DY114" t="str">
            <v>nd</v>
          </cell>
          <cell r="DZ114">
            <v>1.5</v>
          </cell>
          <cell r="EA114" t="str">
            <v>nd</v>
          </cell>
          <cell r="EB114">
            <v>1.4000000000000001</v>
          </cell>
          <cell r="EC114">
            <v>27.200000000000003</v>
          </cell>
          <cell r="ED114">
            <v>4.5</v>
          </cell>
          <cell r="EE114">
            <v>3.1</v>
          </cell>
          <cell r="EF114" t="str">
            <v>nd</v>
          </cell>
          <cell r="EG114" t="str">
            <v>nd</v>
          </cell>
          <cell r="EH114">
            <v>2.6</v>
          </cell>
          <cell r="EI114">
            <v>3.5999999999999996</v>
          </cell>
          <cell r="EJ114" t="str">
            <v>nd</v>
          </cell>
          <cell r="EK114">
            <v>0</v>
          </cell>
          <cell r="EL114">
            <v>0</v>
          </cell>
          <cell r="EM114">
            <v>0</v>
          </cell>
          <cell r="EN114" t="str">
            <v>nd</v>
          </cell>
          <cell r="EO114">
            <v>0</v>
          </cell>
          <cell r="EP114" t="str">
            <v>nd</v>
          </cell>
          <cell r="EQ114">
            <v>0</v>
          </cell>
          <cell r="ER114" t="str">
            <v>nd</v>
          </cell>
          <cell r="ES114">
            <v>2.4</v>
          </cell>
          <cell r="ET114">
            <v>0</v>
          </cell>
          <cell r="EU114">
            <v>0</v>
          </cell>
          <cell r="EV114" t="str">
            <v>nd</v>
          </cell>
          <cell r="EW114">
            <v>0</v>
          </cell>
          <cell r="EX114">
            <v>6.7</v>
          </cell>
          <cell r="EY114">
            <v>4.8</v>
          </cell>
          <cell r="EZ114">
            <v>0</v>
          </cell>
          <cell r="FA114">
            <v>0</v>
          </cell>
          <cell r="FB114" t="str">
            <v>nd</v>
          </cell>
          <cell r="FC114">
            <v>2</v>
          </cell>
          <cell r="FD114">
            <v>9</v>
          </cell>
          <cell r="FE114">
            <v>24.8</v>
          </cell>
          <cell r="FF114" t="str">
            <v>nd</v>
          </cell>
          <cell r="FG114">
            <v>1.4000000000000001</v>
          </cell>
          <cell r="FH114">
            <v>3.2</v>
          </cell>
          <cell r="FI114">
            <v>4.1000000000000005</v>
          </cell>
          <cell r="FJ114">
            <v>6.3</v>
          </cell>
          <cell r="FK114">
            <v>21.5</v>
          </cell>
          <cell r="FL114">
            <v>0</v>
          </cell>
          <cell r="FM114">
            <v>0</v>
          </cell>
          <cell r="FN114">
            <v>0</v>
          </cell>
          <cell r="FO114" t="str">
            <v>nd</v>
          </cell>
          <cell r="FP114" t="str">
            <v>nd</v>
          </cell>
          <cell r="FQ114">
            <v>3.9</v>
          </cell>
          <cell r="FR114">
            <v>2.4</v>
          </cell>
          <cell r="FS114" t="str">
            <v>nd</v>
          </cell>
          <cell r="FT114" t="str">
            <v>nd</v>
          </cell>
          <cell r="FU114" t="str">
            <v>nd</v>
          </cell>
          <cell r="FV114" t="str">
            <v>nd</v>
          </cell>
          <cell r="FW114">
            <v>1.0999999999999999</v>
          </cell>
          <cell r="FX114">
            <v>0</v>
          </cell>
          <cell r="FY114">
            <v>0</v>
          </cell>
          <cell r="FZ114">
            <v>2.2999999999999998</v>
          </cell>
          <cell r="GA114">
            <v>3.3000000000000003</v>
          </cell>
          <cell r="GB114">
            <v>6.9</v>
          </cell>
          <cell r="GC114">
            <v>0</v>
          </cell>
          <cell r="GD114" t="str">
            <v>nd</v>
          </cell>
          <cell r="GE114">
            <v>0</v>
          </cell>
          <cell r="GF114">
            <v>2.5</v>
          </cell>
          <cell r="GG114">
            <v>5.2</v>
          </cell>
          <cell r="GH114">
            <v>28.499999999999996</v>
          </cell>
          <cell r="GI114" t="str">
            <v>nd</v>
          </cell>
          <cell r="GJ114">
            <v>0</v>
          </cell>
          <cell r="GK114">
            <v>0</v>
          </cell>
          <cell r="GL114">
            <v>0</v>
          </cell>
          <cell r="GM114">
            <v>4.3</v>
          </cell>
          <cell r="GN114">
            <v>30.599999999999998</v>
          </cell>
          <cell r="GO114">
            <v>0</v>
          </cell>
          <cell r="GP114" t="str">
            <v>nd</v>
          </cell>
          <cell r="GQ114">
            <v>0</v>
          </cell>
          <cell r="GR114">
            <v>0</v>
          </cell>
          <cell r="GS114" t="str">
            <v>nd</v>
          </cell>
          <cell r="GT114">
            <v>3.6999999999999997</v>
          </cell>
          <cell r="GU114">
            <v>0</v>
          </cell>
          <cell r="GV114">
            <v>2.2999999999999998</v>
          </cell>
          <cell r="GW114">
            <v>0</v>
          </cell>
          <cell r="GX114">
            <v>0</v>
          </cell>
          <cell r="GY114">
            <v>2.4</v>
          </cell>
          <cell r="GZ114">
            <v>0</v>
          </cell>
          <cell r="HA114">
            <v>0</v>
          </cell>
          <cell r="HB114">
            <v>0</v>
          </cell>
          <cell r="HC114">
            <v>0</v>
          </cell>
          <cell r="HD114">
            <v>5.5</v>
          </cell>
          <cell r="HE114">
            <v>6.1</v>
          </cell>
          <cell r="HF114">
            <v>0</v>
          </cell>
          <cell r="HG114">
            <v>0</v>
          </cell>
          <cell r="HH114">
            <v>0</v>
          </cell>
          <cell r="HI114">
            <v>2.1</v>
          </cell>
          <cell r="HJ114">
            <v>21.6</v>
          </cell>
          <cell r="HK114">
            <v>13.8</v>
          </cell>
          <cell r="HL114" t="str">
            <v>nd</v>
          </cell>
          <cell r="HM114">
            <v>0</v>
          </cell>
          <cell r="HN114">
            <v>0</v>
          </cell>
          <cell r="HO114" t="str">
            <v>nd</v>
          </cell>
          <cell r="HP114">
            <v>18.7</v>
          </cell>
          <cell r="HQ114">
            <v>16.8</v>
          </cell>
          <cell r="HR114">
            <v>0</v>
          </cell>
          <cell r="HS114">
            <v>0</v>
          </cell>
          <cell r="HT114">
            <v>0</v>
          </cell>
          <cell r="HU114">
            <v>0</v>
          </cell>
          <cell r="HV114">
            <v>5.0999999999999996</v>
          </cell>
          <cell r="HW114" t="str">
            <v>nd</v>
          </cell>
          <cell r="HX114" t="str">
            <v>nd</v>
          </cell>
          <cell r="HY114" t="str">
            <v>nd</v>
          </cell>
          <cell r="HZ114" t="str">
            <v>nd</v>
          </cell>
          <cell r="IA114" t="str">
            <v>nd</v>
          </cell>
          <cell r="IB114" t="str">
            <v>nd</v>
          </cell>
          <cell r="IC114" t="str">
            <v>nd</v>
          </cell>
          <cell r="ID114">
            <v>3.5999999999999996</v>
          </cell>
          <cell r="IE114" t="str">
            <v>nd</v>
          </cell>
          <cell r="IF114">
            <v>2.7</v>
          </cell>
          <cell r="IG114">
            <v>2.6</v>
          </cell>
          <cell r="IH114">
            <v>1.6</v>
          </cell>
          <cell r="II114">
            <v>2.7</v>
          </cell>
          <cell r="IJ114">
            <v>1.5</v>
          </cell>
          <cell r="IK114">
            <v>6.9</v>
          </cell>
          <cell r="IL114">
            <v>9.8000000000000007</v>
          </cell>
          <cell r="IM114">
            <v>8.7999999999999989</v>
          </cell>
          <cell r="IN114">
            <v>4.2</v>
          </cell>
          <cell r="IO114">
            <v>1.7000000000000002</v>
          </cell>
          <cell r="IP114">
            <v>3.1</v>
          </cell>
          <cell r="IQ114">
            <v>7.3999999999999995</v>
          </cell>
          <cell r="IR114">
            <v>17.899999999999999</v>
          </cell>
          <cell r="IS114">
            <v>7.9</v>
          </cell>
          <cell r="IT114">
            <v>3.3000000000000003</v>
          </cell>
          <cell r="IU114">
            <v>0</v>
          </cell>
          <cell r="IV114" t="str">
            <v>nd</v>
          </cell>
          <cell r="IW114" t="str">
            <v>nd</v>
          </cell>
          <cell r="IX114" t="str">
            <v>nd</v>
          </cell>
          <cell r="IY114">
            <v>3.4000000000000004</v>
          </cell>
          <cell r="IZ114" t="str">
            <v>nd</v>
          </cell>
          <cell r="JA114">
            <v>0</v>
          </cell>
          <cell r="JB114">
            <v>0</v>
          </cell>
          <cell r="JC114">
            <v>0</v>
          </cell>
          <cell r="JD114">
            <v>0</v>
          </cell>
          <cell r="JE114">
            <v>3.9</v>
          </cell>
          <cell r="JF114">
            <v>0</v>
          </cell>
          <cell r="JG114">
            <v>0</v>
          </cell>
          <cell r="JH114">
            <v>0</v>
          </cell>
          <cell r="JI114">
            <v>0</v>
          </cell>
          <cell r="JJ114">
            <v>0</v>
          </cell>
          <cell r="JK114">
            <v>11.3</v>
          </cell>
          <cell r="JL114">
            <v>0</v>
          </cell>
          <cell r="JM114">
            <v>0</v>
          </cell>
          <cell r="JN114">
            <v>0</v>
          </cell>
          <cell r="JO114">
            <v>0</v>
          </cell>
          <cell r="JP114" t="str">
            <v>nd</v>
          </cell>
          <cell r="JQ114">
            <v>37.4</v>
          </cell>
          <cell r="JR114">
            <v>0</v>
          </cell>
          <cell r="JS114">
            <v>0</v>
          </cell>
          <cell r="JT114">
            <v>0</v>
          </cell>
          <cell r="JU114">
            <v>0</v>
          </cell>
          <cell r="JV114">
            <v>0</v>
          </cell>
          <cell r="JW114">
            <v>40.699999999999996</v>
          </cell>
          <cell r="JX114">
            <v>0</v>
          </cell>
          <cell r="JY114">
            <v>0</v>
          </cell>
          <cell r="JZ114">
            <v>0</v>
          </cell>
          <cell r="KA114">
            <v>0</v>
          </cell>
          <cell r="KB114">
            <v>0</v>
          </cell>
          <cell r="KC114">
            <v>6.3</v>
          </cell>
          <cell r="KD114">
            <v>60.099999999999994</v>
          </cell>
          <cell r="KE114">
            <v>5.3</v>
          </cell>
          <cell r="KF114">
            <v>7.8</v>
          </cell>
          <cell r="KG114">
            <v>3.9</v>
          </cell>
          <cell r="KH114">
            <v>22.8</v>
          </cell>
          <cell r="KI114">
            <v>0</v>
          </cell>
          <cell r="KJ114">
            <v>59.099999999999994</v>
          </cell>
          <cell r="KK114">
            <v>5.4</v>
          </cell>
          <cell r="KL114">
            <v>8.1</v>
          </cell>
          <cell r="KM114">
            <v>4</v>
          </cell>
          <cell r="KN114">
            <v>23.400000000000002</v>
          </cell>
          <cell r="KO114">
            <v>0</v>
          </cell>
        </row>
        <row r="115">
          <cell r="A115" t="str">
            <v>3RU</v>
          </cell>
          <cell r="B115" t="str">
            <v>115</v>
          </cell>
          <cell r="C115" t="str">
            <v>NAF 17</v>
          </cell>
          <cell r="D115" t="str">
            <v>RU</v>
          </cell>
          <cell r="E115" t="str">
            <v>3</v>
          </cell>
          <cell r="F115">
            <v>4.5</v>
          </cell>
          <cell r="G115">
            <v>13.100000000000001</v>
          </cell>
          <cell r="H115">
            <v>26.700000000000003</v>
          </cell>
          <cell r="I115">
            <v>44.4</v>
          </cell>
          <cell r="J115">
            <v>11.3</v>
          </cell>
          <cell r="K115">
            <v>66.7</v>
          </cell>
          <cell r="L115">
            <v>32.6</v>
          </cell>
          <cell r="M115">
            <v>0</v>
          </cell>
          <cell r="N115" t="str">
            <v>nd</v>
          </cell>
          <cell r="O115">
            <v>27.1</v>
          </cell>
          <cell r="P115">
            <v>37.6</v>
          </cell>
          <cell r="Q115">
            <v>2.4</v>
          </cell>
          <cell r="R115">
            <v>4.5999999999999996</v>
          </cell>
          <cell r="S115">
            <v>12.6</v>
          </cell>
          <cell r="T115">
            <v>26.200000000000003</v>
          </cell>
          <cell r="U115">
            <v>10.8</v>
          </cell>
          <cell r="V115">
            <v>29.4</v>
          </cell>
          <cell r="W115">
            <v>17.899999999999999</v>
          </cell>
          <cell r="X115">
            <v>78.3</v>
          </cell>
          <cell r="Y115">
            <v>3.8</v>
          </cell>
          <cell r="Z115">
            <v>0</v>
          </cell>
          <cell r="AA115">
            <v>34.300000000000004</v>
          </cell>
          <cell r="AB115">
            <v>14.000000000000002</v>
          </cell>
          <cell r="AC115">
            <v>62.4</v>
          </cell>
          <cell r="AD115">
            <v>26.400000000000002</v>
          </cell>
          <cell r="AE115" t="str">
            <v>nd</v>
          </cell>
          <cell r="AF115">
            <v>44.2</v>
          </cell>
          <cell r="AG115">
            <v>14.299999999999999</v>
          </cell>
          <cell r="AH115">
            <v>0</v>
          </cell>
          <cell r="AI115">
            <v>36.4</v>
          </cell>
          <cell r="AJ115">
            <v>73.8</v>
          </cell>
          <cell r="AK115">
            <v>3.5000000000000004</v>
          </cell>
          <cell r="AL115">
            <v>22.7</v>
          </cell>
          <cell r="AM115">
            <v>44.6</v>
          </cell>
          <cell r="AN115">
            <v>55.400000000000006</v>
          </cell>
          <cell r="AO115">
            <v>22.400000000000002</v>
          </cell>
          <cell r="AP115">
            <v>77.600000000000009</v>
          </cell>
          <cell r="AQ115">
            <v>33.6</v>
          </cell>
          <cell r="AR115">
            <v>26.200000000000003</v>
          </cell>
          <cell r="AS115" t="str">
            <v>nd</v>
          </cell>
          <cell r="AT115">
            <v>18.2</v>
          </cell>
          <cell r="AU115">
            <v>18.399999999999999</v>
          </cell>
          <cell r="AV115">
            <v>4.9000000000000004</v>
          </cell>
          <cell r="AW115" t="str">
            <v>nd</v>
          </cell>
          <cell r="AX115">
            <v>0</v>
          </cell>
          <cell r="AY115">
            <v>89.7</v>
          </cell>
          <cell r="AZ115">
            <v>4.5</v>
          </cell>
          <cell r="BA115">
            <v>66.900000000000006</v>
          </cell>
          <cell r="BB115">
            <v>6.9</v>
          </cell>
          <cell r="BC115">
            <v>7.1</v>
          </cell>
          <cell r="BD115">
            <v>6.6000000000000005</v>
          </cell>
          <cell r="BE115">
            <v>7.7</v>
          </cell>
          <cell r="BF115">
            <v>4.7</v>
          </cell>
          <cell r="BG115">
            <v>2.5</v>
          </cell>
          <cell r="BH115">
            <v>3.3000000000000003</v>
          </cell>
          <cell r="BI115">
            <v>4.8</v>
          </cell>
          <cell r="BJ115">
            <v>6</v>
          </cell>
          <cell r="BK115">
            <v>24.6</v>
          </cell>
          <cell r="BL115">
            <v>58.699999999999996</v>
          </cell>
          <cell r="BM115" t="str">
            <v>nd</v>
          </cell>
          <cell r="BN115">
            <v>3.2</v>
          </cell>
          <cell r="BO115">
            <v>0</v>
          </cell>
          <cell r="BP115">
            <v>2.1</v>
          </cell>
          <cell r="BQ115">
            <v>23.7</v>
          </cell>
          <cell r="BR115">
            <v>68.899999999999991</v>
          </cell>
          <cell r="BS115">
            <v>0</v>
          </cell>
          <cell r="BT115">
            <v>0</v>
          </cell>
          <cell r="BU115">
            <v>0</v>
          </cell>
          <cell r="BV115">
            <v>5.7</v>
          </cell>
          <cell r="BW115">
            <v>57.3</v>
          </cell>
          <cell r="BX115">
            <v>37</v>
          </cell>
          <cell r="BY115">
            <v>4.5</v>
          </cell>
          <cell r="BZ115">
            <v>6.1</v>
          </cell>
          <cell r="CA115">
            <v>23.9</v>
          </cell>
          <cell r="CB115">
            <v>18.899999999999999</v>
          </cell>
          <cell r="CC115">
            <v>38</v>
          </cell>
          <cell r="CD115">
            <v>8.5</v>
          </cell>
          <cell r="CE115">
            <v>0</v>
          </cell>
          <cell r="CF115">
            <v>0</v>
          </cell>
          <cell r="CG115">
            <v>0</v>
          </cell>
          <cell r="CH115">
            <v>0</v>
          </cell>
          <cell r="CI115" t="str">
            <v>nd</v>
          </cell>
          <cell r="CJ115">
            <v>98.9</v>
          </cell>
          <cell r="CK115">
            <v>75.599999999999994</v>
          </cell>
          <cell r="CL115">
            <v>32.300000000000004</v>
          </cell>
          <cell r="CM115">
            <v>78.8</v>
          </cell>
          <cell r="CN115">
            <v>48.6</v>
          </cell>
          <cell r="CO115">
            <v>6.3</v>
          </cell>
          <cell r="CP115">
            <v>25.3</v>
          </cell>
          <cell r="CQ115">
            <v>70.099999999999994</v>
          </cell>
          <cell r="CR115">
            <v>6.9</v>
          </cell>
          <cell r="CS115">
            <v>28.9</v>
          </cell>
          <cell r="CT115">
            <v>23</v>
          </cell>
          <cell r="CU115">
            <v>18.5</v>
          </cell>
          <cell r="CV115">
            <v>29.599999999999998</v>
          </cell>
          <cell r="CW115">
            <v>23.3</v>
          </cell>
          <cell r="CX115">
            <v>3</v>
          </cell>
          <cell r="CY115">
            <v>16.600000000000001</v>
          </cell>
          <cell r="CZ115">
            <v>11.4</v>
          </cell>
          <cell r="DA115">
            <v>21.3</v>
          </cell>
          <cell r="DB115">
            <v>24.4</v>
          </cell>
          <cell r="DC115">
            <v>23.400000000000002</v>
          </cell>
          <cell r="DD115">
            <v>36.700000000000003</v>
          </cell>
          <cell r="DE115">
            <v>11.600000000000001</v>
          </cell>
          <cell r="DF115">
            <v>34.1</v>
          </cell>
          <cell r="DG115">
            <v>10.9</v>
          </cell>
          <cell r="DH115" t="str">
            <v>nd</v>
          </cell>
          <cell r="DI115" t="str">
            <v>nd</v>
          </cell>
          <cell r="DJ115">
            <v>8.4</v>
          </cell>
          <cell r="DK115">
            <v>23.9</v>
          </cell>
          <cell r="DL115" t="str">
            <v>nd</v>
          </cell>
          <cell r="DM115" t="str">
            <v>nd</v>
          </cell>
          <cell r="DN115">
            <v>0</v>
          </cell>
          <cell r="DO115" t="str">
            <v>nd</v>
          </cell>
          <cell r="DP115" t="str">
            <v>nd</v>
          </cell>
          <cell r="DQ115">
            <v>4</v>
          </cell>
          <cell r="DR115">
            <v>2.5</v>
          </cell>
          <cell r="DS115">
            <v>3.5999999999999996</v>
          </cell>
          <cell r="DT115" t="str">
            <v>nd</v>
          </cell>
          <cell r="DU115" t="str">
            <v>nd</v>
          </cell>
          <cell r="DV115">
            <v>0</v>
          </cell>
          <cell r="DW115">
            <v>22.3</v>
          </cell>
          <cell r="DX115" t="str">
            <v>nd</v>
          </cell>
          <cell r="DY115">
            <v>1.0999999999999999</v>
          </cell>
          <cell r="DZ115">
            <v>0</v>
          </cell>
          <cell r="EA115" t="str">
            <v>nd</v>
          </cell>
          <cell r="EB115" t="str">
            <v>nd</v>
          </cell>
          <cell r="EC115">
            <v>29.299999999999997</v>
          </cell>
          <cell r="ED115">
            <v>2.9000000000000004</v>
          </cell>
          <cell r="EE115">
            <v>2.5</v>
          </cell>
          <cell r="EF115">
            <v>1.9</v>
          </cell>
          <cell r="EG115">
            <v>4.2</v>
          </cell>
          <cell r="EH115">
            <v>3.5000000000000004</v>
          </cell>
          <cell r="EI115">
            <v>9.1999999999999993</v>
          </cell>
          <cell r="EJ115" t="str">
            <v>nd</v>
          </cell>
          <cell r="EK115">
            <v>0</v>
          </cell>
          <cell r="EL115" t="str">
            <v>nd</v>
          </cell>
          <cell r="EM115">
            <v>0</v>
          </cell>
          <cell r="EN115" t="str">
            <v>nd</v>
          </cell>
          <cell r="EO115" t="str">
            <v>nd</v>
          </cell>
          <cell r="EP115" t="str">
            <v>nd</v>
          </cell>
          <cell r="EQ115">
            <v>0</v>
          </cell>
          <cell r="ER115" t="str">
            <v>nd</v>
          </cell>
          <cell r="ES115" t="str">
            <v>nd</v>
          </cell>
          <cell r="ET115" t="str">
            <v>nd</v>
          </cell>
          <cell r="EU115">
            <v>0</v>
          </cell>
          <cell r="EV115" t="str">
            <v>nd</v>
          </cell>
          <cell r="EW115" t="str">
            <v>nd</v>
          </cell>
          <cell r="EX115">
            <v>6.5</v>
          </cell>
          <cell r="EY115">
            <v>1.5</v>
          </cell>
          <cell r="EZ115">
            <v>0</v>
          </cell>
          <cell r="FA115" t="str">
            <v>nd</v>
          </cell>
          <cell r="FB115" t="str">
            <v>nd</v>
          </cell>
          <cell r="FC115" t="str">
            <v>nd</v>
          </cell>
          <cell r="FD115">
            <v>3.5000000000000004</v>
          </cell>
          <cell r="FE115">
            <v>22</v>
          </cell>
          <cell r="FF115" t="str">
            <v>nd</v>
          </cell>
          <cell r="FG115">
            <v>2.2999999999999998</v>
          </cell>
          <cell r="FH115">
            <v>1.6</v>
          </cell>
          <cell r="FI115">
            <v>3.6999999999999997</v>
          </cell>
          <cell r="FJ115">
            <v>7.6</v>
          </cell>
          <cell r="FK115">
            <v>27.500000000000004</v>
          </cell>
          <cell r="FL115">
            <v>0</v>
          </cell>
          <cell r="FM115" t="str">
            <v>nd</v>
          </cell>
          <cell r="FN115">
            <v>0</v>
          </cell>
          <cell r="FO115">
            <v>0</v>
          </cell>
          <cell r="FP115">
            <v>6.6000000000000005</v>
          </cell>
          <cell r="FQ115">
            <v>5.0999999999999996</v>
          </cell>
          <cell r="FR115">
            <v>0</v>
          </cell>
          <cell r="FS115">
            <v>0</v>
          </cell>
          <cell r="FT115">
            <v>0</v>
          </cell>
          <cell r="FU115">
            <v>0</v>
          </cell>
          <cell r="FV115">
            <v>3.5000000000000004</v>
          </cell>
          <cell r="FW115" t="str">
            <v>nd</v>
          </cell>
          <cell r="FX115" t="str">
            <v>nd</v>
          </cell>
          <cell r="FY115">
            <v>0</v>
          </cell>
          <cell r="FZ115" t="str">
            <v>nd</v>
          </cell>
          <cell r="GA115">
            <v>7.3999999999999995</v>
          </cell>
          <cell r="GB115">
            <v>3</v>
          </cell>
          <cell r="GC115">
            <v>0</v>
          </cell>
          <cell r="GD115" t="str">
            <v>nd</v>
          </cell>
          <cell r="GE115">
            <v>0</v>
          </cell>
          <cell r="GF115">
            <v>1.0999999999999999</v>
          </cell>
          <cell r="GG115">
            <v>6.3</v>
          </cell>
          <cell r="GH115">
            <v>18.7</v>
          </cell>
          <cell r="GI115">
            <v>0</v>
          </cell>
          <cell r="GJ115">
            <v>0</v>
          </cell>
          <cell r="GK115">
            <v>0</v>
          </cell>
          <cell r="GL115">
            <v>0</v>
          </cell>
          <cell r="GM115">
            <v>8.6</v>
          </cell>
          <cell r="GN115">
            <v>34.1</v>
          </cell>
          <cell r="GO115" t="str">
            <v>nd</v>
          </cell>
          <cell r="GP115">
            <v>0</v>
          </cell>
          <cell r="GQ115">
            <v>0</v>
          </cell>
          <cell r="GR115" t="str">
            <v>nd</v>
          </cell>
          <cell r="GS115" t="str">
            <v>nd</v>
          </cell>
          <cell r="GT115">
            <v>9.6</v>
          </cell>
          <cell r="GU115">
            <v>0</v>
          </cell>
          <cell r="GV115" t="str">
            <v>nd</v>
          </cell>
          <cell r="GW115">
            <v>0</v>
          </cell>
          <cell r="GX115">
            <v>0</v>
          </cell>
          <cell r="GY115">
            <v>2.6</v>
          </cell>
          <cell r="GZ115">
            <v>0</v>
          </cell>
          <cell r="HA115">
            <v>0</v>
          </cell>
          <cell r="HB115">
            <v>0</v>
          </cell>
          <cell r="HC115" t="str">
            <v>nd</v>
          </cell>
          <cell r="HD115">
            <v>4.8</v>
          </cell>
          <cell r="HE115">
            <v>6.2</v>
          </cell>
          <cell r="HF115">
            <v>0</v>
          </cell>
          <cell r="HG115">
            <v>0</v>
          </cell>
          <cell r="HH115">
            <v>0</v>
          </cell>
          <cell r="HI115" t="str">
            <v>nd</v>
          </cell>
          <cell r="HJ115">
            <v>16.100000000000001</v>
          </cell>
          <cell r="HK115">
            <v>8.4</v>
          </cell>
          <cell r="HL115">
            <v>0</v>
          </cell>
          <cell r="HM115">
            <v>0</v>
          </cell>
          <cell r="HN115">
            <v>0</v>
          </cell>
          <cell r="HO115" t="str">
            <v>nd</v>
          </cell>
          <cell r="HP115">
            <v>27.6</v>
          </cell>
          <cell r="HQ115">
            <v>15</v>
          </cell>
          <cell r="HR115">
            <v>0</v>
          </cell>
          <cell r="HS115">
            <v>0</v>
          </cell>
          <cell r="HT115">
            <v>0</v>
          </cell>
          <cell r="HU115" t="str">
            <v>nd</v>
          </cell>
          <cell r="HV115">
            <v>6.6000000000000005</v>
          </cell>
          <cell r="HW115">
            <v>4.8</v>
          </cell>
          <cell r="HX115">
            <v>0</v>
          </cell>
          <cell r="HY115">
            <v>2.1999999999999997</v>
          </cell>
          <cell r="HZ115">
            <v>0</v>
          </cell>
          <cell r="IA115" t="str">
            <v>nd</v>
          </cell>
          <cell r="IB115" t="str">
            <v>nd</v>
          </cell>
          <cell r="IC115">
            <v>0</v>
          </cell>
          <cell r="ID115" t="str">
            <v>nd</v>
          </cell>
          <cell r="IE115">
            <v>2.4</v>
          </cell>
          <cell r="IF115">
            <v>2.6</v>
          </cell>
          <cell r="IG115">
            <v>6.5</v>
          </cell>
          <cell r="IH115">
            <v>0</v>
          </cell>
          <cell r="II115" t="str">
            <v>nd</v>
          </cell>
          <cell r="IJ115">
            <v>0</v>
          </cell>
          <cell r="IK115">
            <v>10</v>
          </cell>
          <cell r="IL115">
            <v>2.7</v>
          </cell>
          <cell r="IM115">
            <v>11.700000000000001</v>
          </cell>
          <cell r="IN115" t="str">
            <v>nd</v>
          </cell>
          <cell r="IO115">
            <v>3.4000000000000004</v>
          </cell>
          <cell r="IP115">
            <v>4.3</v>
          </cell>
          <cell r="IQ115">
            <v>11.1</v>
          </cell>
          <cell r="IR115">
            <v>9.4</v>
          </cell>
          <cell r="IS115">
            <v>11.200000000000001</v>
          </cell>
          <cell r="IT115">
            <v>4.7</v>
          </cell>
          <cell r="IU115" t="str">
            <v>nd</v>
          </cell>
          <cell r="IV115">
            <v>0</v>
          </cell>
          <cell r="IW115" t="str">
            <v>nd</v>
          </cell>
          <cell r="IX115">
            <v>2.2999999999999998</v>
          </cell>
          <cell r="IY115">
            <v>6.5</v>
          </cell>
          <cell r="IZ115">
            <v>1.6</v>
          </cell>
          <cell r="JA115">
            <v>0</v>
          </cell>
          <cell r="JB115">
            <v>0</v>
          </cell>
          <cell r="JC115">
            <v>0</v>
          </cell>
          <cell r="JD115">
            <v>0</v>
          </cell>
          <cell r="JE115">
            <v>5.8999999999999995</v>
          </cell>
          <cell r="JF115">
            <v>0</v>
          </cell>
          <cell r="JG115">
            <v>0</v>
          </cell>
          <cell r="JH115">
            <v>0</v>
          </cell>
          <cell r="JI115">
            <v>0</v>
          </cell>
          <cell r="JJ115">
            <v>0</v>
          </cell>
          <cell r="JK115">
            <v>12.1</v>
          </cell>
          <cell r="JL115">
            <v>0</v>
          </cell>
          <cell r="JM115">
            <v>0</v>
          </cell>
          <cell r="JN115">
            <v>0</v>
          </cell>
          <cell r="JO115">
            <v>0</v>
          </cell>
          <cell r="JP115" t="str">
            <v>nd</v>
          </cell>
          <cell r="JQ115">
            <v>21.2</v>
          </cell>
          <cell r="JR115">
            <v>0</v>
          </cell>
          <cell r="JS115">
            <v>0</v>
          </cell>
          <cell r="JT115">
            <v>0</v>
          </cell>
          <cell r="JU115">
            <v>0</v>
          </cell>
          <cell r="JV115">
            <v>0</v>
          </cell>
          <cell r="JW115">
            <v>44.7</v>
          </cell>
          <cell r="JX115">
            <v>0</v>
          </cell>
          <cell r="JY115">
            <v>0</v>
          </cell>
          <cell r="JZ115">
            <v>0</v>
          </cell>
          <cell r="KA115">
            <v>0</v>
          </cell>
          <cell r="KB115">
            <v>0</v>
          </cell>
          <cell r="KC115">
            <v>15</v>
          </cell>
          <cell r="KD115">
            <v>62.1</v>
          </cell>
          <cell r="KE115">
            <v>7.3999999999999995</v>
          </cell>
          <cell r="KF115">
            <v>4.7</v>
          </cell>
          <cell r="KG115">
            <v>4.3999999999999995</v>
          </cell>
          <cell r="KH115">
            <v>21.4</v>
          </cell>
          <cell r="KI115">
            <v>0.1</v>
          </cell>
          <cell r="KJ115">
            <v>61.9</v>
          </cell>
          <cell r="KK115">
            <v>7.5</v>
          </cell>
          <cell r="KL115">
            <v>4.5999999999999996</v>
          </cell>
          <cell r="KM115">
            <v>4.7</v>
          </cell>
          <cell r="KN115">
            <v>21.3</v>
          </cell>
          <cell r="KO115">
            <v>0</v>
          </cell>
        </row>
        <row r="116">
          <cell r="A116" t="str">
            <v>4RU</v>
          </cell>
          <cell r="B116" t="str">
            <v>116</v>
          </cell>
          <cell r="C116" t="str">
            <v>NAF 17</v>
          </cell>
          <cell r="D116" t="str">
            <v>RU</v>
          </cell>
          <cell r="E116" t="str">
            <v>4</v>
          </cell>
          <cell r="F116">
            <v>5.0999999999999996</v>
          </cell>
          <cell r="G116">
            <v>15.2</v>
          </cell>
          <cell r="H116">
            <v>22.3</v>
          </cell>
          <cell r="I116">
            <v>49.2</v>
          </cell>
          <cell r="J116">
            <v>8.1</v>
          </cell>
          <cell r="K116">
            <v>63.9</v>
          </cell>
          <cell r="L116">
            <v>31</v>
          </cell>
          <cell r="M116" t="str">
            <v>nd</v>
          </cell>
          <cell r="N116" t="str">
            <v>nd</v>
          </cell>
          <cell r="O116">
            <v>25.8</v>
          </cell>
          <cell r="P116">
            <v>40.400000000000006</v>
          </cell>
          <cell r="Q116" t="str">
            <v>nd</v>
          </cell>
          <cell r="R116">
            <v>3</v>
          </cell>
          <cell r="S116">
            <v>14.499999999999998</v>
          </cell>
          <cell r="T116">
            <v>24.3</v>
          </cell>
          <cell r="U116">
            <v>8.6</v>
          </cell>
          <cell r="V116">
            <v>23.5</v>
          </cell>
          <cell r="W116">
            <v>14.000000000000002</v>
          </cell>
          <cell r="X116">
            <v>74.8</v>
          </cell>
          <cell r="Y116">
            <v>11.200000000000001</v>
          </cell>
          <cell r="Z116" t="str">
            <v>nd</v>
          </cell>
          <cell r="AA116">
            <v>60</v>
          </cell>
          <cell r="AB116" t="str">
            <v>nd</v>
          </cell>
          <cell r="AC116">
            <v>55.000000000000007</v>
          </cell>
          <cell r="AD116" t="str">
            <v>nd</v>
          </cell>
          <cell r="AE116" t="str">
            <v>nd</v>
          </cell>
          <cell r="AF116">
            <v>65.600000000000009</v>
          </cell>
          <cell r="AG116" t="str">
            <v>nd</v>
          </cell>
          <cell r="AH116">
            <v>0</v>
          </cell>
          <cell r="AI116">
            <v>17.599999999999998</v>
          </cell>
          <cell r="AJ116">
            <v>66.7</v>
          </cell>
          <cell r="AK116">
            <v>2.9000000000000004</v>
          </cell>
          <cell r="AL116">
            <v>30.3</v>
          </cell>
          <cell r="AM116">
            <v>45.300000000000004</v>
          </cell>
          <cell r="AN116">
            <v>54.7</v>
          </cell>
          <cell r="AO116">
            <v>50.1</v>
          </cell>
          <cell r="AP116">
            <v>49.9</v>
          </cell>
          <cell r="AQ116">
            <v>31.6</v>
          </cell>
          <cell r="AR116">
            <v>28.7</v>
          </cell>
          <cell r="AS116" t="str">
            <v>nd</v>
          </cell>
          <cell r="AT116">
            <v>29.4</v>
          </cell>
          <cell r="AU116">
            <v>7.3</v>
          </cell>
          <cell r="AV116">
            <v>13.200000000000001</v>
          </cell>
          <cell r="AW116" t="str">
            <v>nd</v>
          </cell>
          <cell r="AX116" t="str">
            <v>nd</v>
          </cell>
          <cell r="AY116">
            <v>73.599999999999994</v>
          </cell>
          <cell r="AZ116" t="str">
            <v>nd</v>
          </cell>
          <cell r="BA116">
            <v>61.6</v>
          </cell>
          <cell r="BB116">
            <v>10.100000000000001</v>
          </cell>
          <cell r="BC116">
            <v>9.1</v>
          </cell>
          <cell r="BD116">
            <v>9.1</v>
          </cell>
          <cell r="BE116">
            <v>8.1</v>
          </cell>
          <cell r="BF116">
            <v>2.1</v>
          </cell>
          <cell r="BG116">
            <v>0</v>
          </cell>
          <cell r="BH116">
            <v>7.5</v>
          </cell>
          <cell r="BI116" t="str">
            <v>nd</v>
          </cell>
          <cell r="BJ116">
            <v>11.1</v>
          </cell>
          <cell r="BK116">
            <v>30.4</v>
          </cell>
          <cell r="BL116">
            <v>50.2</v>
          </cell>
          <cell r="BM116" t="str">
            <v>nd</v>
          </cell>
          <cell r="BN116" t="str">
            <v>nd</v>
          </cell>
          <cell r="BO116" t="str">
            <v>nd</v>
          </cell>
          <cell r="BP116">
            <v>4.5</v>
          </cell>
          <cell r="BQ116">
            <v>27.200000000000003</v>
          </cell>
          <cell r="BR116">
            <v>61.8</v>
          </cell>
          <cell r="BS116">
            <v>0</v>
          </cell>
          <cell r="BT116">
            <v>0</v>
          </cell>
          <cell r="BU116">
            <v>0</v>
          </cell>
          <cell r="BV116">
            <v>8.7999999999999989</v>
          </cell>
          <cell r="BW116">
            <v>72.099999999999994</v>
          </cell>
          <cell r="BX116">
            <v>19.100000000000001</v>
          </cell>
          <cell r="BY116">
            <v>4.5</v>
          </cell>
          <cell r="BZ116" t="str">
            <v>nd</v>
          </cell>
          <cell r="CA116">
            <v>19.8</v>
          </cell>
          <cell r="CB116">
            <v>48.1</v>
          </cell>
          <cell r="CC116">
            <v>24.2</v>
          </cell>
          <cell r="CD116">
            <v>2.5</v>
          </cell>
          <cell r="CE116">
            <v>0</v>
          </cell>
          <cell r="CF116">
            <v>0</v>
          </cell>
          <cell r="CG116">
            <v>0</v>
          </cell>
          <cell r="CH116">
            <v>0</v>
          </cell>
          <cell r="CI116">
            <v>0</v>
          </cell>
          <cell r="CJ116">
            <v>100</v>
          </cell>
          <cell r="CK116">
            <v>80.400000000000006</v>
          </cell>
          <cell r="CL116">
            <v>47.099999999999994</v>
          </cell>
          <cell r="CM116">
            <v>88.7</v>
          </cell>
          <cell r="CN116">
            <v>43.3</v>
          </cell>
          <cell r="CO116">
            <v>9.4</v>
          </cell>
          <cell r="CP116">
            <v>33.300000000000004</v>
          </cell>
          <cell r="CQ116">
            <v>65.900000000000006</v>
          </cell>
          <cell r="CR116">
            <v>7.5</v>
          </cell>
          <cell r="CS116">
            <v>34.300000000000004</v>
          </cell>
          <cell r="CT116">
            <v>22.6</v>
          </cell>
          <cell r="CU116">
            <v>9.6</v>
          </cell>
          <cell r="CV116">
            <v>33.5</v>
          </cell>
          <cell r="CW116">
            <v>27.500000000000004</v>
          </cell>
          <cell r="CX116">
            <v>11.1</v>
          </cell>
          <cell r="CY116">
            <v>10.299999999999999</v>
          </cell>
          <cell r="CZ116">
            <v>9.4</v>
          </cell>
          <cell r="DA116">
            <v>16.600000000000001</v>
          </cell>
          <cell r="DB116">
            <v>25.1</v>
          </cell>
          <cell r="DC116">
            <v>21.9</v>
          </cell>
          <cell r="DD116">
            <v>38.299999999999997</v>
          </cell>
          <cell r="DE116">
            <v>7.8</v>
          </cell>
          <cell r="DF116">
            <v>37.200000000000003</v>
          </cell>
          <cell r="DG116">
            <v>11.1</v>
          </cell>
          <cell r="DH116" t="str">
            <v>nd</v>
          </cell>
          <cell r="DI116" t="str">
            <v>nd</v>
          </cell>
          <cell r="DJ116">
            <v>16.5</v>
          </cell>
          <cell r="DK116">
            <v>16.900000000000002</v>
          </cell>
          <cell r="DL116">
            <v>0</v>
          </cell>
          <cell r="DM116" t="str">
            <v>nd</v>
          </cell>
          <cell r="DN116">
            <v>0</v>
          </cell>
          <cell r="DO116">
            <v>0</v>
          </cell>
          <cell r="DP116">
            <v>0</v>
          </cell>
          <cell r="DQ116">
            <v>5.4</v>
          </cell>
          <cell r="DR116" t="str">
            <v>nd</v>
          </cell>
          <cell r="DS116" t="str">
            <v>nd</v>
          </cell>
          <cell r="DT116">
            <v>3.2</v>
          </cell>
          <cell r="DU116">
            <v>1.7999999999999998</v>
          </cell>
          <cell r="DV116">
            <v>0</v>
          </cell>
          <cell r="DW116">
            <v>7.0000000000000009</v>
          </cell>
          <cell r="DX116">
            <v>5.5</v>
          </cell>
          <cell r="DY116">
            <v>5.6000000000000005</v>
          </cell>
          <cell r="DZ116" t="str">
            <v>nd</v>
          </cell>
          <cell r="EA116" t="str">
            <v>nd</v>
          </cell>
          <cell r="EB116" t="str">
            <v>nd</v>
          </cell>
          <cell r="EC116">
            <v>39.4</v>
          </cell>
          <cell r="ED116" t="str">
            <v>nd</v>
          </cell>
          <cell r="EE116" t="str">
            <v>nd</v>
          </cell>
          <cell r="EF116">
            <v>3.5000000000000004</v>
          </cell>
          <cell r="EG116">
            <v>0</v>
          </cell>
          <cell r="EH116" t="str">
            <v>nd</v>
          </cell>
          <cell r="EI116">
            <v>9.1999999999999993</v>
          </cell>
          <cell r="EJ116">
            <v>0</v>
          </cell>
          <cell r="EK116">
            <v>0</v>
          </cell>
          <cell r="EL116">
            <v>0</v>
          </cell>
          <cell r="EM116">
            <v>0</v>
          </cell>
          <cell r="EN116">
            <v>0</v>
          </cell>
          <cell r="EO116">
            <v>0</v>
          </cell>
          <cell r="EP116" t="str">
            <v>nd</v>
          </cell>
          <cell r="EQ116">
            <v>0</v>
          </cell>
          <cell r="ER116" t="str">
            <v>nd</v>
          </cell>
          <cell r="ES116">
            <v>0</v>
          </cell>
          <cell r="ET116">
            <v>0</v>
          </cell>
          <cell r="EU116">
            <v>2.6</v>
          </cell>
          <cell r="EV116">
            <v>0</v>
          </cell>
          <cell r="EW116">
            <v>0</v>
          </cell>
          <cell r="EX116">
            <v>7.1</v>
          </cell>
          <cell r="EY116">
            <v>5.5</v>
          </cell>
          <cell r="EZ116">
            <v>0</v>
          </cell>
          <cell r="FA116" t="str">
            <v>nd</v>
          </cell>
          <cell r="FB116">
            <v>0</v>
          </cell>
          <cell r="FC116">
            <v>1.7000000000000002</v>
          </cell>
          <cell r="FD116">
            <v>8.6999999999999993</v>
          </cell>
          <cell r="FE116">
            <v>10.299999999999999</v>
          </cell>
          <cell r="FF116">
            <v>0</v>
          </cell>
          <cell r="FG116">
            <v>3.5000000000000004</v>
          </cell>
          <cell r="FH116" t="str">
            <v>nd</v>
          </cell>
          <cell r="FI116">
            <v>4.5999999999999996</v>
          </cell>
          <cell r="FJ116">
            <v>12.6</v>
          </cell>
          <cell r="FK116">
            <v>27.700000000000003</v>
          </cell>
          <cell r="FL116">
            <v>0</v>
          </cell>
          <cell r="FM116">
            <v>0</v>
          </cell>
          <cell r="FN116">
            <v>0</v>
          </cell>
          <cell r="FO116" t="str">
            <v>nd</v>
          </cell>
          <cell r="FP116" t="str">
            <v>nd</v>
          </cell>
          <cell r="FQ116">
            <v>5.8999999999999995</v>
          </cell>
          <cell r="FR116" t="str">
            <v>nd</v>
          </cell>
          <cell r="FS116">
            <v>0</v>
          </cell>
          <cell r="FT116">
            <v>0</v>
          </cell>
          <cell r="FU116">
            <v>0</v>
          </cell>
          <cell r="FV116">
            <v>0</v>
          </cell>
          <cell r="FW116" t="str">
            <v>nd</v>
          </cell>
          <cell r="FX116">
            <v>0</v>
          </cell>
          <cell r="FY116" t="str">
            <v>nd</v>
          </cell>
          <cell r="FZ116">
            <v>0</v>
          </cell>
          <cell r="GA116">
            <v>6</v>
          </cell>
          <cell r="GB116">
            <v>6.6000000000000005</v>
          </cell>
          <cell r="GC116">
            <v>0</v>
          </cell>
          <cell r="GD116">
            <v>0</v>
          </cell>
          <cell r="GE116">
            <v>0</v>
          </cell>
          <cell r="GF116">
            <v>4.5</v>
          </cell>
          <cell r="GG116">
            <v>10.8</v>
          </cell>
          <cell r="GH116">
            <v>7.5</v>
          </cell>
          <cell r="GI116">
            <v>0</v>
          </cell>
          <cell r="GJ116">
            <v>0</v>
          </cell>
          <cell r="GK116">
            <v>0</v>
          </cell>
          <cell r="GL116">
            <v>0</v>
          </cell>
          <cell r="GM116">
            <v>10</v>
          </cell>
          <cell r="GN116">
            <v>40.300000000000004</v>
          </cell>
          <cell r="GO116">
            <v>0</v>
          </cell>
          <cell r="GP116">
            <v>0</v>
          </cell>
          <cell r="GQ116">
            <v>0</v>
          </cell>
          <cell r="GR116">
            <v>0</v>
          </cell>
          <cell r="GS116" t="str">
            <v>nd</v>
          </cell>
          <cell r="GT116">
            <v>7.1</v>
          </cell>
          <cell r="GU116">
            <v>0</v>
          </cell>
          <cell r="GV116" t="str">
            <v>nd</v>
          </cell>
          <cell r="GW116">
            <v>0</v>
          </cell>
          <cell r="GX116">
            <v>0</v>
          </cell>
          <cell r="GY116" t="str">
            <v>nd</v>
          </cell>
          <cell r="GZ116">
            <v>0</v>
          </cell>
          <cell r="HA116">
            <v>0</v>
          </cell>
          <cell r="HB116">
            <v>0</v>
          </cell>
          <cell r="HC116">
            <v>0</v>
          </cell>
          <cell r="HD116">
            <v>13.5</v>
          </cell>
          <cell r="HE116" t="str">
            <v>nd</v>
          </cell>
          <cell r="HF116">
            <v>0</v>
          </cell>
          <cell r="HG116">
            <v>0</v>
          </cell>
          <cell r="HH116">
            <v>0</v>
          </cell>
          <cell r="HI116" t="str">
            <v>nd</v>
          </cell>
          <cell r="HJ116">
            <v>18</v>
          </cell>
          <cell r="HK116">
            <v>2.1</v>
          </cell>
          <cell r="HL116">
            <v>0</v>
          </cell>
          <cell r="HM116">
            <v>0</v>
          </cell>
          <cell r="HN116">
            <v>0</v>
          </cell>
          <cell r="HO116">
            <v>6.3</v>
          </cell>
          <cell r="HP116">
            <v>37.200000000000003</v>
          </cell>
          <cell r="HQ116">
            <v>7.5</v>
          </cell>
          <cell r="HR116">
            <v>0</v>
          </cell>
          <cell r="HS116">
            <v>0</v>
          </cell>
          <cell r="HT116">
            <v>0</v>
          </cell>
          <cell r="HU116">
            <v>0</v>
          </cell>
          <cell r="HV116" t="str">
            <v>nd</v>
          </cell>
          <cell r="HW116">
            <v>3.2</v>
          </cell>
          <cell r="HX116" t="str">
            <v>nd</v>
          </cell>
          <cell r="HY116">
            <v>0</v>
          </cell>
          <cell r="HZ116">
            <v>0</v>
          </cell>
          <cell r="IA116" t="str">
            <v>nd</v>
          </cell>
          <cell r="IB116">
            <v>0</v>
          </cell>
          <cell r="IC116">
            <v>0</v>
          </cell>
          <cell r="ID116" t="str">
            <v>nd</v>
          </cell>
          <cell r="IE116" t="str">
            <v>nd</v>
          </cell>
          <cell r="IF116">
            <v>10.299999999999999</v>
          </cell>
          <cell r="IG116" t="str">
            <v>nd</v>
          </cell>
          <cell r="IH116" t="str">
            <v>nd</v>
          </cell>
          <cell r="II116">
            <v>0</v>
          </cell>
          <cell r="IJ116">
            <v>0</v>
          </cell>
          <cell r="IK116">
            <v>6</v>
          </cell>
          <cell r="IL116">
            <v>11.899999999999999</v>
          </cell>
          <cell r="IM116">
            <v>4.3999999999999995</v>
          </cell>
          <cell r="IN116">
            <v>0</v>
          </cell>
          <cell r="IO116" t="str">
            <v>nd</v>
          </cell>
          <cell r="IP116" t="str">
            <v>nd</v>
          </cell>
          <cell r="IQ116">
            <v>10.4</v>
          </cell>
          <cell r="IR116">
            <v>20.5</v>
          </cell>
          <cell r="IS116">
            <v>14.000000000000002</v>
          </cell>
          <cell r="IT116" t="str">
            <v>nd</v>
          </cell>
          <cell r="IU116">
            <v>0</v>
          </cell>
          <cell r="IV116">
            <v>0</v>
          </cell>
          <cell r="IW116" t="str">
            <v>nd</v>
          </cell>
          <cell r="IX116" t="str">
            <v>nd</v>
          </cell>
          <cell r="IY116" t="str">
            <v>nd</v>
          </cell>
          <cell r="IZ116" t="str">
            <v>nd</v>
          </cell>
          <cell r="JA116">
            <v>0</v>
          </cell>
          <cell r="JB116">
            <v>0</v>
          </cell>
          <cell r="JC116">
            <v>0</v>
          </cell>
          <cell r="JD116">
            <v>0</v>
          </cell>
          <cell r="JE116" t="str">
            <v>nd</v>
          </cell>
          <cell r="JF116">
            <v>0</v>
          </cell>
          <cell r="JG116">
            <v>0</v>
          </cell>
          <cell r="JH116">
            <v>0</v>
          </cell>
          <cell r="JI116">
            <v>0</v>
          </cell>
          <cell r="JJ116">
            <v>0</v>
          </cell>
          <cell r="JK116">
            <v>14.7</v>
          </cell>
          <cell r="JL116">
            <v>0</v>
          </cell>
          <cell r="JM116">
            <v>0</v>
          </cell>
          <cell r="JN116">
            <v>0</v>
          </cell>
          <cell r="JO116">
            <v>0</v>
          </cell>
          <cell r="JP116">
            <v>0</v>
          </cell>
          <cell r="JQ116">
            <v>22.400000000000002</v>
          </cell>
          <cell r="JR116">
            <v>0</v>
          </cell>
          <cell r="JS116">
            <v>0</v>
          </cell>
          <cell r="JT116">
            <v>0</v>
          </cell>
          <cell r="JU116">
            <v>0</v>
          </cell>
          <cell r="JV116">
            <v>0</v>
          </cell>
          <cell r="JW116">
            <v>49.5</v>
          </cell>
          <cell r="JX116">
            <v>0</v>
          </cell>
          <cell r="JY116">
            <v>0</v>
          </cell>
          <cell r="JZ116">
            <v>0</v>
          </cell>
          <cell r="KA116">
            <v>0</v>
          </cell>
          <cell r="KB116">
            <v>0</v>
          </cell>
          <cell r="KC116">
            <v>8.3000000000000007</v>
          </cell>
          <cell r="KD116">
            <v>60.199999999999996</v>
          </cell>
          <cell r="KE116">
            <v>7.5</v>
          </cell>
          <cell r="KF116">
            <v>4.3999999999999995</v>
          </cell>
          <cell r="KG116">
            <v>4.7</v>
          </cell>
          <cell r="KH116">
            <v>23.200000000000003</v>
          </cell>
          <cell r="KI116">
            <v>0</v>
          </cell>
          <cell r="KJ116">
            <v>58.3</v>
          </cell>
          <cell r="KK116">
            <v>7.3</v>
          </cell>
          <cell r="KL116">
            <v>4.3999999999999995</v>
          </cell>
          <cell r="KM116">
            <v>4.9000000000000004</v>
          </cell>
          <cell r="KN116">
            <v>25.1</v>
          </cell>
          <cell r="KO116">
            <v>0</v>
          </cell>
        </row>
        <row r="117">
          <cell r="A117" t="str">
            <v>5RU</v>
          </cell>
          <cell r="B117" t="str">
            <v>117</v>
          </cell>
          <cell r="C117" t="str">
            <v>NAF 17</v>
          </cell>
          <cell r="D117" t="str">
            <v>RU</v>
          </cell>
          <cell r="E117" t="str">
            <v>5</v>
          </cell>
          <cell r="F117">
            <v>0</v>
          </cell>
          <cell r="G117">
            <v>15</v>
          </cell>
          <cell r="H117">
            <v>36.5</v>
          </cell>
          <cell r="I117">
            <v>40.200000000000003</v>
          </cell>
          <cell r="J117">
            <v>8.3000000000000007</v>
          </cell>
          <cell r="K117">
            <v>49.8</v>
          </cell>
          <cell r="L117">
            <v>48</v>
          </cell>
          <cell r="M117" t="str">
            <v>nd</v>
          </cell>
          <cell r="N117">
            <v>0</v>
          </cell>
          <cell r="O117">
            <v>26.8</v>
          </cell>
          <cell r="P117">
            <v>33.900000000000006</v>
          </cell>
          <cell r="Q117">
            <v>0</v>
          </cell>
          <cell r="R117">
            <v>7.1999999999999993</v>
          </cell>
          <cell r="S117">
            <v>17.399999999999999</v>
          </cell>
          <cell r="T117">
            <v>16.400000000000002</v>
          </cell>
          <cell r="U117">
            <v>24.4</v>
          </cell>
          <cell r="V117">
            <v>25</v>
          </cell>
          <cell r="W117">
            <v>32.700000000000003</v>
          </cell>
          <cell r="X117">
            <v>56.3</v>
          </cell>
          <cell r="Y117">
            <v>11.1</v>
          </cell>
          <cell r="Z117">
            <v>0</v>
          </cell>
          <cell r="AA117">
            <v>85.3</v>
          </cell>
          <cell r="AB117">
            <v>0</v>
          </cell>
          <cell r="AC117">
            <v>71.899999999999991</v>
          </cell>
          <cell r="AD117" t="str">
            <v>nd</v>
          </cell>
          <cell r="AE117" t="str">
            <v>nd</v>
          </cell>
          <cell r="AF117">
            <v>45.5</v>
          </cell>
          <cell r="AG117" t="str">
            <v>nd</v>
          </cell>
          <cell r="AH117">
            <v>0</v>
          </cell>
          <cell r="AI117" t="str">
            <v>nd</v>
          </cell>
          <cell r="AJ117">
            <v>73.599999999999994</v>
          </cell>
          <cell r="AK117">
            <v>14.000000000000002</v>
          </cell>
          <cell r="AL117">
            <v>12.5</v>
          </cell>
          <cell r="AM117">
            <v>69.099999999999994</v>
          </cell>
          <cell r="AN117">
            <v>30.9</v>
          </cell>
          <cell r="AO117">
            <v>65.2</v>
          </cell>
          <cell r="AP117">
            <v>34.799999999999997</v>
          </cell>
          <cell r="AQ117">
            <v>34.5</v>
          </cell>
          <cell r="AR117">
            <v>35.9</v>
          </cell>
          <cell r="AS117">
            <v>0</v>
          </cell>
          <cell r="AT117">
            <v>25.8</v>
          </cell>
          <cell r="AU117" t="str">
            <v>nd</v>
          </cell>
          <cell r="AV117">
            <v>13.600000000000001</v>
          </cell>
          <cell r="AW117" t="str">
            <v>nd</v>
          </cell>
          <cell r="AX117">
            <v>0</v>
          </cell>
          <cell r="AY117">
            <v>72</v>
          </cell>
          <cell r="AZ117" t="str">
            <v>nd</v>
          </cell>
          <cell r="BA117">
            <v>35.199999999999996</v>
          </cell>
          <cell r="BB117">
            <v>25.4</v>
          </cell>
          <cell r="BC117">
            <v>16</v>
          </cell>
          <cell r="BD117">
            <v>9.7000000000000011</v>
          </cell>
          <cell r="BE117">
            <v>7.1</v>
          </cell>
          <cell r="BF117">
            <v>6.6000000000000005</v>
          </cell>
          <cell r="BG117" t="str">
            <v>nd</v>
          </cell>
          <cell r="BH117" t="str">
            <v>nd</v>
          </cell>
          <cell r="BI117">
            <v>12.8</v>
          </cell>
          <cell r="BJ117">
            <v>13.900000000000002</v>
          </cell>
          <cell r="BK117">
            <v>51.7</v>
          </cell>
          <cell r="BL117">
            <v>16.900000000000002</v>
          </cell>
          <cell r="BM117">
            <v>0</v>
          </cell>
          <cell r="BN117">
            <v>0</v>
          </cell>
          <cell r="BO117">
            <v>12.1</v>
          </cell>
          <cell r="BP117" t="str">
            <v>nd</v>
          </cell>
          <cell r="BQ117">
            <v>38.4</v>
          </cell>
          <cell r="BR117">
            <v>43.5</v>
          </cell>
          <cell r="BS117">
            <v>0</v>
          </cell>
          <cell r="BT117">
            <v>0</v>
          </cell>
          <cell r="BU117">
            <v>0</v>
          </cell>
          <cell r="BV117">
            <v>12.3</v>
          </cell>
          <cell r="BW117">
            <v>75.8</v>
          </cell>
          <cell r="BX117">
            <v>11.899999999999999</v>
          </cell>
          <cell r="BY117">
            <v>0</v>
          </cell>
          <cell r="BZ117">
            <v>4.3999999999999995</v>
          </cell>
          <cell r="CA117">
            <v>52.400000000000006</v>
          </cell>
          <cell r="CB117">
            <v>29.4</v>
          </cell>
          <cell r="CC117">
            <v>8.6999999999999993</v>
          </cell>
          <cell r="CD117">
            <v>5.0999999999999996</v>
          </cell>
          <cell r="CE117">
            <v>0</v>
          </cell>
          <cell r="CF117">
            <v>0</v>
          </cell>
          <cell r="CG117">
            <v>0</v>
          </cell>
          <cell r="CH117">
            <v>0</v>
          </cell>
          <cell r="CI117" t="str">
            <v>nd</v>
          </cell>
          <cell r="CJ117">
            <v>96.399999999999991</v>
          </cell>
          <cell r="CK117">
            <v>71.2</v>
          </cell>
          <cell r="CL117">
            <v>44.2</v>
          </cell>
          <cell r="CM117">
            <v>91.9</v>
          </cell>
          <cell r="CN117">
            <v>62.2</v>
          </cell>
          <cell r="CO117">
            <v>8.5</v>
          </cell>
          <cell r="CP117">
            <v>35.199999999999996</v>
          </cell>
          <cell r="CQ117">
            <v>81.3</v>
          </cell>
          <cell r="CR117">
            <v>6.5</v>
          </cell>
          <cell r="CS117">
            <v>16.600000000000001</v>
          </cell>
          <cell r="CT117">
            <v>31.8</v>
          </cell>
          <cell r="CU117">
            <v>20</v>
          </cell>
          <cell r="CV117">
            <v>31.6</v>
          </cell>
          <cell r="CW117">
            <v>33.300000000000004</v>
          </cell>
          <cell r="CX117" t="str">
            <v>nd</v>
          </cell>
          <cell r="CY117">
            <v>17.599999999999998</v>
          </cell>
          <cell r="CZ117">
            <v>10.9</v>
          </cell>
          <cell r="DA117">
            <v>28.4</v>
          </cell>
          <cell r="DB117" t="str">
            <v>nd</v>
          </cell>
          <cell r="DC117">
            <v>19.400000000000002</v>
          </cell>
          <cell r="DD117">
            <v>29.299999999999997</v>
          </cell>
          <cell r="DE117">
            <v>10.6</v>
          </cell>
          <cell r="DF117">
            <v>40</v>
          </cell>
          <cell r="DG117">
            <v>13.3</v>
          </cell>
          <cell r="DH117" t="str">
            <v>nd</v>
          </cell>
          <cell r="DI117" t="str">
            <v>nd</v>
          </cell>
          <cell r="DJ117">
            <v>19</v>
          </cell>
          <cell r="DK117">
            <v>19.600000000000001</v>
          </cell>
          <cell r="DL117">
            <v>0</v>
          </cell>
          <cell r="DM117">
            <v>0</v>
          </cell>
          <cell r="DN117">
            <v>0</v>
          </cell>
          <cell r="DO117">
            <v>0</v>
          </cell>
          <cell r="DP117">
            <v>0</v>
          </cell>
          <cell r="DQ117" t="str">
            <v>nd</v>
          </cell>
          <cell r="DR117" t="str">
            <v>nd</v>
          </cell>
          <cell r="DS117" t="str">
            <v>nd</v>
          </cell>
          <cell r="DT117" t="str">
            <v>nd</v>
          </cell>
          <cell r="DU117">
            <v>0</v>
          </cell>
          <cell r="DV117">
            <v>0</v>
          </cell>
          <cell r="DW117">
            <v>11</v>
          </cell>
          <cell r="DX117" t="str">
            <v>nd</v>
          </cell>
          <cell r="DY117" t="str">
            <v>nd</v>
          </cell>
          <cell r="DZ117" t="str">
            <v>nd</v>
          </cell>
          <cell r="EA117" t="str">
            <v>nd</v>
          </cell>
          <cell r="EB117" t="str">
            <v>nd</v>
          </cell>
          <cell r="EC117">
            <v>16.5</v>
          </cell>
          <cell r="ED117">
            <v>16</v>
          </cell>
          <cell r="EE117">
            <v>0</v>
          </cell>
          <cell r="EF117" t="str">
            <v>nd</v>
          </cell>
          <cell r="EG117">
            <v>0</v>
          </cell>
          <cell r="EH117" t="str">
            <v>nd</v>
          </cell>
          <cell r="EI117" t="str">
            <v>nd</v>
          </cell>
          <cell r="EJ117" t="str">
            <v>nd</v>
          </cell>
          <cell r="EK117">
            <v>0</v>
          </cell>
          <cell r="EL117">
            <v>0</v>
          </cell>
          <cell r="EM117" t="str">
            <v>nd</v>
          </cell>
          <cell r="EN117">
            <v>0</v>
          </cell>
          <cell r="EO117">
            <v>0</v>
          </cell>
          <cell r="EP117">
            <v>0</v>
          </cell>
          <cell r="EQ117">
            <v>0</v>
          </cell>
          <cell r="ER117">
            <v>0</v>
          </cell>
          <cell r="ES117">
            <v>0</v>
          </cell>
          <cell r="ET117">
            <v>0</v>
          </cell>
          <cell r="EU117">
            <v>0</v>
          </cell>
          <cell r="EV117">
            <v>0</v>
          </cell>
          <cell r="EW117" t="str">
            <v>nd</v>
          </cell>
          <cell r="EX117">
            <v>7.9</v>
          </cell>
          <cell r="EY117" t="str">
            <v>nd</v>
          </cell>
          <cell r="EZ117">
            <v>0</v>
          </cell>
          <cell r="FA117" t="str">
            <v>nd</v>
          </cell>
          <cell r="FB117" t="str">
            <v>nd</v>
          </cell>
          <cell r="FC117">
            <v>7.7</v>
          </cell>
          <cell r="FD117">
            <v>12.6</v>
          </cell>
          <cell r="FE117">
            <v>7.9</v>
          </cell>
          <cell r="FF117" t="str">
            <v>nd</v>
          </cell>
          <cell r="FG117">
            <v>0</v>
          </cell>
          <cell r="FH117">
            <v>5.2</v>
          </cell>
          <cell r="FI117">
            <v>0</v>
          </cell>
          <cell r="FJ117">
            <v>26.900000000000002</v>
          </cell>
          <cell r="FK117">
            <v>5.8000000000000007</v>
          </cell>
          <cell r="FL117">
            <v>0</v>
          </cell>
          <cell r="FM117">
            <v>0</v>
          </cell>
          <cell r="FN117">
            <v>0</v>
          </cell>
          <cell r="FO117" t="str">
            <v>nd</v>
          </cell>
          <cell r="FP117" t="str">
            <v>nd</v>
          </cell>
          <cell r="FQ117" t="str">
            <v>nd</v>
          </cell>
          <cell r="FR117">
            <v>0</v>
          </cell>
          <cell r="FS117">
            <v>0</v>
          </cell>
          <cell r="FT117">
            <v>0</v>
          </cell>
          <cell r="FU117">
            <v>0</v>
          </cell>
          <cell r="FV117">
            <v>0</v>
          </cell>
          <cell r="FW117">
            <v>0</v>
          </cell>
          <cell r="FX117">
            <v>0</v>
          </cell>
          <cell r="FY117" t="str">
            <v>nd</v>
          </cell>
          <cell r="FZ117" t="str">
            <v>nd</v>
          </cell>
          <cell r="GA117" t="str">
            <v>nd</v>
          </cell>
          <cell r="GB117" t="str">
            <v>nd</v>
          </cell>
          <cell r="GC117">
            <v>0</v>
          </cell>
          <cell r="GD117">
            <v>0</v>
          </cell>
          <cell r="GE117" t="str">
            <v>nd</v>
          </cell>
          <cell r="GF117" t="str">
            <v>nd</v>
          </cell>
          <cell r="GG117">
            <v>19.7</v>
          </cell>
          <cell r="GH117">
            <v>8.3000000000000007</v>
          </cell>
          <cell r="GI117">
            <v>0</v>
          </cell>
          <cell r="GJ117">
            <v>0</v>
          </cell>
          <cell r="GK117">
            <v>0</v>
          </cell>
          <cell r="GL117">
            <v>0</v>
          </cell>
          <cell r="GM117">
            <v>13.3</v>
          </cell>
          <cell r="GN117">
            <v>25.2</v>
          </cell>
          <cell r="GO117">
            <v>0</v>
          </cell>
          <cell r="GP117">
            <v>0</v>
          </cell>
          <cell r="GQ117">
            <v>0</v>
          </cell>
          <cell r="GR117">
            <v>0</v>
          </cell>
          <cell r="GS117" t="str">
            <v>nd</v>
          </cell>
          <cell r="GT117" t="str">
            <v>nd</v>
          </cell>
          <cell r="GU117">
            <v>0</v>
          </cell>
          <cell r="GV117">
            <v>0</v>
          </cell>
          <cell r="GW117">
            <v>0</v>
          </cell>
          <cell r="GX117">
            <v>0</v>
          </cell>
          <cell r="GY117">
            <v>0</v>
          </cell>
          <cell r="GZ117">
            <v>0</v>
          </cell>
          <cell r="HA117">
            <v>0</v>
          </cell>
          <cell r="HB117">
            <v>0</v>
          </cell>
          <cell r="HC117">
            <v>0</v>
          </cell>
          <cell r="HD117">
            <v>15</v>
          </cell>
          <cell r="HE117">
            <v>0</v>
          </cell>
          <cell r="HF117">
            <v>0</v>
          </cell>
          <cell r="HG117">
            <v>0</v>
          </cell>
          <cell r="HH117">
            <v>0</v>
          </cell>
          <cell r="HI117" t="str">
            <v>nd</v>
          </cell>
          <cell r="HJ117">
            <v>29.4</v>
          </cell>
          <cell r="HK117" t="str">
            <v>nd</v>
          </cell>
          <cell r="HL117">
            <v>0</v>
          </cell>
          <cell r="HM117">
            <v>0</v>
          </cell>
          <cell r="HN117">
            <v>0</v>
          </cell>
          <cell r="HO117" t="str">
            <v>nd</v>
          </cell>
          <cell r="HP117">
            <v>27.200000000000003</v>
          </cell>
          <cell r="HQ117">
            <v>8.2000000000000011</v>
          </cell>
          <cell r="HR117">
            <v>0</v>
          </cell>
          <cell r="HS117">
            <v>0</v>
          </cell>
          <cell r="HT117">
            <v>0</v>
          </cell>
          <cell r="HU117" t="str">
            <v>nd</v>
          </cell>
          <cell r="HV117" t="str">
            <v>nd</v>
          </cell>
          <cell r="HW117" t="str">
            <v>nd</v>
          </cell>
          <cell r="HX117">
            <v>0</v>
          </cell>
          <cell r="HY117">
            <v>0</v>
          </cell>
          <cell r="HZ117">
            <v>0</v>
          </cell>
          <cell r="IA117">
            <v>0</v>
          </cell>
          <cell r="IB117">
            <v>0</v>
          </cell>
          <cell r="IC117">
            <v>0</v>
          </cell>
          <cell r="ID117" t="str">
            <v>nd</v>
          </cell>
          <cell r="IE117" t="str">
            <v>nd</v>
          </cell>
          <cell r="IF117" t="str">
            <v>nd</v>
          </cell>
          <cell r="IG117" t="str">
            <v>nd</v>
          </cell>
          <cell r="IH117">
            <v>0</v>
          </cell>
          <cell r="II117">
            <v>0</v>
          </cell>
          <cell r="IJ117" t="str">
            <v>nd</v>
          </cell>
          <cell r="IK117">
            <v>17.7</v>
          </cell>
          <cell r="IL117">
            <v>13.700000000000001</v>
          </cell>
          <cell r="IM117" t="str">
            <v>nd</v>
          </cell>
          <cell r="IN117">
            <v>0</v>
          </cell>
          <cell r="IO117">
            <v>0</v>
          </cell>
          <cell r="IP117" t="str">
            <v>nd</v>
          </cell>
          <cell r="IQ117">
            <v>22.900000000000002</v>
          </cell>
          <cell r="IR117">
            <v>8</v>
          </cell>
          <cell r="IS117" t="str">
            <v>nd</v>
          </cell>
          <cell r="IT117">
            <v>5.0999999999999996</v>
          </cell>
          <cell r="IU117">
            <v>0</v>
          </cell>
          <cell r="IV117">
            <v>0</v>
          </cell>
          <cell r="IW117" t="str">
            <v>nd</v>
          </cell>
          <cell r="IX117" t="str">
            <v>nd</v>
          </cell>
          <cell r="IY117">
            <v>0</v>
          </cell>
          <cell r="IZ117">
            <v>0</v>
          </cell>
          <cell r="JA117">
            <v>0</v>
          </cell>
          <cell r="JB117">
            <v>0</v>
          </cell>
          <cell r="JC117">
            <v>0</v>
          </cell>
          <cell r="JD117">
            <v>0</v>
          </cell>
          <cell r="JE117">
            <v>0</v>
          </cell>
          <cell r="JF117">
            <v>0</v>
          </cell>
          <cell r="JG117">
            <v>0</v>
          </cell>
          <cell r="JH117">
            <v>0</v>
          </cell>
          <cell r="JI117">
            <v>0</v>
          </cell>
          <cell r="JJ117" t="str">
            <v>nd</v>
          </cell>
          <cell r="JK117">
            <v>9.7000000000000011</v>
          </cell>
          <cell r="JL117">
            <v>0</v>
          </cell>
          <cell r="JM117">
            <v>0</v>
          </cell>
          <cell r="JN117">
            <v>0</v>
          </cell>
          <cell r="JO117">
            <v>0</v>
          </cell>
          <cell r="JP117">
            <v>0</v>
          </cell>
          <cell r="JQ117">
            <v>34.9</v>
          </cell>
          <cell r="JR117">
            <v>0</v>
          </cell>
          <cell r="JS117">
            <v>0</v>
          </cell>
          <cell r="JT117">
            <v>0</v>
          </cell>
          <cell r="JU117">
            <v>0</v>
          </cell>
          <cell r="JV117">
            <v>0</v>
          </cell>
          <cell r="JW117">
            <v>42.199999999999996</v>
          </cell>
          <cell r="JX117">
            <v>0</v>
          </cell>
          <cell r="JY117">
            <v>0</v>
          </cell>
          <cell r="JZ117">
            <v>0</v>
          </cell>
          <cell r="KA117">
            <v>0</v>
          </cell>
          <cell r="KB117">
            <v>0</v>
          </cell>
          <cell r="KC117">
            <v>9.6</v>
          </cell>
          <cell r="KD117">
            <v>46.6</v>
          </cell>
          <cell r="KE117">
            <v>14.299999999999999</v>
          </cell>
          <cell r="KF117">
            <v>6.9</v>
          </cell>
          <cell r="KG117">
            <v>5.5</v>
          </cell>
          <cell r="KH117">
            <v>26.5</v>
          </cell>
          <cell r="KI117">
            <v>0.2</v>
          </cell>
          <cell r="KJ117">
            <v>46.6</v>
          </cell>
          <cell r="KK117">
            <v>15.1</v>
          </cell>
          <cell r="KL117">
            <v>6.2</v>
          </cell>
          <cell r="KM117">
            <v>6.3</v>
          </cell>
          <cell r="KN117">
            <v>25.6</v>
          </cell>
          <cell r="KO117">
            <v>0.1</v>
          </cell>
        </row>
        <row r="118">
          <cell r="A118" t="str">
            <v>6RU</v>
          </cell>
          <cell r="B118" t="str">
            <v>118</v>
          </cell>
          <cell r="C118" t="str">
            <v>NAF 17</v>
          </cell>
          <cell r="D118" t="str">
            <v>RU</v>
          </cell>
          <cell r="E118" t="str">
            <v>6</v>
          </cell>
          <cell r="F118">
            <v>0</v>
          </cell>
          <cell r="G118">
            <v>19.400000000000002</v>
          </cell>
          <cell r="H118">
            <v>24.5</v>
          </cell>
          <cell r="I118">
            <v>38.5</v>
          </cell>
          <cell r="J118">
            <v>17.599999999999998</v>
          </cell>
          <cell r="K118">
            <v>63.5</v>
          </cell>
          <cell r="L118">
            <v>36</v>
          </cell>
          <cell r="M118">
            <v>0</v>
          </cell>
          <cell r="N118" t="str">
            <v>nd</v>
          </cell>
          <cell r="O118">
            <v>34.5</v>
          </cell>
          <cell r="P118">
            <v>34.5</v>
          </cell>
          <cell r="Q118">
            <v>8.4</v>
          </cell>
          <cell r="R118" t="str">
            <v>nd</v>
          </cell>
          <cell r="S118">
            <v>20.3</v>
          </cell>
          <cell r="T118">
            <v>27.1</v>
          </cell>
          <cell r="U118">
            <v>10.199999999999999</v>
          </cell>
          <cell r="V118">
            <v>26.700000000000003</v>
          </cell>
          <cell r="W118">
            <v>24.099999999999998</v>
          </cell>
          <cell r="X118">
            <v>70.7</v>
          </cell>
          <cell r="Y118">
            <v>5.3</v>
          </cell>
          <cell r="Z118">
            <v>0</v>
          </cell>
          <cell r="AA118">
            <v>53.900000000000006</v>
          </cell>
          <cell r="AB118" t="str">
            <v>nd</v>
          </cell>
          <cell r="AC118">
            <v>52.300000000000004</v>
          </cell>
          <cell r="AD118" t="str">
            <v>nd</v>
          </cell>
          <cell r="AE118">
            <v>0</v>
          </cell>
          <cell r="AF118" t="str">
            <v>nd</v>
          </cell>
          <cell r="AG118">
            <v>45.300000000000004</v>
          </cell>
          <cell r="AH118">
            <v>0</v>
          </cell>
          <cell r="AI118">
            <v>30.7</v>
          </cell>
          <cell r="AJ118">
            <v>61.4</v>
          </cell>
          <cell r="AK118" t="str">
            <v>nd</v>
          </cell>
          <cell r="AL118">
            <v>35.5</v>
          </cell>
          <cell r="AM118">
            <v>58.8</v>
          </cell>
          <cell r="AN118">
            <v>41.199999999999996</v>
          </cell>
          <cell r="AO118">
            <v>81.8</v>
          </cell>
          <cell r="AP118">
            <v>18.2</v>
          </cell>
          <cell r="AQ118" t="str">
            <v>nd</v>
          </cell>
          <cell r="AR118">
            <v>18</v>
          </cell>
          <cell r="AS118" t="str">
            <v>nd</v>
          </cell>
          <cell r="AT118">
            <v>60.9</v>
          </cell>
          <cell r="AU118" t="str">
            <v>nd</v>
          </cell>
          <cell r="AV118" t="str">
            <v>nd</v>
          </cell>
          <cell r="AW118">
            <v>0</v>
          </cell>
          <cell r="AX118">
            <v>9.9</v>
          </cell>
          <cell r="AY118">
            <v>71.5</v>
          </cell>
          <cell r="AZ118">
            <v>13.100000000000001</v>
          </cell>
          <cell r="BA118">
            <v>66</v>
          </cell>
          <cell r="BB118">
            <v>16.100000000000001</v>
          </cell>
          <cell r="BC118">
            <v>8.6999999999999993</v>
          </cell>
          <cell r="BD118" t="str">
            <v>nd</v>
          </cell>
          <cell r="BE118" t="str">
            <v>nd</v>
          </cell>
          <cell r="BF118" t="str">
            <v>nd</v>
          </cell>
          <cell r="BG118" t="str">
            <v>nd</v>
          </cell>
          <cell r="BH118" t="str">
            <v>nd</v>
          </cell>
          <cell r="BI118">
            <v>5</v>
          </cell>
          <cell r="BJ118">
            <v>32.200000000000003</v>
          </cell>
          <cell r="BK118">
            <v>39.5</v>
          </cell>
          <cell r="BL118">
            <v>16.5</v>
          </cell>
          <cell r="BM118">
            <v>0</v>
          </cell>
          <cell r="BN118">
            <v>0</v>
          </cell>
          <cell r="BO118">
            <v>8.6999999999999993</v>
          </cell>
          <cell r="BP118" t="str">
            <v>nd</v>
          </cell>
          <cell r="BQ118">
            <v>37.799999999999997</v>
          </cell>
          <cell r="BR118">
            <v>49.8</v>
          </cell>
          <cell r="BS118">
            <v>0</v>
          </cell>
          <cell r="BT118">
            <v>0</v>
          </cell>
          <cell r="BU118">
            <v>0</v>
          </cell>
          <cell r="BV118">
            <v>17.599999999999998</v>
          </cell>
          <cell r="BW118">
            <v>67.2</v>
          </cell>
          <cell r="BX118">
            <v>15.2</v>
          </cell>
          <cell r="BY118" t="str">
            <v>nd</v>
          </cell>
          <cell r="BZ118" t="str">
            <v>nd</v>
          </cell>
          <cell r="CA118">
            <v>31.5</v>
          </cell>
          <cell r="CB118">
            <v>23.7</v>
          </cell>
          <cell r="CC118">
            <v>29.5</v>
          </cell>
          <cell r="CD118">
            <v>11.200000000000001</v>
          </cell>
          <cell r="CE118">
            <v>0</v>
          </cell>
          <cell r="CF118" t="str">
            <v>nd</v>
          </cell>
          <cell r="CG118">
            <v>0</v>
          </cell>
          <cell r="CH118">
            <v>0</v>
          </cell>
          <cell r="CI118">
            <v>0</v>
          </cell>
          <cell r="CJ118">
            <v>98.9</v>
          </cell>
          <cell r="CK118">
            <v>80.300000000000011</v>
          </cell>
          <cell r="CL118">
            <v>67.2</v>
          </cell>
          <cell r="CM118">
            <v>90.2</v>
          </cell>
          <cell r="CN118">
            <v>43.8</v>
          </cell>
          <cell r="CO118">
            <v>4.5</v>
          </cell>
          <cell r="CP118">
            <v>25</v>
          </cell>
          <cell r="CQ118">
            <v>70.899999999999991</v>
          </cell>
          <cell r="CR118" t="str">
            <v>nd</v>
          </cell>
          <cell r="CS118">
            <v>24.5</v>
          </cell>
          <cell r="CT118">
            <v>20</v>
          </cell>
          <cell r="CU118">
            <v>13.600000000000001</v>
          </cell>
          <cell r="CV118">
            <v>41.9</v>
          </cell>
          <cell r="CW118">
            <v>24.9</v>
          </cell>
          <cell r="CX118">
            <v>9.4</v>
          </cell>
          <cell r="CY118">
            <v>29.7</v>
          </cell>
          <cell r="CZ118" t="str">
            <v>nd</v>
          </cell>
          <cell r="DA118">
            <v>13</v>
          </cell>
          <cell r="DB118">
            <v>20.200000000000003</v>
          </cell>
          <cell r="DC118">
            <v>18.3</v>
          </cell>
          <cell r="DD118">
            <v>24.8</v>
          </cell>
          <cell r="DE118">
            <v>12.3</v>
          </cell>
          <cell r="DF118">
            <v>49.4</v>
          </cell>
          <cell r="DG118">
            <v>26.3</v>
          </cell>
          <cell r="DH118">
            <v>4.2</v>
          </cell>
          <cell r="DI118">
            <v>10</v>
          </cell>
          <cell r="DJ118">
            <v>15.5</v>
          </cell>
          <cell r="DK118">
            <v>15.9</v>
          </cell>
          <cell r="DL118">
            <v>0</v>
          </cell>
          <cell r="DM118">
            <v>0</v>
          </cell>
          <cell r="DN118">
            <v>0</v>
          </cell>
          <cell r="DO118">
            <v>0</v>
          </cell>
          <cell r="DP118">
            <v>0</v>
          </cell>
          <cell r="DQ118" t="str">
            <v>nd</v>
          </cell>
          <cell r="DR118" t="str">
            <v>nd</v>
          </cell>
          <cell r="DS118" t="str">
            <v>nd</v>
          </cell>
          <cell r="DT118" t="str">
            <v>nd</v>
          </cell>
          <cell r="DU118">
            <v>0</v>
          </cell>
          <cell r="DV118">
            <v>0</v>
          </cell>
          <cell r="DW118">
            <v>17.5</v>
          </cell>
          <cell r="DX118" t="str">
            <v>nd</v>
          </cell>
          <cell r="DY118" t="str">
            <v>nd</v>
          </cell>
          <cell r="DZ118">
            <v>0</v>
          </cell>
          <cell r="EA118">
            <v>0</v>
          </cell>
          <cell r="EB118" t="str">
            <v>nd</v>
          </cell>
          <cell r="EC118">
            <v>22.8</v>
          </cell>
          <cell r="ED118">
            <v>7.6</v>
          </cell>
          <cell r="EE118" t="str">
            <v>nd</v>
          </cell>
          <cell r="EF118" t="str">
            <v>nd</v>
          </cell>
          <cell r="EG118" t="str">
            <v>nd</v>
          </cell>
          <cell r="EH118">
            <v>0</v>
          </cell>
          <cell r="EI118">
            <v>15.7</v>
          </cell>
          <cell r="EJ118" t="str">
            <v>nd</v>
          </cell>
          <cell r="EK118">
            <v>0</v>
          </cell>
          <cell r="EL118">
            <v>0</v>
          </cell>
          <cell r="EM118">
            <v>0</v>
          </cell>
          <cell r="EN118">
            <v>0</v>
          </cell>
          <cell r="EO118">
            <v>0</v>
          </cell>
          <cell r="EP118">
            <v>0</v>
          </cell>
          <cell r="EQ118">
            <v>0</v>
          </cell>
          <cell r="ER118">
            <v>0</v>
          </cell>
          <cell r="ES118">
            <v>0</v>
          </cell>
          <cell r="ET118">
            <v>0</v>
          </cell>
          <cell r="EU118" t="str">
            <v>nd</v>
          </cell>
          <cell r="EV118">
            <v>0</v>
          </cell>
          <cell r="EW118">
            <v>10.8</v>
          </cell>
          <cell r="EX118" t="str">
            <v>nd</v>
          </cell>
          <cell r="EY118">
            <v>0</v>
          </cell>
          <cell r="EZ118">
            <v>0</v>
          </cell>
          <cell r="FA118">
            <v>0</v>
          </cell>
          <cell r="FB118" t="str">
            <v>nd</v>
          </cell>
          <cell r="FC118">
            <v>14.7</v>
          </cell>
          <cell r="FD118" t="str">
            <v>nd</v>
          </cell>
          <cell r="FE118" t="str">
            <v>nd</v>
          </cell>
          <cell r="FF118" t="str">
            <v>nd</v>
          </cell>
          <cell r="FG118" t="str">
            <v>nd</v>
          </cell>
          <cell r="FH118" t="str">
            <v>nd</v>
          </cell>
          <cell r="FI118" t="str">
            <v>nd</v>
          </cell>
          <cell r="FJ118">
            <v>17.100000000000001</v>
          </cell>
          <cell r="FK118">
            <v>11.3</v>
          </cell>
          <cell r="FL118">
            <v>0</v>
          </cell>
          <cell r="FM118">
            <v>0</v>
          </cell>
          <cell r="FN118">
            <v>0</v>
          </cell>
          <cell r="FO118">
            <v>4.8</v>
          </cell>
          <cell r="FP118">
            <v>11.700000000000001</v>
          </cell>
          <cell r="FQ118" t="str">
            <v>nd</v>
          </cell>
          <cell r="FR118">
            <v>0</v>
          </cell>
          <cell r="FS118">
            <v>0</v>
          </cell>
          <cell r="FT118">
            <v>0</v>
          </cell>
          <cell r="FU118">
            <v>0</v>
          </cell>
          <cell r="FV118">
            <v>0</v>
          </cell>
          <cell r="FW118">
            <v>0</v>
          </cell>
          <cell r="FX118">
            <v>0</v>
          </cell>
          <cell r="FY118">
            <v>8.6999999999999993</v>
          </cell>
          <cell r="FZ118" t="str">
            <v>nd</v>
          </cell>
          <cell r="GA118" t="str">
            <v>nd</v>
          </cell>
          <cell r="GB118" t="str">
            <v>nd</v>
          </cell>
          <cell r="GC118">
            <v>0</v>
          </cell>
          <cell r="GD118">
            <v>0</v>
          </cell>
          <cell r="GE118">
            <v>0</v>
          </cell>
          <cell r="GF118">
            <v>0</v>
          </cell>
          <cell r="GG118">
            <v>12.6</v>
          </cell>
          <cell r="GH118">
            <v>12.1</v>
          </cell>
          <cell r="GI118">
            <v>0</v>
          </cell>
          <cell r="GJ118">
            <v>0</v>
          </cell>
          <cell r="GK118">
            <v>0</v>
          </cell>
          <cell r="GL118">
            <v>0</v>
          </cell>
          <cell r="GM118">
            <v>10.100000000000001</v>
          </cell>
          <cell r="GN118">
            <v>28.199999999999996</v>
          </cell>
          <cell r="GO118">
            <v>0</v>
          </cell>
          <cell r="GP118">
            <v>0</v>
          </cell>
          <cell r="GQ118">
            <v>0</v>
          </cell>
          <cell r="GR118">
            <v>0</v>
          </cell>
          <cell r="GS118" t="str">
            <v>nd</v>
          </cell>
          <cell r="GT118">
            <v>7.5</v>
          </cell>
          <cell r="GU118">
            <v>0</v>
          </cell>
          <cell r="GV118">
            <v>0</v>
          </cell>
          <cell r="GW118">
            <v>0</v>
          </cell>
          <cell r="GX118">
            <v>0</v>
          </cell>
          <cell r="GY118">
            <v>0</v>
          </cell>
          <cell r="GZ118">
            <v>0</v>
          </cell>
          <cell r="HA118">
            <v>0</v>
          </cell>
          <cell r="HB118">
            <v>0</v>
          </cell>
          <cell r="HC118">
            <v>12.2</v>
          </cell>
          <cell r="HD118">
            <v>9.1</v>
          </cell>
          <cell r="HE118">
            <v>0</v>
          </cell>
          <cell r="HF118">
            <v>0</v>
          </cell>
          <cell r="HG118">
            <v>0</v>
          </cell>
          <cell r="HH118">
            <v>0</v>
          </cell>
          <cell r="HI118" t="str">
            <v>nd</v>
          </cell>
          <cell r="HJ118">
            <v>16.3</v>
          </cell>
          <cell r="HK118">
            <v>7.0000000000000009</v>
          </cell>
          <cell r="HL118">
            <v>0</v>
          </cell>
          <cell r="HM118">
            <v>0</v>
          </cell>
          <cell r="HN118">
            <v>0</v>
          </cell>
          <cell r="HO118">
            <v>2</v>
          </cell>
          <cell r="HP118">
            <v>33.200000000000003</v>
          </cell>
          <cell r="HQ118">
            <v>6.8000000000000007</v>
          </cell>
          <cell r="HR118">
            <v>0</v>
          </cell>
          <cell r="HS118">
            <v>0</v>
          </cell>
          <cell r="HT118">
            <v>0</v>
          </cell>
          <cell r="HU118">
            <v>0</v>
          </cell>
          <cell r="HV118">
            <v>8.6999999999999993</v>
          </cell>
          <cell r="HW118" t="str">
            <v>nd</v>
          </cell>
          <cell r="HX118">
            <v>0</v>
          </cell>
          <cell r="HY118">
            <v>0</v>
          </cell>
          <cell r="HZ118">
            <v>0</v>
          </cell>
          <cell r="IA118">
            <v>0</v>
          </cell>
          <cell r="IB118">
            <v>0</v>
          </cell>
          <cell r="IC118">
            <v>0</v>
          </cell>
          <cell r="ID118">
            <v>0</v>
          </cell>
          <cell r="IE118">
            <v>11.5</v>
          </cell>
          <cell r="IF118" t="str">
            <v>nd</v>
          </cell>
          <cell r="IG118" t="str">
            <v>nd</v>
          </cell>
          <cell r="IH118" t="str">
            <v>nd</v>
          </cell>
          <cell r="II118" t="str">
            <v>nd</v>
          </cell>
          <cell r="IJ118">
            <v>0</v>
          </cell>
          <cell r="IK118">
            <v>10</v>
          </cell>
          <cell r="IL118" t="str">
            <v>nd</v>
          </cell>
          <cell r="IM118" t="str">
            <v>nd</v>
          </cell>
          <cell r="IN118" t="str">
            <v>nd</v>
          </cell>
          <cell r="IO118">
            <v>0</v>
          </cell>
          <cell r="IP118" t="str">
            <v>nd</v>
          </cell>
          <cell r="IQ118">
            <v>7.9</v>
          </cell>
          <cell r="IR118">
            <v>11.200000000000001</v>
          </cell>
          <cell r="IS118">
            <v>14.099999999999998</v>
          </cell>
          <cell r="IT118" t="str">
            <v>nd</v>
          </cell>
          <cell r="IU118">
            <v>0</v>
          </cell>
          <cell r="IV118">
            <v>0</v>
          </cell>
          <cell r="IW118" t="str">
            <v>nd</v>
          </cell>
          <cell r="IX118">
            <v>3</v>
          </cell>
          <cell r="IY118">
            <v>11.600000000000001</v>
          </cell>
          <cell r="IZ118">
            <v>0</v>
          </cell>
          <cell r="JA118">
            <v>0</v>
          </cell>
          <cell r="JB118">
            <v>0</v>
          </cell>
          <cell r="JC118">
            <v>0</v>
          </cell>
          <cell r="JD118">
            <v>0</v>
          </cell>
          <cell r="JE118">
            <v>0</v>
          </cell>
          <cell r="JF118">
            <v>0</v>
          </cell>
          <cell r="JG118">
            <v>0</v>
          </cell>
          <cell r="JH118">
            <v>0</v>
          </cell>
          <cell r="JI118">
            <v>0</v>
          </cell>
          <cell r="JJ118">
            <v>0</v>
          </cell>
          <cell r="JK118">
            <v>19.100000000000001</v>
          </cell>
          <cell r="JL118">
            <v>0</v>
          </cell>
          <cell r="JM118">
            <v>0</v>
          </cell>
          <cell r="JN118">
            <v>0</v>
          </cell>
          <cell r="JO118">
            <v>0</v>
          </cell>
          <cell r="JP118">
            <v>0</v>
          </cell>
          <cell r="JQ118">
            <v>24.9</v>
          </cell>
          <cell r="JR118">
            <v>0</v>
          </cell>
          <cell r="JS118">
            <v>0</v>
          </cell>
          <cell r="JT118">
            <v>0</v>
          </cell>
          <cell r="JU118">
            <v>0</v>
          </cell>
          <cell r="JV118">
            <v>0</v>
          </cell>
          <cell r="JW118">
            <v>38.200000000000003</v>
          </cell>
          <cell r="JX118">
            <v>0</v>
          </cell>
          <cell r="JY118" t="str">
            <v>nd</v>
          </cell>
          <cell r="JZ118">
            <v>0</v>
          </cell>
          <cell r="KA118">
            <v>0</v>
          </cell>
          <cell r="KB118">
            <v>0</v>
          </cell>
          <cell r="KC118">
            <v>16.7</v>
          </cell>
          <cell r="KD118">
            <v>60.199999999999996</v>
          </cell>
          <cell r="KE118">
            <v>13.8</v>
          </cell>
          <cell r="KF118">
            <v>5.5</v>
          </cell>
          <cell r="KG118">
            <v>4.5999999999999996</v>
          </cell>
          <cell r="KH118">
            <v>15.5</v>
          </cell>
          <cell r="KI118">
            <v>0.4</v>
          </cell>
          <cell r="KJ118">
            <v>58.5</v>
          </cell>
          <cell r="KK118">
            <v>15.2</v>
          </cell>
          <cell r="KL118">
            <v>5.5</v>
          </cell>
          <cell r="KM118">
            <v>5.5</v>
          </cell>
          <cell r="KN118">
            <v>15</v>
          </cell>
          <cell r="KO118">
            <v>0.4</v>
          </cell>
        </row>
        <row r="119">
          <cell r="A119" t="str">
            <v>EnsBZ</v>
          </cell>
          <cell r="B119" t="str">
            <v>119</v>
          </cell>
          <cell r="C119" t="str">
            <v>NAF 38</v>
          </cell>
          <cell r="D119" t="str">
            <v>BZ</v>
          </cell>
          <cell r="E119" t="str">
            <v/>
          </cell>
          <cell r="F119" t="str">
            <v>nd</v>
          </cell>
          <cell r="G119">
            <v>0</v>
          </cell>
          <cell r="H119">
            <v>24.6</v>
          </cell>
          <cell r="I119">
            <v>52.5</v>
          </cell>
          <cell r="J119">
            <v>9.7000000000000011</v>
          </cell>
          <cell r="K119">
            <v>100</v>
          </cell>
          <cell r="L119">
            <v>0</v>
          </cell>
          <cell r="M119">
            <v>0</v>
          </cell>
          <cell r="N119">
            <v>0</v>
          </cell>
          <cell r="O119">
            <v>25.900000000000002</v>
          </cell>
          <cell r="P119">
            <v>24.099999999999998</v>
          </cell>
          <cell r="Q119">
            <v>0</v>
          </cell>
          <cell r="R119" t="str">
            <v>nd</v>
          </cell>
          <cell r="S119" t="str">
            <v>nd</v>
          </cell>
          <cell r="T119">
            <v>36.1</v>
          </cell>
          <cell r="U119" t="str">
            <v>nd</v>
          </cell>
          <cell r="V119">
            <v>33.1</v>
          </cell>
          <cell r="W119" t="str">
            <v>nd</v>
          </cell>
          <cell r="X119">
            <v>84.5</v>
          </cell>
          <cell r="Y119" t="str">
            <v>nd</v>
          </cell>
          <cell r="Z119" t="str">
            <v>nd</v>
          </cell>
          <cell r="AA119">
            <v>0</v>
          </cell>
          <cell r="AB119" t="str">
            <v>nd</v>
          </cell>
          <cell r="AC119" t="str">
            <v>nd</v>
          </cell>
          <cell r="AD119">
            <v>0</v>
          </cell>
          <cell r="AE119" t="str">
            <v>nd</v>
          </cell>
          <cell r="AF119">
            <v>0</v>
          </cell>
          <cell r="AG119">
            <v>0</v>
          </cell>
          <cell r="AH119">
            <v>0</v>
          </cell>
          <cell r="AI119" t="str">
            <v>nd</v>
          </cell>
          <cell r="AJ119">
            <v>84.2</v>
          </cell>
          <cell r="AK119">
            <v>0</v>
          </cell>
          <cell r="AL119">
            <v>15.8</v>
          </cell>
          <cell r="AM119">
            <v>14.899999999999999</v>
          </cell>
          <cell r="AN119">
            <v>85.1</v>
          </cell>
          <cell r="AO119" t="str">
            <v>nd</v>
          </cell>
          <cell r="AP119">
            <v>27.500000000000004</v>
          </cell>
          <cell r="AQ119">
            <v>34</v>
          </cell>
          <cell r="AR119">
            <v>0</v>
          </cell>
          <cell r="AS119">
            <v>0</v>
          </cell>
          <cell r="AT119" t="str">
            <v>nd</v>
          </cell>
          <cell r="AU119" t="str">
            <v>nd</v>
          </cell>
          <cell r="AV119">
            <v>0</v>
          </cell>
          <cell r="AW119" t="str">
            <v>nd</v>
          </cell>
          <cell r="AX119">
            <v>0</v>
          </cell>
          <cell r="AY119">
            <v>65.3</v>
          </cell>
          <cell r="AZ119" t="str">
            <v>nd</v>
          </cell>
          <cell r="BA119">
            <v>80.2</v>
          </cell>
          <cell r="BB119">
            <v>13.200000000000001</v>
          </cell>
          <cell r="BC119" t="str">
            <v>nd</v>
          </cell>
          <cell r="BD119" t="str">
            <v>nd</v>
          </cell>
          <cell r="BE119">
            <v>0</v>
          </cell>
          <cell r="BF119">
            <v>3.2</v>
          </cell>
          <cell r="BG119">
            <v>0</v>
          </cell>
          <cell r="BH119" t="str">
            <v>nd</v>
          </cell>
          <cell r="BI119">
            <v>0</v>
          </cell>
          <cell r="BJ119" t="str">
            <v>nd</v>
          </cell>
          <cell r="BK119">
            <v>11.899999999999999</v>
          </cell>
          <cell r="BL119">
            <v>87.4</v>
          </cell>
          <cell r="BM119">
            <v>0</v>
          </cell>
          <cell r="BN119">
            <v>0</v>
          </cell>
          <cell r="BO119">
            <v>0</v>
          </cell>
          <cell r="BP119" t="str">
            <v>nd</v>
          </cell>
          <cell r="BQ119">
            <v>24.6</v>
          </cell>
          <cell r="BR119">
            <v>75.099999999999994</v>
          </cell>
          <cell r="BS119">
            <v>0</v>
          </cell>
          <cell r="BT119">
            <v>0</v>
          </cell>
          <cell r="BU119">
            <v>0</v>
          </cell>
          <cell r="BV119" t="str">
            <v>nd</v>
          </cell>
          <cell r="BW119">
            <v>74.099999999999994</v>
          </cell>
          <cell r="BX119">
            <v>23.1</v>
          </cell>
          <cell r="BY119">
            <v>0</v>
          </cell>
          <cell r="BZ119">
            <v>0</v>
          </cell>
          <cell r="CA119" t="str">
            <v>nd</v>
          </cell>
          <cell r="CB119">
            <v>65.7</v>
          </cell>
          <cell r="CC119">
            <v>20.100000000000001</v>
          </cell>
          <cell r="CD119" t="str">
            <v>nd</v>
          </cell>
          <cell r="CE119">
            <v>0</v>
          </cell>
          <cell r="CF119">
            <v>0</v>
          </cell>
          <cell r="CG119">
            <v>0</v>
          </cell>
          <cell r="CH119" t="str">
            <v>nd</v>
          </cell>
          <cell r="CI119">
            <v>0</v>
          </cell>
          <cell r="CJ119">
            <v>97.3</v>
          </cell>
          <cell r="CK119">
            <v>77.2</v>
          </cell>
          <cell r="CL119">
            <v>12.5</v>
          </cell>
          <cell r="CM119">
            <v>47.4</v>
          </cell>
          <cell r="CN119">
            <v>23.3</v>
          </cell>
          <cell r="CO119">
            <v>13.5</v>
          </cell>
          <cell r="CP119">
            <v>35.699999999999996</v>
          </cell>
          <cell r="CQ119">
            <v>57.999999999999993</v>
          </cell>
          <cell r="CR119" t="str">
            <v>nd</v>
          </cell>
          <cell r="CS119">
            <v>41.199999999999996</v>
          </cell>
          <cell r="CT119">
            <v>42.3</v>
          </cell>
          <cell r="CU119">
            <v>0</v>
          </cell>
          <cell r="CV119">
            <v>16.5</v>
          </cell>
          <cell r="CW119">
            <v>22.900000000000002</v>
          </cell>
          <cell r="CX119">
            <v>0</v>
          </cell>
          <cell r="CY119">
            <v>9</v>
          </cell>
          <cell r="CZ119" t="str">
            <v>nd</v>
          </cell>
          <cell r="DA119">
            <v>4.2</v>
          </cell>
          <cell r="DB119">
            <v>53.5</v>
          </cell>
          <cell r="DC119">
            <v>50</v>
          </cell>
          <cell r="DD119">
            <v>46.5</v>
          </cell>
          <cell r="DE119">
            <v>0</v>
          </cell>
          <cell r="DF119" t="str">
            <v>nd</v>
          </cell>
          <cell r="DG119" t="str">
            <v>nd</v>
          </cell>
          <cell r="DH119" t="str">
            <v>nd</v>
          </cell>
          <cell r="DI119" t="str">
            <v>nd</v>
          </cell>
          <cell r="DJ119" t="str">
            <v>nd</v>
          </cell>
          <cell r="DK119">
            <v>11.200000000000001</v>
          </cell>
          <cell r="DL119" t="str">
            <v>nd</v>
          </cell>
          <cell r="DM119">
            <v>0</v>
          </cell>
          <cell r="DN119">
            <v>0</v>
          </cell>
          <cell r="DO119">
            <v>0</v>
          </cell>
          <cell r="DP119">
            <v>0</v>
          </cell>
          <cell r="DQ119">
            <v>0</v>
          </cell>
          <cell r="DR119">
            <v>0</v>
          </cell>
          <cell r="DS119">
            <v>0</v>
          </cell>
          <cell r="DT119">
            <v>0</v>
          </cell>
          <cell r="DU119">
            <v>0</v>
          </cell>
          <cell r="DV119">
            <v>0</v>
          </cell>
          <cell r="DW119">
            <v>18.3</v>
          </cell>
          <cell r="DX119" t="str">
            <v>nd</v>
          </cell>
          <cell r="DY119" t="str">
            <v>nd</v>
          </cell>
          <cell r="DZ119" t="str">
            <v>nd</v>
          </cell>
          <cell r="EA119">
            <v>0</v>
          </cell>
          <cell r="EB119" t="str">
            <v>nd</v>
          </cell>
          <cell r="EC119">
            <v>38.9</v>
          </cell>
          <cell r="ED119" t="str">
            <v>nd</v>
          </cell>
          <cell r="EE119">
            <v>0</v>
          </cell>
          <cell r="EF119">
            <v>0</v>
          </cell>
          <cell r="EG119">
            <v>0</v>
          </cell>
          <cell r="EH119" t="str">
            <v>nd</v>
          </cell>
          <cell r="EI119">
            <v>9.7000000000000011</v>
          </cell>
          <cell r="EJ119">
            <v>0</v>
          </cell>
          <cell r="EK119">
            <v>0</v>
          </cell>
          <cell r="EL119">
            <v>0</v>
          </cell>
          <cell r="EM119">
            <v>0</v>
          </cell>
          <cell r="EN119">
            <v>0</v>
          </cell>
          <cell r="EO119">
            <v>0</v>
          </cell>
          <cell r="EP119">
            <v>0</v>
          </cell>
          <cell r="EQ119">
            <v>0</v>
          </cell>
          <cell r="ER119">
            <v>0</v>
          </cell>
          <cell r="ES119" t="str">
            <v>nd</v>
          </cell>
          <cell r="ET119">
            <v>0</v>
          </cell>
          <cell r="EU119">
            <v>0</v>
          </cell>
          <cell r="EV119">
            <v>0</v>
          </cell>
          <cell r="EW119">
            <v>0</v>
          </cell>
          <cell r="EX119">
            <v>0</v>
          </cell>
          <cell r="EY119">
            <v>0</v>
          </cell>
          <cell r="EZ119">
            <v>0</v>
          </cell>
          <cell r="FA119" t="str">
            <v>nd</v>
          </cell>
          <cell r="FB119">
            <v>0</v>
          </cell>
          <cell r="FC119" t="str">
            <v>nd</v>
          </cell>
          <cell r="FD119" t="str">
            <v>nd</v>
          </cell>
          <cell r="FE119">
            <v>16.8</v>
          </cell>
          <cell r="FF119">
            <v>0</v>
          </cell>
          <cell r="FG119">
            <v>0</v>
          </cell>
          <cell r="FH119">
            <v>0</v>
          </cell>
          <cell r="FI119">
            <v>0</v>
          </cell>
          <cell r="FJ119">
            <v>7.1</v>
          </cell>
          <cell r="FK119">
            <v>48.3</v>
          </cell>
          <cell r="FL119">
            <v>0</v>
          </cell>
          <cell r="FM119">
            <v>0</v>
          </cell>
          <cell r="FN119">
            <v>0</v>
          </cell>
          <cell r="FO119">
            <v>0</v>
          </cell>
          <cell r="FP119">
            <v>0</v>
          </cell>
          <cell r="FQ119" t="str">
            <v>nd</v>
          </cell>
          <cell r="FR119">
            <v>0</v>
          </cell>
          <cell r="FS119">
            <v>0</v>
          </cell>
          <cell r="FT119">
            <v>0</v>
          </cell>
          <cell r="FU119">
            <v>0</v>
          </cell>
          <cell r="FV119" t="str">
            <v>nd</v>
          </cell>
          <cell r="FW119">
            <v>0</v>
          </cell>
          <cell r="FX119">
            <v>0</v>
          </cell>
          <cell r="FY119">
            <v>0</v>
          </cell>
          <cell r="FZ119">
            <v>0</v>
          </cell>
          <cell r="GA119">
            <v>0</v>
          </cell>
          <cell r="GB119">
            <v>0</v>
          </cell>
          <cell r="GC119">
            <v>0</v>
          </cell>
          <cell r="GD119">
            <v>0</v>
          </cell>
          <cell r="GE119">
            <v>0</v>
          </cell>
          <cell r="GF119" t="str">
            <v>nd</v>
          </cell>
          <cell r="GG119">
            <v>5.2</v>
          </cell>
          <cell r="GH119">
            <v>16.8</v>
          </cell>
          <cell r="GI119">
            <v>0</v>
          </cell>
          <cell r="GJ119">
            <v>0</v>
          </cell>
          <cell r="GK119">
            <v>0</v>
          </cell>
          <cell r="GL119">
            <v>0</v>
          </cell>
          <cell r="GM119" t="str">
            <v>nd</v>
          </cell>
          <cell r="GN119">
            <v>42.4</v>
          </cell>
          <cell r="GO119">
            <v>0</v>
          </cell>
          <cell r="GP119">
            <v>0</v>
          </cell>
          <cell r="GQ119">
            <v>0</v>
          </cell>
          <cell r="GR119">
            <v>0</v>
          </cell>
          <cell r="GS119" t="str">
            <v>nd</v>
          </cell>
          <cell r="GT119" t="str">
            <v>nd</v>
          </cell>
          <cell r="GU119">
            <v>0</v>
          </cell>
          <cell r="GV119" t="str">
            <v>nd</v>
          </cell>
          <cell r="GW119">
            <v>0</v>
          </cell>
          <cell r="GX119">
            <v>0</v>
          </cell>
          <cell r="GY119">
            <v>0</v>
          </cell>
          <cell r="GZ119">
            <v>0</v>
          </cell>
          <cell r="HA119">
            <v>0</v>
          </cell>
          <cell r="HB119">
            <v>0</v>
          </cell>
          <cell r="HC119">
            <v>0</v>
          </cell>
          <cell r="HD119">
            <v>0</v>
          </cell>
          <cell r="HE119">
            <v>0</v>
          </cell>
          <cell r="HF119">
            <v>0</v>
          </cell>
          <cell r="HG119">
            <v>0</v>
          </cell>
          <cell r="HH119">
            <v>0</v>
          </cell>
          <cell r="HI119" t="str">
            <v>nd</v>
          </cell>
          <cell r="HJ119">
            <v>13.4</v>
          </cell>
          <cell r="HK119">
            <v>7.9</v>
          </cell>
          <cell r="HL119">
            <v>0</v>
          </cell>
          <cell r="HM119">
            <v>0</v>
          </cell>
          <cell r="HN119">
            <v>0</v>
          </cell>
          <cell r="HO119">
            <v>0</v>
          </cell>
          <cell r="HP119">
            <v>37.700000000000003</v>
          </cell>
          <cell r="HQ119">
            <v>15.1</v>
          </cell>
          <cell r="HR119">
            <v>0</v>
          </cell>
          <cell r="HS119">
            <v>0</v>
          </cell>
          <cell r="HT119">
            <v>0</v>
          </cell>
          <cell r="HU119">
            <v>0</v>
          </cell>
          <cell r="HV119">
            <v>9.8000000000000007</v>
          </cell>
          <cell r="HW119">
            <v>0</v>
          </cell>
          <cell r="HX119">
            <v>0</v>
          </cell>
          <cell r="HY119">
            <v>0</v>
          </cell>
          <cell r="HZ119">
            <v>0</v>
          </cell>
          <cell r="IA119" t="str">
            <v>nd</v>
          </cell>
          <cell r="IB119">
            <v>0</v>
          </cell>
          <cell r="IC119">
            <v>0</v>
          </cell>
          <cell r="ID119">
            <v>0</v>
          </cell>
          <cell r="IE119">
            <v>0</v>
          </cell>
          <cell r="IF119">
            <v>0</v>
          </cell>
          <cell r="IG119">
            <v>0</v>
          </cell>
          <cell r="IH119">
            <v>0</v>
          </cell>
          <cell r="II119">
            <v>0</v>
          </cell>
          <cell r="IJ119">
            <v>0</v>
          </cell>
          <cell r="IK119" t="str">
            <v>nd</v>
          </cell>
          <cell r="IL119">
            <v>8.9</v>
          </cell>
          <cell r="IM119" t="str">
            <v>nd</v>
          </cell>
          <cell r="IN119">
            <v>0</v>
          </cell>
          <cell r="IO119">
            <v>0</v>
          </cell>
          <cell r="IP119">
            <v>0</v>
          </cell>
          <cell r="IQ119">
            <v>0</v>
          </cell>
          <cell r="IR119">
            <v>34</v>
          </cell>
          <cell r="IS119">
            <v>15.8</v>
          </cell>
          <cell r="IT119" t="str">
            <v>nd</v>
          </cell>
          <cell r="IU119">
            <v>0</v>
          </cell>
          <cell r="IV119">
            <v>0</v>
          </cell>
          <cell r="IW119">
            <v>0</v>
          </cell>
          <cell r="IX119" t="str">
            <v>nd</v>
          </cell>
          <cell r="IY119" t="str">
            <v>nd</v>
          </cell>
          <cell r="IZ119">
            <v>0</v>
          </cell>
          <cell r="JA119">
            <v>0</v>
          </cell>
          <cell r="JB119">
            <v>0</v>
          </cell>
          <cell r="JC119">
            <v>0</v>
          </cell>
          <cell r="JD119">
            <v>0</v>
          </cell>
          <cell r="JE119" t="str">
            <v>nd</v>
          </cell>
          <cell r="JF119">
            <v>0</v>
          </cell>
          <cell r="JG119">
            <v>0</v>
          </cell>
          <cell r="JH119">
            <v>0</v>
          </cell>
          <cell r="JI119">
            <v>0</v>
          </cell>
          <cell r="JJ119">
            <v>0</v>
          </cell>
          <cell r="JK119">
            <v>0</v>
          </cell>
          <cell r="JL119">
            <v>0</v>
          </cell>
          <cell r="JM119">
            <v>0</v>
          </cell>
          <cell r="JN119">
            <v>0</v>
          </cell>
          <cell r="JO119" t="str">
            <v>nd</v>
          </cell>
          <cell r="JP119">
            <v>0</v>
          </cell>
          <cell r="JQ119">
            <v>19.600000000000001</v>
          </cell>
          <cell r="JR119">
            <v>0</v>
          </cell>
          <cell r="JS119">
            <v>0</v>
          </cell>
          <cell r="JT119">
            <v>0</v>
          </cell>
          <cell r="JU119">
            <v>0</v>
          </cell>
          <cell r="JV119">
            <v>0</v>
          </cell>
          <cell r="JW119">
            <v>55.400000000000006</v>
          </cell>
          <cell r="JX119">
            <v>0</v>
          </cell>
          <cell r="JY119">
            <v>0</v>
          </cell>
          <cell r="JZ119">
            <v>0</v>
          </cell>
          <cell r="KA119">
            <v>0</v>
          </cell>
          <cell r="KB119">
            <v>0</v>
          </cell>
          <cell r="KC119" t="str">
            <v>nd</v>
          </cell>
          <cell r="KD119">
            <v>77.100000000000009</v>
          </cell>
          <cell r="KE119">
            <v>1</v>
          </cell>
          <cell r="KF119">
            <v>2.7</v>
          </cell>
          <cell r="KG119">
            <v>3.6999999999999997</v>
          </cell>
          <cell r="KH119">
            <v>14.799999999999999</v>
          </cell>
          <cell r="KI119">
            <v>0.70000000000000007</v>
          </cell>
          <cell r="KJ119">
            <v>72.7</v>
          </cell>
          <cell r="KK119">
            <v>1</v>
          </cell>
          <cell r="KL119">
            <v>2.6</v>
          </cell>
          <cell r="KM119">
            <v>3.6999999999999997</v>
          </cell>
          <cell r="KN119">
            <v>18.899999999999999</v>
          </cell>
          <cell r="KO119">
            <v>1.0999999999999999</v>
          </cell>
        </row>
        <row r="120">
          <cell r="A120" t="str">
            <v>EnsCA</v>
          </cell>
          <cell r="B120" t="str">
            <v>120</v>
          </cell>
          <cell r="C120" t="str">
            <v>NAF 38</v>
          </cell>
          <cell r="D120" t="str">
            <v>CA</v>
          </cell>
          <cell r="E120" t="str">
            <v/>
          </cell>
          <cell r="F120">
            <v>0.6</v>
          </cell>
          <cell r="G120">
            <v>2.1</v>
          </cell>
          <cell r="H120">
            <v>21.4</v>
          </cell>
          <cell r="I120">
            <v>66.3</v>
          </cell>
          <cell r="J120">
            <v>9.6</v>
          </cell>
          <cell r="K120">
            <v>83.3</v>
          </cell>
          <cell r="L120">
            <v>10.4</v>
          </cell>
          <cell r="M120">
            <v>2.5</v>
          </cell>
          <cell r="N120">
            <v>3.8</v>
          </cell>
          <cell r="O120">
            <v>13.700000000000001</v>
          </cell>
          <cell r="P120">
            <v>33.200000000000003</v>
          </cell>
          <cell r="Q120">
            <v>12.1</v>
          </cell>
          <cell r="R120">
            <v>3.3000000000000003</v>
          </cell>
          <cell r="S120">
            <v>13.4</v>
          </cell>
          <cell r="T120">
            <v>28.999999999999996</v>
          </cell>
          <cell r="U120">
            <v>3</v>
          </cell>
          <cell r="V120">
            <v>24.5</v>
          </cell>
          <cell r="W120">
            <v>8.3000000000000007</v>
          </cell>
          <cell r="X120">
            <v>87.2</v>
          </cell>
          <cell r="Y120">
            <v>4.5999999999999996</v>
          </cell>
          <cell r="Z120" t="str">
            <v>nd</v>
          </cell>
          <cell r="AA120">
            <v>36.1</v>
          </cell>
          <cell r="AB120">
            <v>6</v>
          </cell>
          <cell r="AC120">
            <v>51.800000000000004</v>
          </cell>
          <cell r="AD120">
            <v>30.099999999999998</v>
          </cell>
          <cell r="AE120">
            <v>15.2</v>
          </cell>
          <cell r="AF120">
            <v>25.8</v>
          </cell>
          <cell r="AG120">
            <v>18.2</v>
          </cell>
          <cell r="AH120">
            <v>0</v>
          </cell>
          <cell r="AI120">
            <v>40.9</v>
          </cell>
          <cell r="AJ120">
            <v>65.600000000000009</v>
          </cell>
          <cell r="AK120">
            <v>2.6</v>
          </cell>
          <cell r="AL120">
            <v>31.8</v>
          </cell>
          <cell r="AM120">
            <v>35.099999999999994</v>
          </cell>
          <cell r="AN120">
            <v>64.900000000000006</v>
          </cell>
          <cell r="AO120">
            <v>76.900000000000006</v>
          </cell>
          <cell r="AP120">
            <v>23.1</v>
          </cell>
          <cell r="AQ120">
            <v>30.2</v>
          </cell>
          <cell r="AR120" t="str">
            <v>nd</v>
          </cell>
          <cell r="AS120">
            <v>1.7000000000000002</v>
          </cell>
          <cell r="AT120">
            <v>65.5</v>
          </cell>
          <cell r="AU120">
            <v>2.2999999999999998</v>
          </cell>
          <cell r="AV120">
            <v>1.7000000000000002</v>
          </cell>
          <cell r="AW120" t="str">
            <v>nd</v>
          </cell>
          <cell r="AX120">
            <v>1.4000000000000001</v>
          </cell>
          <cell r="AY120">
            <v>88</v>
          </cell>
          <cell r="AZ120">
            <v>8.5</v>
          </cell>
          <cell r="BA120">
            <v>67.800000000000011</v>
          </cell>
          <cell r="BB120">
            <v>19.2</v>
          </cell>
          <cell r="BC120">
            <v>5.5</v>
          </cell>
          <cell r="BD120">
            <v>1.9</v>
          </cell>
          <cell r="BE120">
            <v>1.3</v>
          </cell>
          <cell r="BF120">
            <v>4.3</v>
          </cell>
          <cell r="BG120">
            <v>0.6</v>
          </cell>
          <cell r="BH120">
            <v>1.0999999999999999</v>
          </cell>
          <cell r="BI120">
            <v>2.5</v>
          </cell>
          <cell r="BJ120">
            <v>4.3</v>
          </cell>
          <cell r="BK120">
            <v>32.4</v>
          </cell>
          <cell r="BL120">
            <v>59.099999999999994</v>
          </cell>
          <cell r="BM120">
            <v>0</v>
          </cell>
          <cell r="BN120" t="str">
            <v>nd</v>
          </cell>
          <cell r="BO120">
            <v>0.89999999999999991</v>
          </cell>
          <cell r="BP120">
            <v>0.70000000000000007</v>
          </cell>
          <cell r="BQ120">
            <v>31.8</v>
          </cell>
          <cell r="BR120">
            <v>66.2</v>
          </cell>
          <cell r="BS120">
            <v>0</v>
          </cell>
          <cell r="BT120">
            <v>0</v>
          </cell>
          <cell r="BU120" t="str">
            <v>nd</v>
          </cell>
          <cell r="BV120">
            <v>8.2000000000000011</v>
          </cell>
          <cell r="BW120">
            <v>75.599999999999994</v>
          </cell>
          <cell r="BX120">
            <v>16</v>
          </cell>
          <cell r="BY120">
            <v>1.7000000000000002</v>
          </cell>
          <cell r="BZ120">
            <v>2.6</v>
          </cell>
          <cell r="CA120">
            <v>12.5</v>
          </cell>
          <cell r="CB120">
            <v>53</v>
          </cell>
          <cell r="CC120">
            <v>24.099999999999998</v>
          </cell>
          <cell r="CD120">
            <v>6</v>
          </cell>
          <cell r="CE120">
            <v>0</v>
          </cell>
          <cell r="CF120">
            <v>0</v>
          </cell>
          <cell r="CG120">
            <v>0</v>
          </cell>
          <cell r="CH120" t="str">
            <v>nd</v>
          </cell>
          <cell r="CI120">
            <v>0.70000000000000007</v>
          </cell>
          <cell r="CJ120">
            <v>99.2</v>
          </cell>
          <cell r="CK120">
            <v>73.8</v>
          </cell>
          <cell r="CL120">
            <v>26.5</v>
          </cell>
          <cell r="CM120">
            <v>90.4</v>
          </cell>
          <cell r="CN120">
            <v>43</v>
          </cell>
          <cell r="CO120">
            <v>8</v>
          </cell>
          <cell r="CP120">
            <v>33.300000000000004</v>
          </cell>
          <cell r="CQ120">
            <v>82.899999999999991</v>
          </cell>
          <cell r="CR120">
            <v>8.2000000000000011</v>
          </cell>
          <cell r="CS120">
            <v>27.400000000000002</v>
          </cell>
          <cell r="CT120">
            <v>33.6</v>
          </cell>
          <cell r="CU120">
            <v>7.0000000000000009</v>
          </cell>
          <cell r="CV120">
            <v>32</v>
          </cell>
          <cell r="CW120">
            <v>43</v>
          </cell>
          <cell r="CX120">
            <v>4.2</v>
          </cell>
          <cell r="CY120">
            <v>10.6</v>
          </cell>
          <cell r="CZ120">
            <v>5.8000000000000007</v>
          </cell>
          <cell r="DA120">
            <v>10.299999999999999</v>
          </cell>
          <cell r="DB120">
            <v>26.1</v>
          </cell>
          <cell r="DC120">
            <v>35.6</v>
          </cell>
          <cell r="DD120">
            <v>30.099999999999998</v>
          </cell>
          <cell r="DE120">
            <v>12.7</v>
          </cell>
          <cell r="DF120">
            <v>17.899999999999999</v>
          </cell>
          <cell r="DG120">
            <v>6.1</v>
          </cell>
          <cell r="DH120">
            <v>1.3</v>
          </cell>
          <cell r="DI120">
            <v>5.6000000000000005</v>
          </cell>
          <cell r="DJ120">
            <v>13.8</v>
          </cell>
          <cell r="DK120">
            <v>13.4</v>
          </cell>
          <cell r="DL120" t="str">
            <v>nd</v>
          </cell>
          <cell r="DM120" t="str">
            <v>nd</v>
          </cell>
          <cell r="DN120">
            <v>0</v>
          </cell>
          <cell r="DO120">
            <v>0</v>
          </cell>
          <cell r="DP120">
            <v>0</v>
          </cell>
          <cell r="DQ120">
            <v>0.6</v>
          </cell>
          <cell r="DR120">
            <v>0.89999999999999991</v>
          </cell>
          <cell r="DS120" t="str">
            <v>nd</v>
          </cell>
          <cell r="DT120" t="str">
            <v>nd</v>
          </cell>
          <cell r="DU120" t="str">
            <v>nd</v>
          </cell>
          <cell r="DV120">
            <v>0</v>
          </cell>
          <cell r="DW120">
            <v>11.200000000000001</v>
          </cell>
          <cell r="DX120">
            <v>4.9000000000000004</v>
          </cell>
          <cell r="DY120">
            <v>2.2999999999999998</v>
          </cell>
          <cell r="DZ120" t="str">
            <v>nd</v>
          </cell>
          <cell r="EA120">
            <v>0.5</v>
          </cell>
          <cell r="EB120">
            <v>1.7999999999999998</v>
          </cell>
          <cell r="EC120">
            <v>48.199999999999996</v>
          </cell>
          <cell r="ED120">
            <v>11.899999999999999</v>
          </cell>
          <cell r="EE120">
            <v>2.8000000000000003</v>
          </cell>
          <cell r="EF120">
            <v>1.3</v>
          </cell>
          <cell r="EG120">
            <v>0.5</v>
          </cell>
          <cell r="EH120">
            <v>1.7000000000000002</v>
          </cell>
          <cell r="EI120">
            <v>7.6</v>
          </cell>
          <cell r="EJ120">
            <v>1.5</v>
          </cell>
          <cell r="EK120">
            <v>0</v>
          </cell>
          <cell r="EL120">
            <v>0</v>
          </cell>
          <cell r="EM120">
            <v>0</v>
          </cell>
          <cell r="EN120">
            <v>0.5</v>
          </cell>
          <cell r="EO120">
            <v>0</v>
          </cell>
          <cell r="EP120">
            <v>0</v>
          </cell>
          <cell r="EQ120">
            <v>0</v>
          </cell>
          <cell r="ER120">
            <v>0</v>
          </cell>
          <cell r="ES120">
            <v>0.8</v>
          </cell>
          <cell r="ET120">
            <v>0</v>
          </cell>
          <cell r="EU120">
            <v>0</v>
          </cell>
          <cell r="EV120">
            <v>0</v>
          </cell>
          <cell r="EW120" t="str">
            <v>nd</v>
          </cell>
          <cell r="EX120">
            <v>1.0999999999999999</v>
          </cell>
          <cell r="EY120">
            <v>1</v>
          </cell>
          <cell r="EZ120" t="str">
            <v>nd</v>
          </cell>
          <cell r="FA120">
            <v>0.89999999999999991</v>
          </cell>
          <cell r="FB120" t="str">
            <v>nd</v>
          </cell>
          <cell r="FC120">
            <v>0.8</v>
          </cell>
          <cell r="FD120">
            <v>5.8000000000000007</v>
          </cell>
          <cell r="FE120">
            <v>12.5</v>
          </cell>
          <cell r="FF120" t="str">
            <v>nd</v>
          </cell>
          <cell r="FG120" t="str">
            <v>nd</v>
          </cell>
          <cell r="FH120">
            <v>1.7000000000000002</v>
          </cell>
          <cell r="FI120">
            <v>3.4000000000000004</v>
          </cell>
          <cell r="FJ120">
            <v>23.1</v>
          </cell>
          <cell r="FK120">
            <v>37.700000000000003</v>
          </cell>
          <cell r="FL120">
            <v>0</v>
          </cell>
          <cell r="FM120">
            <v>0</v>
          </cell>
          <cell r="FN120" t="str">
            <v>nd</v>
          </cell>
          <cell r="FO120" t="str">
            <v>nd</v>
          </cell>
          <cell r="FP120">
            <v>2.6</v>
          </cell>
          <cell r="FQ120">
            <v>6.9</v>
          </cell>
          <cell r="FR120">
            <v>0</v>
          </cell>
          <cell r="FS120">
            <v>0</v>
          </cell>
          <cell r="FT120">
            <v>0</v>
          </cell>
          <cell r="FU120">
            <v>0</v>
          </cell>
          <cell r="FV120" t="str">
            <v>nd</v>
          </cell>
          <cell r="FW120">
            <v>0</v>
          </cell>
          <cell r="FX120">
            <v>0</v>
          </cell>
          <cell r="FY120" t="str">
            <v>nd</v>
          </cell>
          <cell r="FZ120">
            <v>0</v>
          </cell>
          <cell r="GA120">
            <v>1</v>
          </cell>
          <cell r="GB120">
            <v>0.89999999999999991</v>
          </cell>
          <cell r="GC120">
            <v>0</v>
          </cell>
          <cell r="GD120" t="str">
            <v>nd</v>
          </cell>
          <cell r="GE120" t="str">
            <v>nd</v>
          </cell>
          <cell r="GF120">
            <v>0.70000000000000007</v>
          </cell>
          <cell r="GG120">
            <v>7.1999999999999993</v>
          </cell>
          <cell r="GH120">
            <v>12.1</v>
          </cell>
          <cell r="GI120">
            <v>0</v>
          </cell>
          <cell r="GJ120">
            <v>0</v>
          </cell>
          <cell r="GK120">
            <v>0</v>
          </cell>
          <cell r="GL120">
            <v>0</v>
          </cell>
          <cell r="GM120">
            <v>20.8</v>
          </cell>
          <cell r="GN120">
            <v>45.6</v>
          </cell>
          <cell r="GO120">
            <v>0</v>
          </cell>
          <cell r="GP120">
            <v>0</v>
          </cell>
          <cell r="GQ120">
            <v>0</v>
          </cell>
          <cell r="GR120">
            <v>0</v>
          </cell>
          <cell r="GS120">
            <v>2.8000000000000003</v>
          </cell>
          <cell r="GT120">
            <v>7.3</v>
          </cell>
          <cell r="GU120">
            <v>0</v>
          </cell>
          <cell r="GV120" t="str">
            <v>nd</v>
          </cell>
          <cell r="GW120">
            <v>0</v>
          </cell>
          <cell r="GX120">
            <v>0</v>
          </cell>
          <cell r="GY120" t="str">
            <v>nd</v>
          </cell>
          <cell r="GZ120">
            <v>0</v>
          </cell>
          <cell r="HA120">
            <v>0</v>
          </cell>
          <cell r="HB120">
            <v>0</v>
          </cell>
          <cell r="HC120">
            <v>0.5</v>
          </cell>
          <cell r="HD120">
            <v>1.2</v>
          </cell>
          <cell r="HE120">
            <v>0.5</v>
          </cell>
          <cell r="HF120">
            <v>0</v>
          </cell>
          <cell r="HG120">
            <v>0</v>
          </cell>
          <cell r="HH120">
            <v>0</v>
          </cell>
          <cell r="HI120">
            <v>2.8000000000000003</v>
          </cell>
          <cell r="HJ120">
            <v>13.900000000000002</v>
          </cell>
          <cell r="HK120">
            <v>3.9</v>
          </cell>
          <cell r="HL120">
            <v>0</v>
          </cell>
          <cell r="HM120">
            <v>0</v>
          </cell>
          <cell r="HN120">
            <v>0</v>
          </cell>
          <cell r="HO120">
            <v>4.7</v>
          </cell>
          <cell r="HP120">
            <v>53.5</v>
          </cell>
          <cell r="HQ120">
            <v>8.1</v>
          </cell>
          <cell r="HR120">
            <v>0</v>
          </cell>
          <cell r="HS120">
            <v>0</v>
          </cell>
          <cell r="HT120" t="str">
            <v>nd</v>
          </cell>
          <cell r="HU120" t="str">
            <v>nd</v>
          </cell>
          <cell r="HV120">
            <v>6.7</v>
          </cell>
          <cell r="HW120">
            <v>3</v>
          </cell>
          <cell r="HX120">
            <v>0</v>
          </cell>
          <cell r="HY120">
            <v>0</v>
          </cell>
          <cell r="HZ120">
            <v>0</v>
          </cell>
          <cell r="IA120" t="str">
            <v>nd</v>
          </cell>
          <cell r="IB120">
            <v>0</v>
          </cell>
          <cell r="IC120" t="str">
            <v>nd</v>
          </cell>
          <cell r="ID120">
            <v>0</v>
          </cell>
          <cell r="IE120" t="str">
            <v>nd</v>
          </cell>
          <cell r="IF120">
            <v>1</v>
          </cell>
          <cell r="IG120">
            <v>0.89999999999999991</v>
          </cell>
          <cell r="IH120">
            <v>0</v>
          </cell>
          <cell r="II120">
            <v>0.89999999999999991</v>
          </cell>
          <cell r="IJ120">
            <v>0.89999999999999991</v>
          </cell>
          <cell r="IK120">
            <v>4.2</v>
          </cell>
          <cell r="IL120">
            <v>9.9</v>
          </cell>
          <cell r="IM120">
            <v>3.3000000000000003</v>
          </cell>
          <cell r="IN120">
            <v>1.7999999999999998</v>
          </cell>
          <cell r="IO120">
            <v>0.70000000000000007</v>
          </cell>
          <cell r="IP120">
            <v>1.4000000000000001</v>
          </cell>
          <cell r="IQ120">
            <v>7.3</v>
          </cell>
          <cell r="IR120">
            <v>35.6</v>
          </cell>
          <cell r="IS120">
            <v>18.2</v>
          </cell>
          <cell r="IT120">
            <v>2.9000000000000004</v>
          </cell>
          <cell r="IU120">
            <v>0</v>
          </cell>
          <cell r="IV120">
            <v>0</v>
          </cell>
          <cell r="IW120">
            <v>0.8</v>
          </cell>
          <cell r="IX120">
            <v>6.1</v>
          </cell>
          <cell r="IY120">
            <v>1.7000000000000002</v>
          </cell>
          <cell r="IZ120">
            <v>1.3</v>
          </cell>
          <cell r="JA120">
            <v>0</v>
          </cell>
          <cell r="JB120">
            <v>0</v>
          </cell>
          <cell r="JC120">
            <v>0</v>
          </cell>
          <cell r="JD120">
            <v>0</v>
          </cell>
          <cell r="JE120">
            <v>0.70000000000000007</v>
          </cell>
          <cell r="JF120">
            <v>0</v>
          </cell>
          <cell r="JG120">
            <v>0</v>
          </cell>
          <cell r="JH120">
            <v>0</v>
          </cell>
          <cell r="JI120">
            <v>0</v>
          </cell>
          <cell r="JJ120">
            <v>0</v>
          </cell>
          <cell r="JK120">
            <v>2.1999999999999997</v>
          </cell>
          <cell r="JL120">
            <v>0</v>
          </cell>
          <cell r="JM120">
            <v>0</v>
          </cell>
          <cell r="JN120">
            <v>0</v>
          </cell>
          <cell r="JO120">
            <v>0</v>
          </cell>
          <cell r="JP120" t="str">
            <v>nd</v>
          </cell>
          <cell r="JQ120">
            <v>20.200000000000003</v>
          </cell>
          <cell r="JR120">
            <v>0</v>
          </cell>
          <cell r="JS120">
            <v>0</v>
          </cell>
          <cell r="JT120">
            <v>0</v>
          </cell>
          <cell r="JU120" t="str">
            <v>nd</v>
          </cell>
          <cell r="JV120">
            <v>0.5</v>
          </cell>
          <cell r="JW120">
            <v>65.900000000000006</v>
          </cell>
          <cell r="JX120">
            <v>0</v>
          </cell>
          <cell r="JY120">
            <v>0</v>
          </cell>
          <cell r="JZ120">
            <v>0</v>
          </cell>
          <cell r="KA120">
            <v>0</v>
          </cell>
          <cell r="KB120">
            <v>0</v>
          </cell>
          <cell r="KC120">
            <v>10.199999999999999</v>
          </cell>
          <cell r="KD120">
            <v>69.5</v>
          </cell>
          <cell r="KE120">
            <v>4</v>
          </cell>
          <cell r="KF120">
            <v>2.2999999999999998</v>
          </cell>
          <cell r="KG120">
            <v>5.3</v>
          </cell>
          <cell r="KH120">
            <v>18.8</v>
          </cell>
          <cell r="KI120">
            <v>0.1</v>
          </cell>
          <cell r="KJ120">
            <v>66.5</v>
          </cell>
          <cell r="KK120">
            <v>4.1000000000000005</v>
          </cell>
          <cell r="KL120">
            <v>2.2999999999999998</v>
          </cell>
          <cell r="KM120">
            <v>5.6000000000000005</v>
          </cell>
          <cell r="KN120">
            <v>21.5</v>
          </cell>
          <cell r="KO120">
            <v>0.1</v>
          </cell>
        </row>
        <row r="121">
          <cell r="A121" t="str">
            <v>EnsCB</v>
          </cell>
          <cell r="B121" t="str">
            <v>121</v>
          </cell>
          <cell r="C121" t="str">
            <v>NAF 38</v>
          </cell>
          <cell r="D121" t="str">
            <v>CB</v>
          </cell>
          <cell r="E121" t="str">
            <v/>
          </cell>
          <cell r="F121">
            <v>0</v>
          </cell>
          <cell r="G121">
            <v>7.1999999999999993</v>
          </cell>
          <cell r="H121">
            <v>32.9</v>
          </cell>
          <cell r="I121">
            <v>54.1</v>
          </cell>
          <cell r="J121">
            <v>5.8999999999999995</v>
          </cell>
          <cell r="K121">
            <v>83.8</v>
          </cell>
          <cell r="L121" t="str">
            <v>nd</v>
          </cell>
          <cell r="M121" t="str">
            <v>nd</v>
          </cell>
          <cell r="N121" t="str">
            <v>nd</v>
          </cell>
          <cell r="O121">
            <v>32.4</v>
          </cell>
          <cell r="P121">
            <v>18.3</v>
          </cell>
          <cell r="Q121">
            <v>31.6</v>
          </cell>
          <cell r="R121">
            <v>8.7999999999999989</v>
          </cell>
          <cell r="S121">
            <v>23.799999999999997</v>
          </cell>
          <cell r="T121">
            <v>54.7</v>
          </cell>
          <cell r="U121">
            <v>1.6</v>
          </cell>
          <cell r="V121">
            <v>14.6</v>
          </cell>
          <cell r="W121">
            <v>24.4</v>
          </cell>
          <cell r="X121">
            <v>71.5</v>
          </cell>
          <cell r="Y121">
            <v>4</v>
          </cell>
          <cell r="Z121">
            <v>10</v>
          </cell>
          <cell r="AA121">
            <v>83.3</v>
          </cell>
          <cell r="AB121">
            <v>22.900000000000002</v>
          </cell>
          <cell r="AC121">
            <v>58.8</v>
          </cell>
          <cell r="AD121" t="str">
            <v>nd</v>
          </cell>
          <cell r="AE121">
            <v>30.599999999999998</v>
          </cell>
          <cell r="AF121">
            <v>15.8</v>
          </cell>
          <cell r="AG121" t="str">
            <v>nd</v>
          </cell>
          <cell r="AH121">
            <v>0</v>
          </cell>
          <cell r="AI121">
            <v>48.199999999999996</v>
          </cell>
          <cell r="AJ121">
            <v>38.800000000000004</v>
          </cell>
          <cell r="AK121">
            <v>5.8000000000000007</v>
          </cell>
          <cell r="AL121">
            <v>55.400000000000006</v>
          </cell>
          <cell r="AM121">
            <v>48</v>
          </cell>
          <cell r="AN121">
            <v>52</v>
          </cell>
          <cell r="AO121">
            <v>55.600000000000009</v>
          </cell>
          <cell r="AP121">
            <v>44.4</v>
          </cell>
          <cell r="AQ121">
            <v>59</v>
          </cell>
          <cell r="AR121">
            <v>11.5</v>
          </cell>
          <cell r="AS121">
            <v>0</v>
          </cell>
          <cell r="AT121">
            <v>19.8</v>
          </cell>
          <cell r="AU121">
            <v>9.8000000000000007</v>
          </cell>
          <cell r="AV121">
            <v>7.9</v>
          </cell>
          <cell r="AW121" t="str">
            <v>nd</v>
          </cell>
          <cell r="AX121" t="str">
            <v>nd</v>
          </cell>
          <cell r="AY121">
            <v>78</v>
          </cell>
          <cell r="AZ121">
            <v>6</v>
          </cell>
          <cell r="BA121">
            <v>75.900000000000006</v>
          </cell>
          <cell r="BB121">
            <v>11.600000000000001</v>
          </cell>
          <cell r="BC121" t="str">
            <v>nd</v>
          </cell>
          <cell r="BD121">
            <v>5.3</v>
          </cell>
          <cell r="BE121">
            <v>3.4000000000000004</v>
          </cell>
          <cell r="BF121">
            <v>1.4000000000000001</v>
          </cell>
          <cell r="BG121" t="str">
            <v>nd</v>
          </cell>
          <cell r="BH121" t="str">
            <v>nd</v>
          </cell>
          <cell r="BI121">
            <v>5.4</v>
          </cell>
          <cell r="BJ121">
            <v>4.2</v>
          </cell>
          <cell r="BK121">
            <v>32.1</v>
          </cell>
          <cell r="BL121">
            <v>56.000000000000007</v>
          </cell>
          <cell r="BM121">
            <v>2.1</v>
          </cell>
          <cell r="BN121" t="str">
            <v>nd</v>
          </cell>
          <cell r="BO121">
            <v>0</v>
          </cell>
          <cell r="BP121">
            <v>5.5</v>
          </cell>
          <cell r="BQ121">
            <v>31.8</v>
          </cell>
          <cell r="BR121">
            <v>60.099999999999994</v>
          </cell>
          <cell r="BS121">
            <v>0</v>
          </cell>
          <cell r="BT121">
            <v>0</v>
          </cell>
          <cell r="BU121">
            <v>0</v>
          </cell>
          <cell r="BV121">
            <v>4.7</v>
          </cell>
          <cell r="BW121">
            <v>77.3</v>
          </cell>
          <cell r="BX121">
            <v>18</v>
          </cell>
          <cell r="BY121" t="str">
            <v>nd</v>
          </cell>
          <cell r="BZ121">
            <v>5.8999999999999995</v>
          </cell>
          <cell r="CA121">
            <v>5.6000000000000005</v>
          </cell>
          <cell r="CB121">
            <v>43.8</v>
          </cell>
          <cell r="CC121">
            <v>26.700000000000003</v>
          </cell>
          <cell r="CD121">
            <v>14.6</v>
          </cell>
          <cell r="CE121">
            <v>0</v>
          </cell>
          <cell r="CF121">
            <v>0</v>
          </cell>
          <cell r="CG121">
            <v>0</v>
          </cell>
          <cell r="CH121">
            <v>0</v>
          </cell>
          <cell r="CI121">
            <v>0</v>
          </cell>
          <cell r="CJ121">
            <v>100</v>
          </cell>
          <cell r="CK121">
            <v>57.099999999999994</v>
          </cell>
          <cell r="CL121">
            <v>24.2</v>
          </cell>
          <cell r="CM121">
            <v>80</v>
          </cell>
          <cell r="CN121">
            <v>25.7</v>
          </cell>
          <cell r="CO121">
            <v>1.9</v>
          </cell>
          <cell r="CP121">
            <v>40</v>
          </cell>
          <cell r="CQ121">
            <v>84.2</v>
          </cell>
          <cell r="CR121">
            <v>8.6</v>
          </cell>
          <cell r="CS121">
            <v>20.200000000000003</v>
          </cell>
          <cell r="CT121">
            <v>32.300000000000004</v>
          </cell>
          <cell r="CU121">
            <v>9.7000000000000011</v>
          </cell>
          <cell r="CV121">
            <v>37.700000000000003</v>
          </cell>
          <cell r="CW121">
            <v>10.5</v>
          </cell>
          <cell r="CX121">
            <v>0</v>
          </cell>
          <cell r="CY121">
            <v>19.2</v>
          </cell>
          <cell r="CZ121">
            <v>14.499999999999998</v>
          </cell>
          <cell r="DA121">
            <v>28.9</v>
          </cell>
          <cell r="DB121">
            <v>26.900000000000002</v>
          </cell>
          <cell r="DC121">
            <v>6.4</v>
          </cell>
          <cell r="DD121">
            <v>63.2</v>
          </cell>
          <cell r="DE121">
            <v>4.7</v>
          </cell>
          <cell r="DF121">
            <v>19.900000000000002</v>
          </cell>
          <cell r="DG121">
            <v>16.2</v>
          </cell>
          <cell r="DH121" t="str">
            <v>nd</v>
          </cell>
          <cell r="DI121">
            <v>16.3</v>
          </cell>
          <cell r="DJ121">
            <v>38.200000000000003</v>
          </cell>
          <cell r="DK121">
            <v>11.5</v>
          </cell>
          <cell r="DL121">
            <v>0</v>
          </cell>
          <cell r="DM121">
            <v>0</v>
          </cell>
          <cell r="DN121">
            <v>0</v>
          </cell>
          <cell r="DO121">
            <v>0</v>
          </cell>
          <cell r="DP121">
            <v>0</v>
          </cell>
          <cell r="DQ121">
            <v>3</v>
          </cell>
          <cell r="DR121" t="str">
            <v>nd</v>
          </cell>
          <cell r="DS121">
            <v>0</v>
          </cell>
          <cell r="DT121">
            <v>3.5999999999999996</v>
          </cell>
          <cell r="DU121" t="str">
            <v>nd</v>
          </cell>
          <cell r="DV121">
            <v>0</v>
          </cell>
          <cell r="DW121">
            <v>21.5</v>
          </cell>
          <cell r="DX121">
            <v>8.4</v>
          </cell>
          <cell r="DY121" t="str">
            <v>nd</v>
          </cell>
          <cell r="DZ121" t="str">
            <v>nd</v>
          </cell>
          <cell r="EA121" t="str">
            <v>nd</v>
          </cell>
          <cell r="EB121">
            <v>0</v>
          </cell>
          <cell r="EC121">
            <v>45.5</v>
          </cell>
          <cell r="ED121">
            <v>2.7</v>
          </cell>
          <cell r="EE121" t="str">
            <v>nd</v>
          </cell>
          <cell r="EF121" t="str">
            <v>nd</v>
          </cell>
          <cell r="EG121" t="str">
            <v>nd</v>
          </cell>
          <cell r="EH121">
            <v>1.4000000000000001</v>
          </cell>
          <cell r="EI121">
            <v>5.8999999999999995</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t="str">
            <v>nd</v>
          </cell>
          <cell r="EX121">
            <v>3.4000000000000004</v>
          </cell>
          <cell r="EY121">
            <v>2.9000000000000004</v>
          </cell>
          <cell r="EZ121">
            <v>0</v>
          </cell>
          <cell r="FA121">
            <v>0</v>
          </cell>
          <cell r="FB121" t="str">
            <v>nd</v>
          </cell>
          <cell r="FC121">
            <v>0</v>
          </cell>
          <cell r="FD121">
            <v>14.299999999999999</v>
          </cell>
          <cell r="FE121">
            <v>14.399999999999999</v>
          </cell>
          <cell r="FF121" t="str">
            <v>nd</v>
          </cell>
          <cell r="FG121" t="str">
            <v>nd</v>
          </cell>
          <cell r="FH121" t="str">
            <v>nd</v>
          </cell>
          <cell r="FI121" t="str">
            <v>nd</v>
          </cell>
          <cell r="FJ121">
            <v>13.700000000000001</v>
          </cell>
          <cell r="FK121">
            <v>34.4</v>
          </cell>
          <cell r="FL121">
            <v>0</v>
          </cell>
          <cell r="FM121">
            <v>0</v>
          </cell>
          <cell r="FN121" t="str">
            <v>nd</v>
          </cell>
          <cell r="FO121">
            <v>0</v>
          </cell>
          <cell r="FP121" t="str">
            <v>nd</v>
          </cell>
          <cell r="FQ121">
            <v>4.2</v>
          </cell>
          <cell r="FR121">
            <v>0</v>
          </cell>
          <cell r="FS121">
            <v>0</v>
          </cell>
          <cell r="FT121">
            <v>0</v>
          </cell>
          <cell r="FU121">
            <v>0</v>
          </cell>
          <cell r="FV121">
            <v>0</v>
          </cell>
          <cell r="FW121" t="str">
            <v>nd</v>
          </cell>
          <cell r="FX121" t="str">
            <v>nd</v>
          </cell>
          <cell r="FY121">
            <v>0</v>
          </cell>
          <cell r="FZ121" t="str">
            <v>nd</v>
          </cell>
          <cell r="GA121" t="str">
            <v>nd</v>
          </cell>
          <cell r="GB121">
            <v>2.4</v>
          </cell>
          <cell r="GC121" t="str">
            <v>nd</v>
          </cell>
          <cell r="GD121">
            <v>0</v>
          </cell>
          <cell r="GE121">
            <v>0</v>
          </cell>
          <cell r="GF121" t="str">
            <v>nd</v>
          </cell>
          <cell r="GG121">
            <v>14.399999999999999</v>
          </cell>
          <cell r="GH121">
            <v>15.2</v>
          </cell>
          <cell r="GI121">
            <v>0</v>
          </cell>
          <cell r="GJ121">
            <v>0</v>
          </cell>
          <cell r="GK121">
            <v>0</v>
          </cell>
          <cell r="GL121" t="str">
            <v>nd</v>
          </cell>
          <cell r="GM121">
            <v>15.7</v>
          </cell>
          <cell r="GN121">
            <v>38.200000000000003</v>
          </cell>
          <cell r="GO121">
            <v>0</v>
          </cell>
          <cell r="GP121">
            <v>0</v>
          </cell>
          <cell r="GQ121">
            <v>0</v>
          </cell>
          <cell r="GR121">
            <v>0</v>
          </cell>
          <cell r="GS121" t="str">
            <v>nd</v>
          </cell>
          <cell r="GT121">
            <v>4.3</v>
          </cell>
          <cell r="GU121">
            <v>0</v>
          </cell>
          <cell r="GV121">
            <v>0</v>
          </cell>
          <cell r="GW121">
            <v>0</v>
          </cell>
          <cell r="GX121">
            <v>0</v>
          </cell>
          <cell r="GY121">
            <v>0</v>
          </cell>
          <cell r="GZ121">
            <v>0</v>
          </cell>
          <cell r="HA121">
            <v>0</v>
          </cell>
          <cell r="HB121">
            <v>0</v>
          </cell>
          <cell r="HC121" t="str">
            <v>nd</v>
          </cell>
          <cell r="HD121">
            <v>3.3000000000000003</v>
          </cell>
          <cell r="HE121">
            <v>3.5999999999999996</v>
          </cell>
          <cell r="HF121">
            <v>0</v>
          </cell>
          <cell r="HG121">
            <v>0</v>
          </cell>
          <cell r="HH121">
            <v>0</v>
          </cell>
          <cell r="HI121" t="str">
            <v>nd</v>
          </cell>
          <cell r="HJ121">
            <v>27</v>
          </cell>
          <cell r="HK121">
            <v>4.7</v>
          </cell>
          <cell r="HL121">
            <v>0</v>
          </cell>
          <cell r="HM121">
            <v>0</v>
          </cell>
          <cell r="HN121">
            <v>0</v>
          </cell>
          <cell r="HO121" t="str">
            <v>nd</v>
          </cell>
          <cell r="HP121">
            <v>41.5</v>
          </cell>
          <cell r="HQ121">
            <v>9.7000000000000011</v>
          </cell>
          <cell r="HR121">
            <v>0</v>
          </cell>
          <cell r="HS121">
            <v>0</v>
          </cell>
          <cell r="HT121">
            <v>0</v>
          </cell>
          <cell r="HU121">
            <v>0</v>
          </cell>
          <cell r="HV121">
            <v>5.5</v>
          </cell>
          <cell r="HW121">
            <v>0</v>
          </cell>
          <cell r="HX121">
            <v>0</v>
          </cell>
          <cell r="HY121">
            <v>0</v>
          </cell>
          <cell r="HZ121">
            <v>0</v>
          </cell>
          <cell r="IA121">
            <v>0</v>
          </cell>
          <cell r="IB121">
            <v>0</v>
          </cell>
          <cell r="IC121">
            <v>0</v>
          </cell>
          <cell r="ID121">
            <v>0</v>
          </cell>
          <cell r="IE121" t="str">
            <v>nd</v>
          </cell>
          <cell r="IF121">
            <v>2.2999999999999998</v>
          </cell>
          <cell r="IG121" t="str">
            <v>nd</v>
          </cell>
          <cell r="IH121">
            <v>1.7000000000000002</v>
          </cell>
          <cell r="II121" t="str">
            <v>nd</v>
          </cell>
          <cell r="IJ121" t="str">
            <v>nd</v>
          </cell>
          <cell r="IK121">
            <v>0</v>
          </cell>
          <cell r="IL121">
            <v>11.600000000000001</v>
          </cell>
          <cell r="IM121">
            <v>11.4</v>
          </cell>
          <cell r="IN121">
            <v>6.3</v>
          </cell>
          <cell r="IO121" t="str">
            <v>nd</v>
          </cell>
          <cell r="IP121">
            <v>2.8000000000000003</v>
          </cell>
          <cell r="IQ121">
            <v>3.4000000000000004</v>
          </cell>
          <cell r="IR121">
            <v>28.4</v>
          </cell>
          <cell r="IS121">
            <v>12.3</v>
          </cell>
          <cell r="IT121">
            <v>6</v>
          </cell>
          <cell r="IU121">
            <v>0</v>
          </cell>
          <cell r="IV121" t="str">
            <v>nd</v>
          </cell>
          <cell r="IW121">
            <v>0</v>
          </cell>
          <cell r="IX121">
            <v>1.6</v>
          </cell>
          <cell r="IY121" t="str">
            <v>nd</v>
          </cell>
          <cell r="IZ121" t="str">
            <v>nd</v>
          </cell>
          <cell r="JA121">
            <v>0</v>
          </cell>
          <cell r="JB121">
            <v>0</v>
          </cell>
          <cell r="JC121">
            <v>0</v>
          </cell>
          <cell r="JD121">
            <v>0</v>
          </cell>
          <cell r="JE121">
            <v>0</v>
          </cell>
          <cell r="JF121">
            <v>0</v>
          </cell>
          <cell r="JG121">
            <v>0</v>
          </cell>
          <cell r="JH121">
            <v>0</v>
          </cell>
          <cell r="JI121">
            <v>0</v>
          </cell>
          <cell r="JJ121">
            <v>0</v>
          </cell>
          <cell r="JK121">
            <v>8.6</v>
          </cell>
          <cell r="JL121">
            <v>0</v>
          </cell>
          <cell r="JM121">
            <v>0</v>
          </cell>
          <cell r="JN121">
            <v>0</v>
          </cell>
          <cell r="JO121">
            <v>0</v>
          </cell>
          <cell r="JP121">
            <v>0</v>
          </cell>
          <cell r="JQ121">
            <v>32.1</v>
          </cell>
          <cell r="JR121">
            <v>0</v>
          </cell>
          <cell r="JS121">
            <v>0</v>
          </cell>
          <cell r="JT121">
            <v>0</v>
          </cell>
          <cell r="JU121">
            <v>0</v>
          </cell>
          <cell r="JV121">
            <v>0</v>
          </cell>
          <cell r="JW121">
            <v>53.800000000000004</v>
          </cell>
          <cell r="JX121">
            <v>0</v>
          </cell>
          <cell r="JY121">
            <v>0</v>
          </cell>
          <cell r="JZ121">
            <v>0</v>
          </cell>
          <cell r="KA121">
            <v>0</v>
          </cell>
          <cell r="KB121">
            <v>0</v>
          </cell>
          <cell r="KC121">
            <v>5.5</v>
          </cell>
          <cell r="KD121">
            <v>70.199999999999989</v>
          </cell>
          <cell r="KE121">
            <v>5.6000000000000005</v>
          </cell>
          <cell r="KF121">
            <v>4.3</v>
          </cell>
          <cell r="KG121">
            <v>4.1000000000000005</v>
          </cell>
          <cell r="KH121">
            <v>15.7</v>
          </cell>
          <cell r="KI121">
            <v>0</v>
          </cell>
          <cell r="KJ121">
            <v>68.2</v>
          </cell>
          <cell r="KK121">
            <v>5.3</v>
          </cell>
          <cell r="KL121">
            <v>4.5</v>
          </cell>
          <cell r="KM121">
            <v>4.2</v>
          </cell>
          <cell r="KN121">
            <v>17.8</v>
          </cell>
          <cell r="KO121">
            <v>0</v>
          </cell>
        </row>
        <row r="122">
          <cell r="A122" t="str">
            <v>EnsCC</v>
          </cell>
          <cell r="B122" t="str">
            <v>122</v>
          </cell>
          <cell r="C122" t="str">
            <v>NAF 38</v>
          </cell>
          <cell r="D122" t="str">
            <v>CC</v>
          </cell>
          <cell r="E122" t="str">
            <v/>
          </cell>
          <cell r="F122" t="str">
            <v>nd</v>
          </cell>
          <cell r="G122">
            <v>3.2</v>
          </cell>
          <cell r="H122">
            <v>35.6</v>
          </cell>
          <cell r="I122">
            <v>48</v>
          </cell>
          <cell r="J122">
            <v>12.7</v>
          </cell>
          <cell r="K122">
            <v>90.9</v>
          </cell>
          <cell r="L122">
            <v>5.7</v>
          </cell>
          <cell r="M122" t="str">
            <v>nd</v>
          </cell>
          <cell r="N122">
            <v>0</v>
          </cell>
          <cell r="O122">
            <v>22.2</v>
          </cell>
          <cell r="P122">
            <v>27.1</v>
          </cell>
          <cell r="Q122">
            <v>11.5</v>
          </cell>
          <cell r="R122">
            <v>8.3000000000000007</v>
          </cell>
          <cell r="S122">
            <v>8.7999999999999989</v>
          </cell>
          <cell r="T122">
            <v>42</v>
          </cell>
          <cell r="U122" t="str">
            <v>nd</v>
          </cell>
          <cell r="V122">
            <v>20</v>
          </cell>
          <cell r="W122">
            <v>9.6</v>
          </cell>
          <cell r="X122">
            <v>85.5</v>
          </cell>
          <cell r="Y122">
            <v>4.9000000000000004</v>
          </cell>
          <cell r="Z122">
            <v>23.9</v>
          </cell>
          <cell r="AA122">
            <v>41.3</v>
          </cell>
          <cell r="AB122">
            <v>30.4</v>
          </cell>
          <cell r="AC122">
            <v>17.399999999999999</v>
          </cell>
          <cell r="AD122">
            <v>42.4</v>
          </cell>
          <cell r="AE122">
            <v>25</v>
          </cell>
          <cell r="AF122">
            <v>40.6</v>
          </cell>
          <cell r="AG122" t="str">
            <v>nd</v>
          </cell>
          <cell r="AH122">
            <v>0</v>
          </cell>
          <cell r="AI122">
            <v>31.3</v>
          </cell>
          <cell r="AJ122">
            <v>65.900000000000006</v>
          </cell>
          <cell r="AK122">
            <v>7.1999999999999993</v>
          </cell>
          <cell r="AL122">
            <v>26.900000000000002</v>
          </cell>
          <cell r="AM122">
            <v>31</v>
          </cell>
          <cell r="AN122">
            <v>69</v>
          </cell>
          <cell r="AO122">
            <v>50.6</v>
          </cell>
          <cell r="AP122">
            <v>49.4</v>
          </cell>
          <cell r="AQ122">
            <v>54.900000000000006</v>
          </cell>
          <cell r="AR122">
            <v>0</v>
          </cell>
          <cell r="AS122">
            <v>0</v>
          </cell>
          <cell r="AT122">
            <v>40.200000000000003</v>
          </cell>
          <cell r="AU122">
            <v>4.9000000000000004</v>
          </cell>
          <cell r="AV122">
            <v>3.2</v>
          </cell>
          <cell r="AW122" t="str">
            <v>nd</v>
          </cell>
          <cell r="AX122" t="str">
            <v>nd</v>
          </cell>
          <cell r="AY122">
            <v>83.8</v>
          </cell>
          <cell r="AZ122">
            <v>9.7000000000000011</v>
          </cell>
          <cell r="BA122">
            <v>67.600000000000009</v>
          </cell>
          <cell r="BB122">
            <v>20.9</v>
          </cell>
          <cell r="BC122">
            <v>4.3</v>
          </cell>
          <cell r="BD122" t="str">
            <v>nd</v>
          </cell>
          <cell r="BE122">
            <v>2.6</v>
          </cell>
          <cell r="BF122">
            <v>4</v>
          </cell>
          <cell r="BG122" t="str">
            <v>nd</v>
          </cell>
          <cell r="BH122">
            <v>0</v>
          </cell>
          <cell r="BI122" t="str">
            <v>nd</v>
          </cell>
          <cell r="BJ122">
            <v>4.9000000000000004</v>
          </cell>
          <cell r="BK122">
            <v>30.3</v>
          </cell>
          <cell r="BL122">
            <v>63.9</v>
          </cell>
          <cell r="BM122">
            <v>0</v>
          </cell>
          <cell r="BN122" t="str">
            <v>nd</v>
          </cell>
          <cell r="BO122" t="str">
            <v>nd</v>
          </cell>
          <cell r="BP122">
            <v>7.6</v>
          </cell>
          <cell r="BQ122">
            <v>20.3</v>
          </cell>
          <cell r="BR122">
            <v>71.2</v>
          </cell>
          <cell r="BS122">
            <v>0</v>
          </cell>
          <cell r="BT122">
            <v>0</v>
          </cell>
          <cell r="BU122">
            <v>0</v>
          </cell>
          <cell r="BV122">
            <v>10.9</v>
          </cell>
          <cell r="BW122">
            <v>66</v>
          </cell>
          <cell r="BX122">
            <v>23.1</v>
          </cell>
          <cell r="BY122">
            <v>2.6</v>
          </cell>
          <cell r="BZ122" t="str">
            <v>nd</v>
          </cell>
          <cell r="CA122">
            <v>18.899999999999999</v>
          </cell>
          <cell r="CB122">
            <v>39.1</v>
          </cell>
          <cell r="CC122">
            <v>23.599999999999998</v>
          </cell>
          <cell r="CD122">
            <v>15.1</v>
          </cell>
          <cell r="CE122">
            <v>0</v>
          </cell>
          <cell r="CF122">
            <v>0</v>
          </cell>
          <cell r="CG122" t="str">
            <v>nd</v>
          </cell>
          <cell r="CH122" t="str">
            <v>nd</v>
          </cell>
          <cell r="CI122" t="str">
            <v>nd</v>
          </cell>
          <cell r="CJ122">
            <v>96.5</v>
          </cell>
          <cell r="CK122">
            <v>67.600000000000009</v>
          </cell>
          <cell r="CL122">
            <v>22.1</v>
          </cell>
          <cell r="CM122">
            <v>63.7</v>
          </cell>
          <cell r="CN122">
            <v>35.5</v>
          </cell>
          <cell r="CO122">
            <v>3.5999999999999996</v>
          </cell>
          <cell r="CP122">
            <v>32.200000000000003</v>
          </cell>
          <cell r="CQ122">
            <v>66.600000000000009</v>
          </cell>
          <cell r="CR122">
            <v>4.2</v>
          </cell>
          <cell r="CS122">
            <v>32.6</v>
          </cell>
          <cell r="CT122">
            <v>28.4</v>
          </cell>
          <cell r="CU122">
            <v>8.5</v>
          </cell>
          <cell r="CV122">
            <v>30.5</v>
          </cell>
          <cell r="CW122">
            <v>23.200000000000003</v>
          </cell>
          <cell r="CX122">
            <v>5.0999999999999996</v>
          </cell>
          <cell r="CY122">
            <v>8.7999999999999989</v>
          </cell>
          <cell r="CZ122">
            <v>10.7</v>
          </cell>
          <cell r="DA122">
            <v>17.8</v>
          </cell>
          <cell r="DB122">
            <v>34.4</v>
          </cell>
          <cell r="DC122">
            <v>22.2</v>
          </cell>
          <cell r="DD122">
            <v>54.400000000000006</v>
          </cell>
          <cell r="DE122">
            <v>4.3</v>
          </cell>
          <cell r="DF122">
            <v>9.8000000000000007</v>
          </cell>
          <cell r="DG122">
            <v>3.6999999999999997</v>
          </cell>
          <cell r="DH122" t="str">
            <v>nd</v>
          </cell>
          <cell r="DI122">
            <v>9.4</v>
          </cell>
          <cell r="DJ122">
            <v>6.4</v>
          </cell>
          <cell r="DK122">
            <v>15.6</v>
          </cell>
          <cell r="DL122">
            <v>0</v>
          </cell>
          <cell r="DM122" t="str">
            <v>nd</v>
          </cell>
          <cell r="DN122">
            <v>0</v>
          </cell>
          <cell r="DO122">
            <v>0</v>
          </cell>
          <cell r="DP122">
            <v>0</v>
          </cell>
          <cell r="DQ122" t="str">
            <v>nd</v>
          </cell>
          <cell r="DR122" t="str">
            <v>nd</v>
          </cell>
          <cell r="DS122" t="str">
            <v>nd</v>
          </cell>
          <cell r="DT122">
            <v>0</v>
          </cell>
          <cell r="DU122" t="str">
            <v>nd</v>
          </cell>
          <cell r="DV122" t="str">
            <v>nd</v>
          </cell>
          <cell r="DW122">
            <v>19.900000000000002</v>
          </cell>
          <cell r="DX122">
            <v>12.9</v>
          </cell>
          <cell r="DY122">
            <v>3.2</v>
          </cell>
          <cell r="DZ122" t="str">
            <v>nd</v>
          </cell>
          <cell r="EA122" t="str">
            <v>nd</v>
          </cell>
          <cell r="EB122">
            <v>0</v>
          </cell>
          <cell r="EC122">
            <v>36.6</v>
          </cell>
          <cell r="ED122">
            <v>5.7</v>
          </cell>
          <cell r="EE122" t="str">
            <v>nd</v>
          </cell>
          <cell r="EF122">
            <v>0</v>
          </cell>
          <cell r="EG122">
            <v>1.7999999999999998</v>
          </cell>
          <cell r="EH122">
            <v>1.7999999999999998</v>
          </cell>
          <cell r="EI122">
            <v>10.7</v>
          </cell>
          <cell r="EJ122" t="str">
            <v>nd</v>
          </cell>
          <cell r="EK122">
            <v>0</v>
          </cell>
          <cell r="EL122">
            <v>0</v>
          </cell>
          <cell r="EM122">
            <v>0</v>
          </cell>
          <cell r="EN122">
            <v>1.5</v>
          </cell>
          <cell r="EO122">
            <v>0</v>
          </cell>
          <cell r="EP122" t="str">
            <v>nd</v>
          </cell>
          <cell r="EQ122">
            <v>0</v>
          </cell>
          <cell r="ER122">
            <v>0</v>
          </cell>
          <cell r="ES122">
            <v>0</v>
          </cell>
          <cell r="ET122">
            <v>0</v>
          </cell>
          <cell r="EU122">
            <v>0</v>
          </cell>
          <cell r="EV122">
            <v>0</v>
          </cell>
          <cell r="EW122">
            <v>0</v>
          </cell>
          <cell r="EX122">
            <v>2.1999999999999997</v>
          </cell>
          <cell r="EY122">
            <v>1.0999999999999999</v>
          </cell>
          <cell r="EZ122">
            <v>0</v>
          </cell>
          <cell r="FA122">
            <v>0</v>
          </cell>
          <cell r="FB122">
            <v>0</v>
          </cell>
          <cell r="FC122" t="str">
            <v>nd</v>
          </cell>
          <cell r="FD122">
            <v>13.4</v>
          </cell>
          <cell r="FE122">
            <v>21.6</v>
          </cell>
          <cell r="FF122" t="str">
            <v>nd</v>
          </cell>
          <cell r="FG122">
            <v>0</v>
          </cell>
          <cell r="FH122" t="str">
            <v>nd</v>
          </cell>
          <cell r="FI122">
            <v>3.2</v>
          </cell>
          <cell r="FJ122">
            <v>11.200000000000001</v>
          </cell>
          <cell r="FK122">
            <v>32.1</v>
          </cell>
          <cell r="FL122">
            <v>0</v>
          </cell>
          <cell r="FM122">
            <v>0</v>
          </cell>
          <cell r="FN122">
            <v>0</v>
          </cell>
          <cell r="FO122" t="str">
            <v>nd</v>
          </cell>
          <cell r="FP122">
            <v>3</v>
          </cell>
          <cell r="FQ122">
            <v>9</v>
          </cell>
          <cell r="FR122">
            <v>0</v>
          </cell>
          <cell r="FS122">
            <v>0</v>
          </cell>
          <cell r="FT122">
            <v>0</v>
          </cell>
          <cell r="FU122">
            <v>0</v>
          </cell>
          <cell r="FV122" t="str">
            <v>nd</v>
          </cell>
          <cell r="FW122">
            <v>0</v>
          </cell>
          <cell r="FX122">
            <v>0</v>
          </cell>
          <cell r="FY122">
            <v>0</v>
          </cell>
          <cell r="FZ122" t="str">
            <v>nd</v>
          </cell>
          <cell r="GA122">
            <v>0</v>
          </cell>
          <cell r="GB122">
            <v>1.9</v>
          </cell>
          <cell r="GC122">
            <v>0</v>
          </cell>
          <cell r="GD122">
            <v>0</v>
          </cell>
          <cell r="GE122" t="str">
            <v>nd</v>
          </cell>
          <cell r="GF122">
            <v>6</v>
          </cell>
          <cell r="GG122">
            <v>9.7000000000000011</v>
          </cell>
          <cell r="GH122">
            <v>21.4</v>
          </cell>
          <cell r="GI122">
            <v>0</v>
          </cell>
          <cell r="GJ122" t="str">
            <v>nd</v>
          </cell>
          <cell r="GK122">
            <v>0</v>
          </cell>
          <cell r="GL122">
            <v>0</v>
          </cell>
          <cell r="GM122">
            <v>9</v>
          </cell>
          <cell r="GN122">
            <v>36.9</v>
          </cell>
          <cell r="GO122">
            <v>0</v>
          </cell>
          <cell r="GP122">
            <v>0</v>
          </cell>
          <cell r="GQ122">
            <v>0</v>
          </cell>
          <cell r="GR122" t="str">
            <v>nd</v>
          </cell>
          <cell r="GS122">
            <v>1.6</v>
          </cell>
          <cell r="GT122">
            <v>10.6</v>
          </cell>
          <cell r="GU122">
            <v>0</v>
          </cell>
          <cell r="GV122" t="str">
            <v>nd</v>
          </cell>
          <cell r="GW122">
            <v>0</v>
          </cell>
          <cell r="GX122">
            <v>0</v>
          </cell>
          <cell r="GY122">
            <v>0</v>
          </cell>
          <cell r="GZ122">
            <v>0</v>
          </cell>
          <cell r="HA122">
            <v>0</v>
          </cell>
          <cell r="HB122">
            <v>0</v>
          </cell>
          <cell r="HC122">
            <v>2</v>
          </cell>
          <cell r="HD122">
            <v>1.2</v>
          </cell>
          <cell r="HE122" t="str">
            <v>nd</v>
          </cell>
          <cell r="HF122">
            <v>0</v>
          </cell>
          <cell r="HG122">
            <v>0</v>
          </cell>
          <cell r="HH122">
            <v>0</v>
          </cell>
          <cell r="HI122">
            <v>3.8</v>
          </cell>
          <cell r="HJ122">
            <v>27.200000000000003</v>
          </cell>
          <cell r="HK122">
            <v>5.5</v>
          </cell>
          <cell r="HL122">
            <v>0</v>
          </cell>
          <cell r="HM122">
            <v>0</v>
          </cell>
          <cell r="HN122">
            <v>0</v>
          </cell>
          <cell r="HO122">
            <v>5.0999999999999996</v>
          </cell>
          <cell r="HP122">
            <v>31.5</v>
          </cell>
          <cell r="HQ122">
            <v>10.199999999999999</v>
          </cell>
          <cell r="HR122">
            <v>0</v>
          </cell>
          <cell r="HS122">
            <v>0</v>
          </cell>
          <cell r="HT122">
            <v>0</v>
          </cell>
          <cell r="HU122">
            <v>0</v>
          </cell>
          <cell r="HV122">
            <v>5.6000000000000005</v>
          </cell>
          <cell r="HW122">
            <v>7.3999999999999995</v>
          </cell>
          <cell r="HX122">
            <v>0</v>
          </cell>
          <cell r="HY122">
            <v>0</v>
          </cell>
          <cell r="HZ122">
            <v>0</v>
          </cell>
          <cell r="IA122" t="str">
            <v>nd</v>
          </cell>
          <cell r="IB122">
            <v>0</v>
          </cell>
          <cell r="IC122" t="str">
            <v>nd</v>
          </cell>
          <cell r="ID122">
            <v>0</v>
          </cell>
          <cell r="IE122" t="str">
            <v>nd</v>
          </cell>
          <cell r="IF122">
            <v>1.4000000000000001</v>
          </cell>
          <cell r="IG122">
            <v>0</v>
          </cell>
          <cell r="IH122" t="str">
            <v>nd</v>
          </cell>
          <cell r="II122">
            <v>0</v>
          </cell>
          <cell r="IJ122">
            <v>0</v>
          </cell>
          <cell r="IK122">
            <v>8.6</v>
          </cell>
          <cell r="IL122">
            <v>12.5</v>
          </cell>
          <cell r="IM122">
            <v>9.4</v>
          </cell>
          <cell r="IN122">
            <v>4.2</v>
          </cell>
          <cell r="IO122">
            <v>1.9</v>
          </cell>
          <cell r="IP122" t="str">
            <v>nd</v>
          </cell>
          <cell r="IQ122">
            <v>8.6999999999999993</v>
          </cell>
          <cell r="IR122">
            <v>22.7</v>
          </cell>
          <cell r="IS122">
            <v>11.600000000000001</v>
          </cell>
          <cell r="IT122">
            <v>3.4000000000000004</v>
          </cell>
          <cell r="IU122">
            <v>0</v>
          </cell>
          <cell r="IV122">
            <v>0</v>
          </cell>
          <cell r="IW122" t="str">
            <v>nd</v>
          </cell>
          <cell r="IX122">
            <v>2</v>
          </cell>
          <cell r="IY122">
            <v>2.7</v>
          </cell>
          <cell r="IZ122">
            <v>6.9</v>
          </cell>
          <cell r="JA122">
            <v>0</v>
          </cell>
          <cell r="JB122">
            <v>0</v>
          </cell>
          <cell r="JC122">
            <v>0</v>
          </cell>
          <cell r="JD122">
            <v>0</v>
          </cell>
          <cell r="JE122" t="str">
            <v>nd</v>
          </cell>
          <cell r="JF122">
            <v>0</v>
          </cell>
          <cell r="JG122">
            <v>0</v>
          </cell>
          <cell r="JH122">
            <v>0</v>
          </cell>
          <cell r="JI122">
            <v>0</v>
          </cell>
          <cell r="JJ122">
            <v>0</v>
          </cell>
          <cell r="JK122">
            <v>3.3000000000000003</v>
          </cell>
          <cell r="JL122">
            <v>0</v>
          </cell>
          <cell r="JM122">
            <v>0</v>
          </cell>
          <cell r="JN122" t="str">
            <v>nd</v>
          </cell>
          <cell r="JO122" t="str">
            <v>nd</v>
          </cell>
          <cell r="JP122" t="str">
            <v>nd</v>
          </cell>
          <cell r="JQ122">
            <v>34.9</v>
          </cell>
          <cell r="JR122">
            <v>0</v>
          </cell>
          <cell r="JS122">
            <v>0</v>
          </cell>
          <cell r="JT122">
            <v>0</v>
          </cell>
          <cell r="JU122" t="str">
            <v>nd</v>
          </cell>
          <cell r="JV122" t="str">
            <v>nd</v>
          </cell>
          <cell r="JW122">
            <v>45.2</v>
          </cell>
          <cell r="JX122">
            <v>0</v>
          </cell>
          <cell r="JY122">
            <v>0</v>
          </cell>
          <cell r="JZ122">
            <v>0</v>
          </cell>
          <cell r="KA122">
            <v>0</v>
          </cell>
          <cell r="KB122">
            <v>0</v>
          </cell>
          <cell r="KC122">
            <v>12.7</v>
          </cell>
          <cell r="KD122">
            <v>70.7</v>
          </cell>
          <cell r="KE122">
            <v>3</v>
          </cell>
          <cell r="KF122">
            <v>2.5</v>
          </cell>
          <cell r="KG122">
            <v>5.4</v>
          </cell>
          <cell r="KH122">
            <v>17.8</v>
          </cell>
          <cell r="KI122">
            <v>0.6</v>
          </cell>
          <cell r="KJ122">
            <v>68.400000000000006</v>
          </cell>
          <cell r="KK122">
            <v>3.1</v>
          </cell>
          <cell r="KL122">
            <v>2.9000000000000004</v>
          </cell>
          <cell r="KM122">
            <v>5.8999999999999995</v>
          </cell>
          <cell r="KN122">
            <v>19.2</v>
          </cell>
          <cell r="KO122">
            <v>0.6</v>
          </cell>
        </row>
        <row r="123">
          <cell r="A123" t="str">
            <v>EnsCD</v>
          </cell>
          <cell r="B123" t="str">
            <v>123</v>
          </cell>
          <cell r="C123" t="str">
            <v>NAF 38</v>
          </cell>
          <cell r="D123" t="str">
            <v>CD</v>
          </cell>
          <cell r="E123" t="str">
            <v/>
          </cell>
          <cell r="F123">
            <v>0</v>
          </cell>
          <cell r="G123">
            <v>0</v>
          </cell>
          <cell r="H123" t="str">
            <v>nd</v>
          </cell>
          <cell r="I123">
            <v>15.9</v>
          </cell>
          <cell r="J123" t="str">
            <v>nd</v>
          </cell>
          <cell r="K123" t="str">
            <v>nd</v>
          </cell>
          <cell r="L123">
            <v>0</v>
          </cell>
          <cell r="M123">
            <v>0</v>
          </cell>
          <cell r="N123">
            <v>0</v>
          </cell>
          <cell r="O123">
            <v>0</v>
          </cell>
          <cell r="P123">
            <v>0</v>
          </cell>
          <cell r="Q123" t="str">
            <v>nd</v>
          </cell>
          <cell r="R123" t="str">
            <v>nd</v>
          </cell>
          <cell r="S123" t="str">
            <v>nd</v>
          </cell>
          <cell r="T123" t="str">
            <v>nd</v>
          </cell>
          <cell r="U123">
            <v>0</v>
          </cell>
          <cell r="V123">
            <v>0</v>
          </cell>
          <cell r="W123">
            <v>0</v>
          </cell>
          <cell r="X123">
            <v>98.4</v>
          </cell>
          <cell r="Y123" t="str">
            <v>nd</v>
          </cell>
          <cell r="Z123">
            <v>0</v>
          </cell>
          <cell r="AA123">
            <v>0</v>
          </cell>
          <cell r="AB123">
            <v>0</v>
          </cell>
          <cell r="AC123">
            <v>0</v>
          </cell>
          <cell r="AD123">
            <v>0</v>
          </cell>
          <cell r="AE123">
            <v>0</v>
          </cell>
          <cell r="AF123">
            <v>0</v>
          </cell>
          <cell r="AG123">
            <v>0</v>
          </cell>
          <cell r="AH123">
            <v>0</v>
          </cell>
          <cell r="AI123">
            <v>0</v>
          </cell>
          <cell r="AJ123">
            <v>100</v>
          </cell>
          <cell r="AK123">
            <v>0</v>
          </cell>
          <cell r="AL123">
            <v>0</v>
          </cell>
          <cell r="AM123" t="str">
            <v>nd</v>
          </cell>
          <cell r="AN123">
            <v>88.3</v>
          </cell>
          <cell r="AO123" t="str">
            <v>nd</v>
          </cell>
          <cell r="AP123">
            <v>0</v>
          </cell>
          <cell r="AQ123">
            <v>0</v>
          </cell>
          <cell r="AR123">
            <v>0</v>
          </cell>
          <cell r="AS123">
            <v>0</v>
          </cell>
          <cell r="AT123" t="str">
            <v>nd</v>
          </cell>
          <cell r="AU123">
            <v>0</v>
          </cell>
          <cell r="AV123">
            <v>0</v>
          </cell>
          <cell r="AW123">
            <v>0</v>
          </cell>
          <cell r="AX123">
            <v>0</v>
          </cell>
          <cell r="AY123">
            <v>0</v>
          </cell>
          <cell r="AZ123" t="str">
            <v>nd</v>
          </cell>
          <cell r="BA123">
            <v>22</v>
          </cell>
          <cell r="BB123">
            <v>78</v>
          </cell>
          <cell r="BC123">
            <v>0</v>
          </cell>
          <cell r="BD123">
            <v>0</v>
          </cell>
          <cell r="BE123">
            <v>0</v>
          </cell>
          <cell r="BF123">
            <v>0</v>
          </cell>
          <cell r="BG123">
            <v>0</v>
          </cell>
          <cell r="BH123">
            <v>0</v>
          </cell>
          <cell r="BI123">
            <v>0</v>
          </cell>
          <cell r="BJ123" t="str">
            <v>nd</v>
          </cell>
          <cell r="BK123">
            <v>20.100000000000001</v>
          </cell>
          <cell r="BL123">
            <v>10.100000000000001</v>
          </cell>
          <cell r="BM123">
            <v>0</v>
          </cell>
          <cell r="BN123">
            <v>0</v>
          </cell>
          <cell r="BO123">
            <v>0</v>
          </cell>
          <cell r="BP123">
            <v>0</v>
          </cell>
          <cell r="BQ123" t="str">
            <v>nd</v>
          </cell>
          <cell r="BR123">
            <v>88.3</v>
          </cell>
          <cell r="BS123">
            <v>0</v>
          </cell>
          <cell r="BT123">
            <v>0</v>
          </cell>
          <cell r="BU123">
            <v>0</v>
          </cell>
          <cell r="BV123">
            <v>0</v>
          </cell>
          <cell r="BW123">
            <v>94.399999999999991</v>
          </cell>
          <cell r="BX123" t="str">
            <v>nd</v>
          </cell>
          <cell r="BY123">
            <v>0</v>
          </cell>
          <cell r="BZ123">
            <v>0</v>
          </cell>
          <cell r="CA123" t="str">
            <v>nd</v>
          </cell>
          <cell r="CB123">
            <v>21.5</v>
          </cell>
          <cell r="CC123" t="str">
            <v>nd</v>
          </cell>
          <cell r="CD123">
            <v>0</v>
          </cell>
          <cell r="CE123">
            <v>0</v>
          </cell>
          <cell r="CF123">
            <v>0</v>
          </cell>
          <cell r="CG123">
            <v>0</v>
          </cell>
          <cell r="CH123">
            <v>0</v>
          </cell>
          <cell r="CI123">
            <v>0</v>
          </cell>
          <cell r="CJ123">
            <v>100</v>
          </cell>
          <cell r="CK123">
            <v>96.2</v>
          </cell>
          <cell r="CL123" t="str">
            <v>nd</v>
          </cell>
          <cell r="CM123">
            <v>97.899999999999991</v>
          </cell>
          <cell r="CN123">
            <v>14.099999999999998</v>
          </cell>
          <cell r="CO123">
            <v>0</v>
          </cell>
          <cell r="CP123">
            <v>79.5</v>
          </cell>
          <cell r="CQ123">
            <v>90.7</v>
          </cell>
          <cell r="CR123">
            <v>0</v>
          </cell>
          <cell r="CS123" t="str">
            <v>nd</v>
          </cell>
          <cell r="CT123">
            <v>81.3</v>
          </cell>
          <cell r="CU123" t="str">
            <v>nd</v>
          </cell>
          <cell r="CV123" t="str">
            <v>nd</v>
          </cell>
          <cell r="CW123">
            <v>18.5</v>
          </cell>
          <cell r="CX123">
            <v>0</v>
          </cell>
          <cell r="CY123">
            <v>0</v>
          </cell>
          <cell r="CZ123" t="str">
            <v>nd</v>
          </cell>
          <cell r="DA123">
            <v>0</v>
          </cell>
          <cell r="DB123">
            <v>0</v>
          </cell>
          <cell r="DC123">
            <v>16.400000000000002</v>
          </cell>
          <cell r="DD123" t="str">
            <v>nd</v>
          </cell>
          <cell r="DE123">
            <v>0</v>
          </cell>
          <cell r="DF123">
            <v>0</v>
          </cell>
          <cell r="DG123" t="str">
            <v>nd</v>
          </cell>
          <cell r="DH123" t="str">
            <v>nd</v>
          </cell>
          <cell r="DI123">
            <v>0</v>
          </cell>
          <cell r="DJ123" t="str">
            <v>nd</v>
          </cell>
          <cell r="DK123">
            <v>0</v>
          </cell>
          <cell r="DL123">
            <v>0</v>
          </cell>
          <cell r="DM123">
            <v>0</v>
          </cell>
          <cell r="DN123">
            <v>0</v>
          </cell>
          <cell r="DO123">
            <v>0</v>
          </cell>
          <cell r="DP123">
            <v>0</v>
          </cell>
          <cell r="DQ123">
            <v>0</v>
          </cell>
          <cell r="DR123">
            <v>0</v>
          </cell>
          <cell r="DS123">
            <v>0</v>
          </cell>
          <cell r="DT123">
            <v>0</v>
          </cell>
          <cell r="DU123">
            <v>0</v>
          </cell>
          <cell r="DV123">
            <v>0</v>
          </cell>
          <cell r="DW123" t="str">
            <v>nd</v>
          </cell>
          <cell r="DX123" t="str">
            <v>nd</v>
          </cell>
          <cell r="DY123">
            <v>0</v>
          </cell>
          <cell r="DZ123">
            <v>0</v>
          </cell>
          <cell r="EA123">
            <v>0</v>
          </cell>
          <cell r="EB123">
            <v>0</v>
          </cell>
          <cell r="EC123">
            <v>9.3000000000000007</v>
          </cell>
          <cell r="ED123" t="str">
            <v>nd</v>
          </cell>
          <cell r="EE123">
            <v>0</v>
          </cell>
          <cell r="EF123">
            <v>0</v>
          </cell>
          <cell r="EG123">
            <v>0</v>
          </cell>
          <cell r="EH123">
            <v>0</v>
          </cell>
          <cell r="EI123" t="str">
            <v>nd</v>
          </cell>
          <cell r="EJ123" t="str">
            <v>nd</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t="str">
            <v>nd</v>
          </cell>
          <cell r="FD123" t="str">
            <v>nd</v>
          </cell>
          <cell r="FE123">
            <v>0</v>
          </cell>
          <cell r="FF123">
            <v>0</v>
          </cell>
          <cell r="FG123">
            <v>0</v>
          </cell>
          <cell r="FH123">
            <v>0</v>
          </cell>
          <cell r="FI123">
            <v>0</v>
          </cell>
          <cell r="FJ123" t="str">
            <v>nd</v>
          </cell>
          <cell r="FK123">
            <v>9.1</v>
          </cell>
          <cell r="FL123">
            <v>0</v>
          </cell>
          <cell r="FM123">
            <v>0</v>
          </cell>
          <cell r="FN123">
            <v>0</v>
          </cell>
          <cell r="FO123">
            <v>0</v>
          </cell>
          <cell r="FP123" t="str">
            <v>nd</v>
          </cell>
          <cell r="FQ123" t="str">
            <v>nd</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t="str">
            <v>nd</v>
          </cell>
          <cell r="GH123" t="str">
            <v>nd</v>
          </cell>
          <cell r="GI123">
            <v>0</v>
          </cell>
          <cell r="GJ123">
            <v>0</v>
          </cell>
          <cell r="GK123">
            <v>0</v>
          </cell>
          <cell r="GL123">
            <v>0</v>
          </cell>
          <cell r="GM123">
            <v>0</v>
          </cell>
          <cell r="GN123">
            <v>15.9</v>
          </cell>
          <cell r="GO123">
            <v>0</v>
          </cell>
          <cell r="GP123">
            <v>0</v>
          </cell>
          <cell r="GQ123">
            <v>0</v>
          </cell>
          <cell r="GR123">
            <v>0</v>
          </cell>
          <cell r="GS123">
            <v>0</v>
          </cell>
          <cell r="GT123" t="str">
            <v>nd</v>
          </cell>
          <cell r="GU123">
            <v>0</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t="str">
            <v>nd</v>
          </cell>
          <cell r="HK123">
            <v>0</v>
          </cell>
          <cell r="HL123">
            <v>0</v>
          </cell>
          <cell r="HM123">
            <v>0</v>
          </cell>
          <cell r="HN123">
            <v>0</v>
          </cell>
          <cell r="HO123">
            <v>0</v>
          </cell>
          <cell r="HP123">
            <v>10.4</v>
          </cell>
          <cell r="HQ123" t="str">
            <v>nd</v>
          </cell>
          <cell r="HR123">
            <v>0</v>
          </cell>
          <cell r="HS123">
            <v>0</v>
          </cell>
          <cell r="HT123">
            <v>0</v>
          </cell>
          <cell r="HU123">
            <v>0</v>
          </cell>
          <cell r="HV123" t="str">
            <v>nd</v>
          </cell>
          <cell r="HW123">
            <v>0</v>
          </cell>
          <cell r="HX123">
            <v>0</v>
          </cell>
          <cell r="HY123">
            <v>0</v>
          </cell>
          <cell r="HZ123">
            <v>0</v>
          </cell>
          <cell r="IA123">
            <v>0</v>
          </cell>
          <cell r="IB123">
            <v>0</v>
          </cell>
          <cell r="IC123">
            <v>0</v>
          </cell>
          <cell r="ID123">
            <v>0</v>
          </cell>
          <cell r="IE123">
            <v>0</v>
          </cell>
          <cell r="IF123">
            <v>0</v>
          </cell>
          <cell r="IG123">
            <v>0</v>
          </cell>
          <cell r="IH123">
            <v>0</v>
          </cell>
          <cell r="II123">
            <v>0</v>
          </cell>
          <cell r="IJ123">
            <v>0</v>
          </cell>
          <cell r="IK123" t="str">
            <v>nd</v>
          </cell>
          <cell r="IL123" t="str">
            <v>nd</v>
          </cell>
          <cell r="IM123">
            <v>0</v>
          </cell>
          <cell r="IN123">
            <v>0</v>
          </cell>
          <cell r="IO123">
            <v>0</v>
          </cell>
          <cell r="IP123">
            <v>0</v>
          </cell>
          <cell r="IQ123" t="str">
            <v>nd</v>
          </cell>
          <cell r="IR123" t="str">
            <v>nd</v>
          </cell>
          <cell r="IS123" t="str">
            <v>nd</v>
          </cell>
          <cell r="IT123">
            <v>0</v>
          </cell>
          <cell r="IU123">
            <v>0</v>
          </cell>
          <cell r="IV123">
            <v>0</v>
          </cell>
          <cell r="IW123">
            <v>0</v>
          </cell>
          <cell r="IX123" t="str">
            <v>nd</v>
          </cell>
          <cell r="IY123" t="str">
            <v>nd</v>
          </cell>
          <cell r="IZ123">
            <v>0</v>
          </cell>
          <cell r="JA123">
            <v>0</v>
          </cell>
          <cell r="JB123">
            <v>0</v>
          </cell>
          <cell r="JC123">
            <v>0</v>
          </cell>
          <cell r="JD123">
            <v>0</v>
          </cell>
          <cell r="JE123">
            <v>0</v>
          </cell>
          <cell r="JF123">
            <v>0</v>
          </cell>
          <cell r="JG123">
            <v>0</v>
          </cell>
          <cell r="JH123">
            <v>0</v>
          </cell>
          <cell r="JI123">
            <v>0</v>
          </cell>
          <cell r="JJ123">
            <v>0</v>
          </cell>
          <cell r="JK123">
            <v>0</v>
          </cell>
          <cell r="JL123">
            <v>0</v>
          </cell>
          <cell r="JM123">
            <v>0</v>
          </cell>
          <cell r="JN123">
            <v>0</v>
          </cell>
          <cell r="JO123">
            <v>0</v>
          </cell>
          <cell r="JP123">
            <v>0</v>
          </cell>
          <cell r="JQ123" t="str">
            <v>nd</v>
          </cell>
          <cell r="JR123">
            <v>0</v>
          </cell>
          <cell r="JS123">
            <v>0</v>
          </cell>
          <cell r="JT123">
            <v>0</v>
          </cell>
          <cell r="JU123">
            <v>0</v>
          </cell>
          <cell r="JV123">
            <v>0</v>
          </cell>
          <cell r="JW123">
            <v>15.9</v>
          </cell>
          <cell r="JX123">
            <v>0</v>
          </cell>
          <cell r="JY123">
            <v>0</v>
          </cell>
          <cell r="JZ123">
            <v>0</v>
          </cell>
          <cell r="KA123">
            <v>0</v>
          </cell>
          <cell r="KB123">
            <v>0</v>
          </cell>
          <cell r="KC123" t="str">
            <v>nd</v>
          </cell>
          <cell r="KD123">
            <v>56.999999999999993</v>
          </cell>
          <cell r="KE123">
            <v>11.5</v>
          </cell>
          <cell r="KF123">
            <v>0.5</v>
          </cell>
          <cell r="KG123">
            <v>3.9</v>
          </cell>
          <cell r="KH123">
            <v>27.1</v>
          </cell>
          <cell r="KI123">
            <v>0</v>
          </cell>
          <cell r="KJ123">
            <v>56.100000000000009</v>
          </cell>
          <cell r="KK123">
            <v>16.900000000000002</v>
          </cell>
          <cell r="KL123">
            <v>0.4</v>
          </cell>
          <cell r="KM123">
            <v>3.8</v>
          </cell>
          <cell r="KN123">
            <v>22.8</v>
          </cell>
          <cell r="KO123">
            <v>0</v>
          </cell>
        </row>
        <row r="124">
          <cell r="A124" t="str">
            <v>EnsCE</v>
          </cell>
          <cell r="B124" t="str">
            <v>124</v>
          </cell>
          <cell r="C124" t="str">
            <v>NAF 38</v>
          </cell>
          <cell r="D124" t="str">
            <v>CE</v>
          </cell>
          <cell r="E124" t="str">
            <v/>
          </cell>
          <cell r="F124" t="str">
            <v>nd</v>
          </cell>
          <cell r="G124">
            <v>4.5999999999999996</v>
          </cell>
          <cell r="H124">
            <v>33</v>
          </cell>
          <cell r="I124">
            <v>51.9</v>
          </cell>
          <cell r="J124">
            <v>10.299999999999999</v>
          </cell>
          <cell r="K124">
            <v>85.3</v>
          </cell>
          <cell r="L124" t="str">
            <v>nd</v>
          </cell>
          <cell r="M124">
            <v>9.8000000000000007</v>
          </cell>
          <cell r="N124">
            <v>2.7</v>
          </cell>
          <cell r="O124">
            <v>18.600000000000001</v>
          </cell>
          <cell r="P124">
            <v>35.799999999999997</v>
          </cell>
          <cell r="Q124">
            <v>20.8</v>
          </cell>
          <cell r="R124">
            <v>9.8000000000000007</v>
          </cell>
          <cell r="S124">
            <v>14.000000000000002</v>
          </cell>
          <cell r="T124">
            <v>37.299999999999997</v>
          </cell>
          <cell r="U124">
            <v>0</v>
          </cell>
          <cell r="V124">
            <v>16.7</v>
          </cell>
          <cell r="W124">
            <v>9.3000000000000007</v>
          </cell>
          <cell r="X124">
            <v>82.199999999999989</v>
          </cell>
          <cell r="Y124">
            <v>8.5</v>
          </cell>
          <cell r="Z124" t="str">
            <v>nd</v>
          </cell>
          <cell r="AA124">
            <v>51.6</v>
          </cell>
          <cell r="AB124" t="str">
            <v>nd</v>
          </cell>
          <cell r="AC124">
            <v>53.800000000000004</v>
          </cell>
          <cell r="AD124">
            <v>21.5</v>
          </cell>
          <cell r="AE124">
            <v>45.1</v>
          </cell>
          <cell r="AF124" t="str">
            <v>nd</v>
          </cell>
          <cell r="AG124" t="str">
            <v>nd</v>
          </cell>
          <cell r="AH124">
            <v>0</v>
          </cell>
          <cell r="AI124">
            <v>49.5</v>
          </cell>
          <cell r="AJ124">
            <v>78.8</v>
          </cell>
          <cell r="AK124">
            <v>3</v>
          </cell>
          <cell r="AL124">
            <v>18.2</v>
          </cell>
          <cell r="AM124">
            <v>32.800000000000004</v>
          </cell>
          <cell r="AN124">
            <v>67.2</v>
          </cell>
          <cell r="AO124">
            <v>77.7</v>
          </cell>
          <cell r="AP124">
            <v>22.3</v>
          </cell>
          <cell r="AQ124">
            <v>33.700000000000003</v>
          </cell>
          <cell r="AR124" t="str">
            <v>nd</v>
          </cell>
          <cell r="AS124" t="str">
            <v>nd</v>
          </cell>
          <cell r="AT124">
            <v>62.6</v>
          </cell>
          <cell r="AU124" t="str">
            <v>nd</v>
          </cell>
          <cell r="AV124">
            <v>5.8000000000000007</v>
          </cell>
          <cell r="AW124" t="str">
            <v>nd</v>
          </cell>
          <cell r="AX124" t="str">
            <v>nd</v>
          </cell>
          <cell r="AY124">
            <v>76.900000000000006</v>
          </cell>
          <cell r="AZ124">
            <v>14.6</v>
          </cell>
          <cell r="BA124">
            <v>54.7</v>
          </cell>
          <cell r="BB124">
            <v>23.7</v>
          </cell>
          <cell r="BC124">
            <v>8.6999999999999993</v>
          </cell>
          <cell r="BD124">
            <v>5.8999999999999995</v>
          </cell>
          <cell r="BE124">
            <v>4.1000000000000005</v>
          </cell>
          <cell r="BF124">
            <v>2.8000000000000003</v>
          </cell>
          <cell r="BG124">
            <v>3</v>
          </cell>
          <cell r="BH124">
            <v>6.2</v>
          </cell>
          <cell r="BI124">
            <v>7.7</v>
          </cell>
          <cell r="BJ124">
            <v>16.100000000000001</v>
          </cell>
          <cell r="BK124">
            <v>43.3</v>
          </cell>
          <cell r="BL124">
            <v>23.7</v>
          </cell>
          <cell r="BM124" t="str">
            <v>nd</v>
          </cell>
          <cell r="BN124">
            <v>0</v>
          </cell>
          <cell r="BO124" t="str">
            <v>nd</v>
          </cell>
          <cell r="BP124">
            <v>1.0999999999999999</v>
          </cell>
          <cell r="BQ124">
            <v>23.3</v>
          </cell>
          <cell r="BR124">
            <v>74.900000000000006</v>
          </cell>
          <cell r="BS124">
            <v>0</v>
          </cell>
          <cell r="BT124">
            <v>0</v>
          </cell>
          <cell r="BU124">
            <v>0</v>
          </cell>
          <cell r="BV124">
            <v>8.7999999999999989</v>
          </cell>
          <cell r="BW124">
            <v>81.100000000000009</v>
          </cell>
          <cell r="BX124">
            <v>10.199999999999999</v>
          </cell>
          <cell r="BY124" t="str">
            <v>nd</v>
          </cell>
          <cell r="BZ124">
            <v>7.3999999999999995</v>
          </cell>
          <cell r="CA124">
            <v>30</v>
          </cell>
          <cell r="CB124">
            <v>36.700000000000003</v>
          </cell>
          <cell r="CC124">
            <v>21.4</v>
          </cell>
          <cell r="CD124">
            <v>4</v>
          </cell>
          <cell r="CE124">
            <v>0</v>
          </cell>
          <cell r="CF124">
            <v>0</v>
          </cell>
          <cell r="CG124">
            <v>0</v>
          </cell>
          <cell r="CH124">
            <v>0</v>
          </cell>
          <cell r="CI124">
            <v>2.6</v>
          </cell>
          <cell r="CJ124">
            <v>97.399999999999991</v>
          </cell>
          <cell r="CK124">
            <v>87.8</v>
          </cell>
          <cell r="CL124">
            <v>33.6</v>
          </cell>
          <cell r="CM124">
            <v>83.2</v>
          </cell>
          <cell r="CN124">
            <v>44</v>
          </cell>
          <cell r="CO124">
            <v>4.3</v>
          </cell>
          <cell r="CP124">
            <v>31.4</v>
          </cell>
          <cell r="CQ124">
            <v>83.6</v>
          </cell>
          <cell r="CR124">
            <v>17.299999999999997</v>
          </cell>
          <cell r="CS124">
            <v>33.300000000000004</v>
          </cell>
          <cell r="CT124">
            <v>27.1</v>
          </cell>
          <cell r="CU124">
            <v>6.4</v>
          </cell>
          <cell r="CV124">
            <v>33.300000000000004</v>
          </cell>
          <cell r="CW124">
            <v>35.5</v>
          </cell>
          <cell r="CX124">
            <v>2.8000000000000003</v>
          </cell>
          <cell r="CY124">
            <v>3.9</v>
          </cell>
          <cell r="CZ124">
            <v>8.2000000000000011</v>
          </cell>
          <cell r="DA124">
            <v>22.8</v>
          </cell>
          <cell r="DB124">
            <v>26.900000000000002</v>
          </cell>
          <cell r="DC124">
            <v>30.3</v>
          </cell>
          <cell r="DD124">
            <v>35.9</v>
          </cell>
          <cell r="DE124">
            <v>10.5</v>
          </cell>
          <cell r="DF124">
            <v>19.900000000000002</v>
          </cell>
          <cell r="DG124">
            <v>4.9000000000000004</v>
          </cell>
          <cell r="DH124" t="str">
            <v>nd</v>
          </cell>
          <cell r="DI124">
            <v>18.3</v>
          </cell>
          <cell r="DJ124">
            <v>18.600000000000001</v>
          </cell>
          <cell r="DK124">
            <v>10.7</v>
          </cell>
          <cell r="DL124">
            <v>0</v>
          </cell>
          <cell r="DM124" t="str">
            <v>nd</v>
          </cell>
          <cell r="DN124">
            <v>0</v>
          </cell>
          <cell r="DO124">
            <v>0</v>
          </cell>
          <cell r="DP124">
            <v>0</v>
          </cell>
          <cell r="DQ124">
            <v>2.5</v>
          </cell>
          <cell r="DR124">
            <v>1.9</v>
          </cell>
          <cell r="DS124" t="str">
            <v>nd</v>
          </cell>
          <cell r="DT124">
            <v>0</v>
          </cell>
          <cell r="DU124">
            <v>0</v>
          </cell>
          <cell r="DV124">
            <v>0</v>
          </cell>
          <cell r="DW124">
            <v>11.799999999999999</v>
          </cell>
          <cell r="DX124">
            <v>12.7</v>
          </cell>
          <cell r="DY124">
            <v>2.9000000000000004</v>
          </cell>
          <cell r="DZ124">
            <v>3.4000000000000004</v>
          </cell>
          <cell r="EA124" t="str">
            <v>nd</v>
          </cell>
          <cell r="EB124" t="str">
            <v>nd</v>
          </cell>
          <cell r="EC124">
            <v>33.700000000000003</v>
          </cell>
          <cell r="ED124">
            <v>7.1999999999999993</v>
          </cell>
          <cell r="EE124">
            <v>4</v>
          </cell>
          <cell r="EF124">
            <v>2.5</v>
          </cell>
          <cell r="EG124">
            <v>3.4000000000000004</v>
          </cell>
          <cell r="EH124">
            <v>0.89999999999999991</v>
          </cell>
          <cell r="EI124">
            <v>6.7</v>
          </cell>
          <cell r="EJ124">
            <v>1.9</v>
          </cell>
          <cell r="EK124">
            <v>1.6</v>
          </cell>
          <cell r="EL124">
            <v>0</v>
          </cell>
          <cell r="EM124">
            <v>0</v>
          </cell>
          <cell r="EN124" t="str">
            <v>nd</v>
          </cell>
          <cell r="EO124">
            <v>0</v>
          </cell>
          <cell r="EP124" t="str">
            <v>nd</v>
          </cell>
          <cell r="EQ124">
            <v>0</v>
          </cell>
          <cell r="ER124">
            <v>0</v>
          </cell>
          <cell r="ES124">
            <v>0</v>
          </cell>
          <cell r="ET124">
            <v>0</v>
          </cell>
          <cell r="EU124">
            <v>0</v>
          </cell>
          <cell r="EV124">
            <v>0</v>
          </cell>
          <cell r="EW124">
            <v>1.5</v>
          </cell>
          <cell r="EX124">
            <v>1.6</v>
          </cell>
          <cell r="EY124">
            <v>1.4000000000000001</v>
          </cell>
          <cell r="EZ124" t="str">
            <v>nd</v>
          </cell>
          <cell r="FA124">
            <v>2.8000000000000003</v>
          </cell>
          <cell r="FB124">
            <v>2.2999999999999998</v>
          </cell>
          <cell r="FC124">
            <v>6.7</v>
          </cell>
          <cell r="FD124">
            <v>14.6</v>
          </cell>
          <cell r="FE124">
            <v>5.5</v>
          </cell>
          <cell r="FF124">
            <v>2.1</v>
          </cell>
          <cell r="FG124">
            <v>3.4000000000000004</v>
          </cell>
          <cell r="FH124">
            <v>3.4000000000000004</v>
          </cell>
          <cell r="FI124">
            <v>7.1999999999999993</v>
          </cell>
          <cell r="FJ124">
            <v>23.400000000000002</v>
          </cell>
          <cell r="FK124">
            <v>11.899999999999999</v>
          </cell>
          <cell r="FL124" t="str">
            <v>nd</v>
          </cell>
          <cell r="FM124">
            <v>0</v>
          </cell>
          <cell r="FN124" t="str">
            <v>nd</v>
          </cell>
          <cell r="FO124" t="str">
            <v>nd</v>
          </cell>
          <cell r="FP124">
            <v>3.5999999999999996</v>
          </cell>
          <cell r="FQ124">
            <v>4.9000000000000004</v>
          </cell>
          <cell r="FR124" t="str">
            <v>nd</v>
          </cell>
          <cell r="FS124">
            <v>0</v>
          </cell>
          <cell r="FT124">
            <v>0</v>
          </cell>
          <cell r="FU124">
            <v>0</v>
          </cell>
          <cell r="FV124">
            <v>0</v>
          </cell>
          <cell r="FW124">
            <v>0</v>
          </cell>
          <cell r="FX124">
            <v>0</v>
          </cell>
          <cell r="FY124">
            <v>0</v>
          </cell>
          <cell r="FZ124">
            <v>0</v>
          </cell>
          <cell r="GA124">
            <v>1</v>
          </cell>
          <cell r="GB124">
            <v>3.4000000000000004</v>
          </cell>
          <cell r="GC124" t="str">
            <v>nd</v>
          </cell>
          <cell r="GD124">
            <v>0</v>
          </cell>
          <cell r="GE124" t="str">
            <v>nd</v>
          </cell>
          <cell r="GF124" t="str">
            <v>nd</v>
          </cell>
          <cell r="GG124">
            <v>8.2000000000000011</v>
          </cell>
          <cell r="GH124">
            <v>23.200000000000003</v>
          </cell>
          <cell r="GI124">
            <v>0</v>
          </cell>
          <cell r="GJ124">
            <v>0</v>
          </cell>
          <cell r="GK124">
            <v>0</v>
          </cell>
          <cell r="GL124" t="str">
            <v>nd</v>
          </cell>
          <cell r="GM124">
            <v>8.6</v>
          </cell>
          <cell r="GN124">
            <v>42.1</v>
          </cell>
          <cell r="GO124">
            <v>0</v>
          </cell>
          <cell r="GP124">
            <v>0</v>
          </cell>
          <cell r="GQ124">
            <v>0</v>
          </cell>
          <cell r="GR124">
            <v>0</v>
          </cell>
          <cell r="GS124">
            <v>5.4</v>
          </cell>
          <cell r="GT124">
            <v>6.2</v>
          </cell>
          <cell r="GU124">
            <v>0</v>
          </cell>
          <cell r="GV124" t="str">
            <v>nd</v>
          </cell>
          <cell r="GW124">
            <v>0</v>
          </cell>
          <cell r="GX124">
            <v>0</v>
          </cell>
          <cell r="GY124">
            <v>0</v>
          </cell>
          <cell r="GZ124">
            <v>0</v>
          </cell>
          <cell r="HA124">
            <v>0</v>
          </cell>
          <cell r="HB124">
            <v>0</v>
          </cell>
          <cell r="HC124" t="str">
            <v>nd</v>
          </cell>
          <cell r="HD124">
            <v>3.2</v>
          </cell>
          <cell r="HE124">
            <v>1</v>
          </cell>
          <cell r="HF124">
            <v>0</v>
          </cell>
          <cell r="HG124">
            <v>0</v>
          </cell>
          <cell r="HH124">
            <v>0</v>
          </cell>
          <cell r="HI124">
            <v>3</v>
          </cell>
          <cell r="HJ124">
            <v>26.6</v>
          </cell>
          <cell r="HK124">
            <v>3.2</v>
          </cell>
          <cell r="HL124">
            <v>0</v>
          </cell>
          <cell r="HM124">
            <v>0</v>
          </cell>
          <cell r="HN124">
            <v>0</v>
          </cell>
          <cell r="HO124">
            <v>4.3</v>
          </cell>
          <cell r="HP124">
            <v>42.199999999999996</v>
          </cell>
          <cell r="HQ124">
            <v>4.3999999999999995</v>
          </cell>
          <cell r="HR124">
            <v>0</v>
          </cell>
          <cell r="HS124">
            <v>0</v>
          </cell>
          <cell r="HT124">
            <v>0</v>
          </cell>
          <cell r="HU124">
            <v>1</v>
          </cell>
          <cell r="HV124">
            <v>8.7999999999999989</v>
          </cell>
          <cell r="HW124">
            <v>1.5</v>
          </cell>
          <cell r="HX124">
            <v>0</v>
          </cell>
          <cell r="HY124">
            <v>0</v>
          </cell>
          <cell r="HZ124" t="str">
            <v>nd</v>
          </cell>
          <cell r="IA124">
            <v>0</v>
          </cell>
          <cell r="IB124">
            <v>0</v>
          </cell>
          <cell r="IC124">
            <v>0</v>
          </cell>
          <cell r="ID124" t="str">
            <v>nd</v>
          </cell>
          <cell r="IE124">
            <v>1.7999999999999998</v>
          </cell>
          <cell r="IF124">
            <v>1.6</v>
          </cell>
          <cell r="IG124" t="str">
            <v>nd</v>
          </cell>
          <cell r="IH124" t="str">
            <v>nd</v>
          </cell>
          <cell r="II124">
            <v>0</v>
          </cell>
          <cell r="IJ124">
            <v>3.4000000000000004</v>
          </cell>
          <cell r="IK124">
            <v>12</v>
          </cell>
          <cell r="IL124">
            <v>11.4</v>
          </cell>
          <cell r="IM124">
            <v>4.5999999999999996</v>
          </cell>
          <cell r="IN124">
            <v>0.89999999999999991</v>
          </cell>
          <cell r="IO124" t="str">
            <v>nd</v>
          </cell>
          <cell r="IP124">
            <v>3</v>
          </cell>
          <cell r="IQ124">
            <v>10.299999999999999</v>
          </cell>
          <cell r="IR124">
            <v>21.7</v>
          </cell>
          <cell r="IS124">
            <v>14.499999999999998</v>
          </cell>
          <cell r="IT124">
            <v>1.7999999999999998</v>
          </cell>
          <cell r="IU124">
            <v>0</v>
          </cell>
          <cell r="IV124">
            <v>0.8</v>
          </cell>
          <cell r="IW124">
            <v>5.7</v>
          </cell>
          <cell r="IX124">
            <v>2</v>
          </cell>
          <cell r="IY124">
            <v>1.9</v>
          </cell>
          <cell r="IZ124">
            <v>0.70000000000000007</v>
          </cell>
          <cell r="JA124">
            <v>0</v>
          </cell>
          <cell r="JB124">
            <v>0</v>
          </cell>
          <cell r="JC124">
            <v>0</v>
          </cell>
          <cell r="JD124">
            <v>0</v>
          </cell>
          <cell r="JE124" t="str">
            <v>nd</v>
          </cell>
          <cell r="JF124">
            <v>0</v>
          </cell>
          <cell r="JG124">
            <v>0</v>
          </cell>
          <cell r="JH124">
            <v>0</v>
          </cell>
          <cell r="JI124">
            <v>0</v>
          </cell>
          <cell r="JJ124">
            <v>0</v>
          </cell>
          <cell r="JK124">
            <v>4.7</v>
          </cell>
          <cell r="JL124">
            <v>0</v>
          </cell>
          <cell r="JM124">
            <v>0</v>
          </cell>
          <cell r="JN124">
            <v>0</v>
          </cell>
          <cell r="JO124">
            <v>0</v>
          </cell>
          <cell r="JP124" t="str">
            <v>nd</v>
          </cell>
          <cell r="JQ124">
            <v>30.8</v>
          </cell>
          <cell r="JR124">
            <v>0</v>
          </cell>
          <cell r="JS124">
            <v>0</v>
          </cell>
          <cell r="JT124">
            <v>0</v>
          </cell>
          <cell r="JU124">
            <v>0</v>
          </cell>
          <cell r="JV124" t="str">
            <v>nd</v>
          </cell>
          <cell r="JW124">
            <v>50.3</v>
          </cell>
          <cell r="JX124">
            <v>0</v>
          </cell>
          <cell r="JY124">
            <v>0</v>
          </cell>
          <cell r="JZ124">
            <v>0</v>
          </cell>
          <cell r="KA124">
            <v>0</v>
          </cell>
          <cell r="KB124">
            <v>0</v>
          </cell>
          <cell r="KC124">
            <v>11.5</v>
          </cell>
          <cell r="KD124">
            <v>59.099999999999994</v>
          </cell>
          <cell r="KE124">
            <v>12.7</v>
          </cell>
          <cell r="KF124">
            <v>1.5</v>
          </cell>
          <cell r="KG124">
            <v>4.7</v>
          </cell>
          <cell r="KH124">
            <v>21.9</v>
          </cell>
          <cell r="KI124">
            <v>0.1</v>
          </cell>
          <cell r="KJ124">
            <v>57.599999999999994</v>
          </cell>
          <cell r="KK124">
            <v>13.4</v>
          </cell>
          <cell r="KL124">
            <v>1.6</v>
          </cell>
          <cell r="KM124">
            <v>5.0999999999999996</v>
          </cell>
          <cell r="KN124">
            <v>22.3</v>
          </cell>
          <cell r="KO124">
            <v>0.1</v>
          </cell>
        </row>
        <row r="125">
          <cell r="A125" t="str">
            <v>EnsCF</v>
          </cell>
          <cell r="B125" t="str">
            <v>125</v>
          </cell>
          <cell r="C125" t="str">
            <v>NAF 38</v>
          </cell>
          <cell r="D125" t="str">
            <v>CF</v>
          </cell>
          <cell r="E125" t="str">
            <v/>
          </cell>
          <cell r="F125">
            <v>0</v>
          </cell>
          <cell r="G125" t="str">
            <v>nd</v>
          </cell>
          <cell r="H125">
            <v>10.7</v>
          </cell>
          <cell r="I125">
            <v>88.2</v>
          </cell>
          <cell r="J125" t="str">
            <v>nd</v>
          </cell>
          <cell r="K125">
            <v>82.8</v>
          </cell>
          <cell r="L125" t="str">
            <v>nd</v>
          </cell>
          <cell r="M125" t="str">
            <v>nd</v>
          </cell>
          <cell r="N125" t="str">
            <v>nd</v>
          </cell>
          <cell r="O125">
            <v>9.5</v>
          </cell>
          <cell r="P125">
            <v>52.400000000000006</v>
          </cell>
          <cell r="Q125">
            <v>20.399999999999999</v>
          </cell>
          <cell r="R125">
            <v>7.3999999999999995</v>
          </cell>
          <cell r="S125">
            <v>4.3</v>
          </cell>
          <cell r="T125">
            <v>15.5</v>
          </cell>
          <cell r="U125" t="str">
            <v>nd</v>
          </cell>
          <cell r="V125">
            <v>20.7</v>
          </cell>
          <cell r="W125">
            <v>4.1000000000000005</v>
          </cell>
          <cell r="X125">
            <v>93</v>
          </cell>
          <cell r="Y125">
            <v>2.9000000000000004</v>
          </cell>
          <cell r="Z125">
            <v>0</v>
          </cell>
          <cell r="AA125">
            <v>100</v>
          </cell>
          <cell r="AB125">
            <v>0</v>
          </cell>
          <cell r="AC125" t="str">
            <v>nd</v>
          </cell>
          <cell r="AD125">
            <v>0</v>
          </cell>
          <cell r="AE125">
            <v>0</v>
          </cell>
          <cell r="AF125" t="str">
            <v>nd</v>
          </cell>
          <cell r="AG125">
            <v>0</v>
          </cell>
          <cell r="AH125">
            <v>0</v>
          </cell>
          <cell r="AI125" t="str">
            <v>nd</v>
          </cell>
          <cell r="AJ125">
            <v>87.8</v>
          </cell>
          <cell r="AK125" t="str">
            <v>nd</v>
          </cell>
          <cell r="AL125">
            <v>10.7</v>
          </cell>
          <cell r="AM125">
            <v>27.500000000000004</v>
          </cell>
          <cell r="AN125">
            <v>72.5</v>
          </cell>
          <cell r="AO125">
            <v>99.6</v>
          </cell>
          <cell r="AP125" t="str">
            <v>nd</v>
          </cell>
          <cell r="AQ125" t="str">
            <v>nd</v>
          </cell>
          <cell r="AR125">
            <v>0</v>
          </cell>
          <cell r="AS125">
            <v>0</v>
          </cell>
          <cell r="AT125">
            <v>92.7</v>
          </cell>
          <cell r="AU125">
            <v>0</v>
          </cell>
          <cell r="AV125">
            <v>0</v>
          </cell>
          <cell r="AW125">
            <v>0</v>
          </cell>
          <cell r="AX125">
            <v>0</v>
          </cell>
          <cell r="AY125">
            <v>93.100000000000009</v>
          </cell>
          <cell r="AZ125" t="str">
            <v>nd</v>
          </cell>
          <cell r="BA125">
            <v>25.7</v>
          </cell>
          <cell r="BB125">
            <v>50.1</v>
          </cell>
          <cell r="BC125">
            <v>9.8000000000000007</v>
          </cell>
          <cell r="BD125">
            <v>9</v>
          </cell>
          <cell r="BE125">
            <v>3.1</v>
          </cell>
          <cell r="BF125">
            <v>2.2999999999999998</v>
          </cell>
          <cell r="BG125" t="str">
            <v>nd</v>
          </cell>
          <cell r="BH125">
            <v>7.1</v>
          </cell>
          <cell r="BI125">
            <v>19.100000000000001</v>
          </cell>
          <cell r="BJ125">
            <v>22.7</v>
          </cell>
          <cell r="BK125">
            <v>35.4</v>
          </cell>
          <cell r="BL125">
            <v>13.3</v>
          </cell>
          <cell r="BM125">
            <v>0</v>
          </cell>
          <cell r="BN125">
            <v>0</v>
          </cell>
          <cell r="BO125" t="str">
            <v>nd</v>
          </cell>
          <cell r="BP125">
            <v>0</v>
          </cell>
          <cell r="BQ125">
            <v>17.8</v>
          </cell>
          <cell r="BR125">
            <v>82.1</v>
          </cell>
          <cell r="BS125">
            <v>0</v>
          </cell>
          <cell r="BT125">
            <v>0</v>
          </cell>
          <cell r="BU125">
            <v>0</v>
          </cell>
          <cell r="BV125">
            <v>9</v>
          </cell>
          <cell r="BW125">
            <v>84.899999999999991</v>
          </cell>
          <cell r="BX125">
            <v>6.1</v>
          </cell>
          <cell r="BY125" t="str">
            <v>nd</v>
          </cell>
          <cell r="BZ125">
            <v>6.3</v>
          </cell>
          <cell r="CA125">
            <v>12.3</v>
          </cell>
          <cell r="CB125">
            <v>38.299999999999997</v>
          </cell>
          <cell r="CC125">
            <v>34.799999999999997</v>
          </cell>
          <cell r="CD125">
            <v>7.1</v>
          </cell>
          <cell r="CE125">
            <v>0</v>
          </cell>
          <cell r="CF125">
            <v>0</v>
          </cell>
          <cell r="CG125">
            <v>0</v>
          </cell>
          <cell r="CH125">
            <v>0</v>
          </cell>
          <cell r="CI125">
            <v>0</v>
          </cell>
          <cell r="CJ125">
            <v>100</v>
          </cell>
          <cell r="CK125">
            <v>72.2</v>
          </cell>
          <cell r="CL125">
            <v>67.800000000000011</v>
          </cell>
          <cell r="CM125">
            <v>90.8</v>
          </cell>
          <cell r="CN125">
            <v>49</v>
          </cell>
          <cell r="CO125" t="str">
            <v>nd</v>
          </cell>
          <cell r="CP125">
            <v>43.6</v>
          </cell>
          <cell r="CQ125">
            <v>75.400000000000006</v>
          </cell>
          <cell r="CR125">
            <v>13</v>
          </cell>
          <cell r="CS125">
            <v>33.200000000000003</v>
          </cell>
          <cell r="CT125">
            <v>19.8</v>
          </cell>
          <cell r="CU125">
            <v>0</v>
          </cell>
          <cell r="CV125">
            <v>47</v>
          </cell>
          <cell r="CW125">
            <v>55.7</v>
          </cell>
          <cell r="CX125">
            <v>3.8</v>
          </cell>
          <cell r="CY125">
            <v>12.8</v>
          </cell>
          <cell r="CZ125">
            <v>1.5</v>
          </cell>
          <cell r="DA125">
            <v>3.5000000000000004</v>
          </cell>
          <cell r="DB125">
            <v>22.7</v>
          </cell>
          <cell r="DC125">
            <v>33.4</v>
          </cell>
          <cell r="DD125">
            <v>11.799999999999999</v>
          </cell>
          <cell r="DE125">
            <v>8</v>
          </cell>
          <cell r="DF125">
            <v>32.4</v>
          </cell>
          <cell r="DG125">
            <v>4.8</v>
          </cell>
          <cell r="DH125" t="str">
            <v>nd</v>
          </cell>
          <cell r="DI125">
            <v>8.3000000000000007</v>
          </cell>
          <cell r="DJ125">
            <v>22</v>
          </cell>
          <cell r="DK125">
            <v>10.6</v>
          </cell>
          <cell r="DL125">
            <v>0</v>
          </cell>
          <cell r="DM125">
            <v>0</v>
          </cell>
          <cell r="DN125">
            <v>0</v>
          </cell>
          <cell r="DO125">
            <v>0</v>
          </cell>
          <cell r="DP125">
            <v>0</v>
          </cell>
          <cell r="DQ125">
            <v>0</v>
          </cell>
          <cell r="DR125" t="str">
            <v>nd</v>
          </cell>
          <cell r="DS125">
            <v>0</v>
          </cell>
          <cell r="DT125">
            <v>0</v>
          </cell>
          <cell r="DU125">
            <v>0</v>
          </cell>
          <cell r="DV125">
            <v>0</v>
          </cell>
          <cell r="DW125">
            <v>3.6999999999999997</v>
          </cell>
          <cell r="DX125">
            <v>3.3000000000000003</v>
          </cell>
          <cell r="DY125" t="str">
            <v>nd</v>
          </cell>
          <cell r="DZ125">
            <v>3.5000000000000004</v>
          </cell>
          <cell r="EA125">
            <v>0</v>
          </cell>
          <cell r="EB125">
            <v>0</v>
          </cell>
          <cell r="EC125">
            <v>22.400000000000002</v>
          </cell>
          <cell r="ED125">
            <v>46.2</v>
          </cell>
          <cell r="EE125">
            <v>9.4</v>
          </cell>
          <cell r="EF125">
            <v>5.6000000000000005</v>
          </cell>
          <cell r="EG125" t="str">
            <v>nd</v>
          </cell>
          <cell r="EH125">
            <v>2.4</v>
          </cell>
          <cell r="EI125" t="str">
            <v>nd</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t="str">
            <v>nd</v>
          </cell>
          <cell r="EX125">
            <v>0</v>
          </cell>
          <cell r="EY125">
            <v>0</v>
          </cell>
          <cell r="EZ125" t="str">
            <v>nd</v>
          </cell>
          <cell r="FA125">
            <v>0</v>
          </cell>
          <cell r="FB125" t="str">
            <v>nd</v>
          </cell>
          <cell r="FC125" t="str">
            <v>nd</v>
          </cell>
          <cell r="FD125">
            <v>3.9</v>
          </cell>
          <cell r="FE125" t="str">
            <v>nd</v>
          </cell>
          <cell r="FF125">
            <v>0</v>
          </cell>
          <cell r="FG125">
            <v>7.3</v>
          </cell>
          <cell r="FH125">
            <v>16.7</v>
          </cell>
          <cell r="FI125">
            <v>19.100000000000001</v>
          </cell>
          <cell r="FJ125">
            <v>31.5</v>
          </cell>
          <cell r="FK125">
            <v>13.200000000000001</v>
          </cell>
          <cell r="FL125">
            <v>0</v>
          </cell>
          <cell r="FM125">
            <v>0</v>
          </cell>
          <cell r="FN125">
            <v>0</v>
          </cell>
          <cell r="FO125">
            <v>0</v>
          </cell>
          <cell r="FP125" t="str">
            <v>nd</v>
          </cell>
          <cell r="FQ125">
            <v>0</v>
          </cell>
          <cell r="FR125">
            <v>0</v>
          </cell>
          <cell r="FS125">
            <v>0</v>
          </cell>
          <cell r="FT125">
            <v>0</v>
          </cell>
          <cell r="FU125">
            <v>0</v>
          </cell>
          <cell r="FV125">
            <v>0</v>
          </cell>
          <cell r="FW125">
            <v>0</v>
          </cell>
          <cell r="FX125">
            <v>0</v>
          </cell>
          <cell r="FY125">
            <v>0</v>
          </cell>
          <cell r="FZ125">
            <v>0</v>
          </cell>
          <cell r="GA125" t="str">
            <v>nd</v>
          </cell>
          <cell r="GB125">
            <v>0</v>
          </cell>
          <cell r="GC125">
            <v>0</v>
          </cell>
          <cell r="GD125">
            <v>0</v>
          </cell>
          <cell r="GE125" t="str">
            <v>nd</v>
          </cell>
          <cell r="GF125">
            <v>0</v>
          </cell>
          <cell r="GG125" t="str">
            <v>nd</v>
          </cell>
          <cell r="GH125">
            <v>9.3000000000000007</v>
          </cell>
          <cell r="GI125">
            <v>0</v>
          </cell>
          <cell r="GJ125">
            <v>0</v>
          </cell>
          <cell r="GK125">
            <v>0</v>
          </cell>
          <cell r="GL125">
            <v>0</v>
          </cell>
          <cell r="GM125">
            <v>15.8</v>
          </cell>
          <cell r="GN125">
            <v>72.099999999999994</v>
          </cell>
          <cell r="GO125">
            <v>0</v>
          </cell>
          <cell r="GP125">
            <v>0</v>
          </cell>
          <cell r="GQ125">
            <v>0</v>
          </cell>
          <cell r="GR125">
            <v>0</v>
          </cell>
          <cell r="GS125">
            <v>0</v>
          </cell>
          <cell r="GT125" t="str">
            <v>nd</v>
          </cell>
          <cell r="GU125">
            <v>0</v>
          </cell>
          <cell r="GV125">
            <v>0</v>
          </cell>
          <cell r="GW125">
            <v>0</v>
          </cell>
          <cell r="GX125">
            <v>0</v>
          </cell>
          <cell r="GY125">
            <v>0</v>
          </cell>
          <cell r="GZ125">
            <v>0</v>
          </cell>
          <cell r="HA125">
            <v>0</v>
          </cell>
          <cell r="HB125">
            <v>0</v>
          </cell>
          <cell r="HC125">
            <v>0</v>
          </cell>
          <cell r="HD125" t="str">
            <v>nd</v>
          </cell>
          <cell r="HE125">
            <v>0</v>
          </cell>
          <cell r="HF125">
            <v>0</v>
          </cell>
          <cell r="HG125">
            <v>0</v>
          </cell>
          <cell r="HH125">
            <v>0</v>
          </cell>
          <cell r="HI125">
            <v>0</v>
          </cell>
          <cell r="HJ125">
            <v>10.6</v>
          </cell>
          <cell r="HK125" t="str">
            <v>nd</v>
          </cell>
          <cell r="HL125">
            <v>0</v>
          </cell>
          <cell r="HM125">
            <v>0</v>
          </cell>
          <cell r="HN125">
            <v>0</v>
          </cell>
          <cell r="HO125">
            <v>9</v>
          </cell>
          <cell r="HP125">
            <v>73</v>
          </cell>
          <cell r="HQ125">
            <v>5.8999999999999995</v>
          </cell>
          <cell r="HR125">
            <v>0</v>
          </cell>
          <cell r="HS125">
            <v>0</v>
          </cell>
          <cell r="HT125">
            <v>0</v>
          </cell>
          <cell r="HU125">
            <v>0</v>
          </cell>
          <cell r="HV125" t="str">
            <v>nd</v>
          </cell>
          <cell r="HW125">
            <v>0</v>
          </cell>
          <cell r="HX125">
            <v>0</v>
          </cell>
          <cell r="HY125">
            <v>0</v>
          </cell>
          <cell r="HZ125">
            <v>0</v>
          </cell>
          <cell r="IA125">
            <v>0</v>
          </cell>
          <cell r="IB125">
            <v>0</v>
          </cell>
          <cell r="IC125">
            <v>0</v>
          </cell>
          <cell r="ID125">
            <v>0</v>
          </cell>
          <cell r="IE125">
            <v>0</v>
          </cell>
          <cell r="IF125" t="str">
            <v>nd</v>
          </cell>
          <cell r="IG125">
            <v>0</v>
          </cell>
          <cell r="IH125">
            <v>0</v>
          </cell>
          <cell r="II125">
            <v>0</v>
          </cell>
          <cell r="IJ125" t="str">
            <v>nd</v>
          </cell>
          <cell r="IK125">
            <v>0</v>
          </cell>
          <cell r="IL125">
            <v>6.9</v>
          </cell>
          <cell r="IM125">
            <v>2.6</v>
          </cell>
          <cell r="IN125">
            <v>0</v>
          </cell>
          <cell r="IO125" t="str">
            <v>nd</v>
          </cell>
          <cell r="IP125">
            <v>5.2</v>
          </cell>
          <cell r="IQ125">
            <v>12.6</v>
          </cell>
          <cell r="IR125">
            <v>29.7</v>
          </cell>
          <cell r="IS125">
            <v>32.300000000000004</v>
          </cell>
          <cell r="IT125">
            <v>7.1</v>
          </cell>
          <cell r="IU125">
            <v>0</v>
          </cell>
          <cell r="IV125">
            <v>0</v>
          </cell>
          <cell r="IW125">
            <v>0</v>
          </cell>
          <cell r="IX125">
            <v>0</v>
          </cell>
          <cell r="IY125" t="str">
            <v>nd</v>
          </cell>
          <cell r="IZ125">
            <v>0</v>
          </cell>
          <cell r="JA125">
            <v>0</v>
          </cell>
          <cell r="JB125">
            <v>0</v>
          </cell>
          <cell r="JC125">
            <v>0</v>
          </cell>
          <cell r="JD125">
            <v>0</v>
          </cell>
          <cell r="JE125">
            <v>0</v>
          </cell>
          <cell r="JF125">
            <v>0</v>
          </cell>
          <cell r="JG125">
            <v>0</v>
          </cell>
          <cell r="JH125">
            <v>0</v>
          </cell>
          <cell r="JI125">
            <v>0</v>
          </cell>
          <cell r="JJ125">
            <v>0</v>
          </cell>
          <cell r="JK125" t="str">
            <v>nd</v>
          </cell>
          <cell r="JL125">
            <v>0</v>
          </cell>
          <cell r="JM125">
            <v>0</v>
          </cell>
          <cell r="JN125">
            <v>0</v>
          </cell>
          <cell r="JO125">
            <v>0</v>
          </cell>
          <cell r="JP125">
            <v>0</v>
          </cell>
          <cell r="JQ125">
            <v>11</v>
          </cell>
          <cell r="JR125">
            <v>0</v>
          </cell>
          <cell r="JS125">
            <v>0</v>
          </cell>
          <cell r="JT125">
            <v>0</v>
          </cell>
          <cell r="JU125">
            <v>0</v>
          </cell>
          <cell r="JV125">
            <v>0</v>
          </cell>
          <cell r="JW125">
            <v>87.8</v>
          </cell>
          <cell r="JX125">
            <v>0</v>
          </cell>
          <cell r="JY125">
            <v>0</v>
          </cell>
          <cell r="JZ125">
            <v>0</v>
          </cell>
          <cell r="KA125">
            <v>0</v>
          </cell>
          <cell r="KB125">
            <v>0</v>
          </cell>
          <cell r="KC125" t="str">
            <v>nd</v>
          </cell>
          <cell r="KD125">
            <v>58.199999999999996</v>
          </cell>
          <cell r="KE125">
            <v>17.899999999999999</v>
          </cell>
          <cell r="KF125">
            <v>0.8</v>
          </cell>
          <cell r="KG125">
            <v>5.7</v>
          </cell>
          <cell r="KH125">
            <v>17.299999999999997</v>
          </cell>
          <cell r="KI125">
            <v>0</v>
          </cell>
          <cell r="KJ125">
            <v>56.899999999999991</v>
          </cell>
          <cell r="KK125">
            <v>17.599999999999998</v>
          </cell>
          <cell r="KL125">
            <v>0.8</v>
          </cell>
          <cell r="KM125">
            <v>6.2</v>
          </cell>
          <cell r="KN125">
            <v>18.600000000000001</v>
          </cell>
          <cell r="KO125">
            <v>0</v>
          </cell>
        </row>
        <row r="126">
          <cell r="A126" t="str">
            <v>EnsCG</v>
          </cell>
          <cell r="B126" t="str">
            <v>126</v>
          </cell>
          <cell r="C126" t="str">
            <v>NAF 38</v>
          </cell>
          <cell r="D126" t="str">
            <v>CG</v>
          </cell>
          <cell r="E126" t="str">
            <v/>
          </cell>
          <cell r="F126" t="str">
            <v>nd</v>
          </cell>
          <cell r="G126">
            <v>5.3</v>
          </cell>
          <cell r="H126">
            <v>21.6</v>
          </cell>
          <cell r="I126">
            <v>48.4</v>
          </cell>
          <cell r="J126">
            <v>23.599999999999998</v>
          </cell>
          <cell r="K126">
            <v>83.2</v>
          </cell>
          <cell r="L126" t="str">
            <v>nd</v>
          </cell>
          <cell r="M126">
            <v>13.8</v>
          </cell>
          <cell r="N126" t="str">
            <v>nd</v>
          </cell>
          <cell r="O126">
            <v>24.8</v>
          </cell>
          <cell r="P126">
            <v>21.8</v>
          </cell>
          <cell r="Q126">
            <v>12.2</v>
          </cell>
          <cell r="R126">
            <v>2.7</v>
          </cell>
          <cell r="S126">
            <v>13.200000000000001</v>
          </cell>
          <cell r="T126">
            <v>46.9</v>
          </cell>
          <cell r="U126" t="str">
            <v>nd</v>
          </cell>
          <cell r="V126">
            <v>18.600000000000001</v>
          </cell>
          <cell r="W126">
            <v>21</v>
          </cell>
          <cell r="X126">
            <v>75.400000000000006</v>
          </cell>
          <cell r="Y126">
            <v>3.5000000000000004</v>
          </cell>
          <cell r="Z126">
            <v>2.4</v>
          </cell>
          <cell r="AA126">
            <v>77.100000000000009</v>
          </cell>
          <cell r="AB126">
            <v>11.899999999999999</v>
          </cell>
          <cell r="AC126">
            <v>71.399999999999991</v>
          </cell>
          <cell r="AD126">
            <v>8.1</v>
          </cell>
          <cell r="AE126">
            <v>24.5</v>
          </cell>
          <cell r="AF126">
            <v>36.199999999999996</v>
          </cell>
          <cell r="AG126">
            <v>0</v>
          </cell>
          <cell r="AH126">
            <v>0</v>
          </cell>
          <cell r="AI126">
            <v>39.4</v>
          </cell>
          <cell r="AJ126">
            <v>66.2</v>
          </cell>
          <cell r="AK126">
            <v>6.4</v>
          </cell>
          <cell r="AL126">
            <v>27.400000000000002</v>
          </cell>
          <cell r="AM126">
            <v>45.2</v>
          </cell>
          <cell r="AN126">
            <v>54.800000000000004</v>
          </cell>
          <cell r="AO126">
            <v>62.1</v>
          </cell>
          <cell r="AP126">
            <v>37.9</v>
          </cell>
          <cell r="AQ126">
            <v>68.7</v>
          </cell>
          <cell r="AR126" t="str">
            <v>nd</v>
          </cell>
          <cell r="AS126" t="str">
            <v>nd</v>
          </cell>
          <cell r="AT126">
            <v>23.200000000000003</v>
          </cell>
          <cell r="AU126">
            <v>5.5</v>
          </cell>
          <cell r="AV126">
            <v>9.7000000000000011</v>
          </cell>
          <cell r="AW126">
            <v>4.5999999999999996</v>
          </cell>
          <cell r="AX126">
            <v>3.8</v>
          </cell>
          <cell r="AY126">
            <v>37.5</v>
          </cell>
          <cell r="AZ126">
            <v>44.4</v>
          </cell>
          <cell r="BA126">
            <v>66.7</v>
          </cell>
          <cell r="BB126">
            <v>21.4</v>
          </cell>
          <cell r="BC126">
            <v>3.3000000000000003</v>
          </cell>
          <cell r="BD126">
            <v>2.2999999999999998</v>
          </cell>
          <cell r="BE126">
            <v>1.5</v>
          </cell>
          <cell r="BF126">
            <v>4.7</v>
          </cell>
          <cell r="BG126" t="str">
            <v>nd</v>
          </cell>
          <cell r="BH126">
            <v>1.7000000000000002</v>
          </cell>
          <cell r="BI126">
            <v>3.5999999999999996</v>
          </cell>
          <cell r="BJ126">
            <v>10.8</v>
          </cell>
          <cell r="BK126">
            <v>47.099999999999994</v>
          </cell>
          <cell r="BL126">
            <v>36.199999999999996</v>
          </cell>
          <cell r="BM126">
            <v>0.89999999999999991</v>
          </cell>
          <cell r="BN126">
            <v>0</v>
          </cell>
          <cell r="BO126" t="str">
            <v>nd</v>
          </cell>
          <cell r="BP126">
            <v>3.2</v>
          </cell>
          <cell r="BQ126">
            <v>38.4</v>
          </cell>
          <cell r="BR126">
            <v>56.899999999999991</v>
          </cell>
          <cell r="BS126">
            <v>0</v>
          </cell>
          <cell r="BT126">
            <v>0</v>
          </cell>
          <cell r="BU126">
            <v>0</v>
          </cell>
          <cell r="BV126">
            <v>10.199999999999999</v>
          </cell>
          <cell r="BW126">
            <v>74.400000000000006</v>
          </cell>
          <cell r="BX126">
            <v>15.299999999999999</v>
          </cell>
          <cell r="BY126">
            <v>4</v>
          </cell>
          <cell r="BZ126">
            <v>1.5</v>
          </cell>
          <cell r="CA126">
            <v>18</v>
          </cell>
          <cell r="CB126">
            <v>25</v>
          </cell>
          <cell r="CC126">
            <v>37.1</v>
          </cell>
          <cell r="CD126">
            <v>14.399999999999999</v>
          </cell>
          <cell r="CE126">
            <v>0</v>
          </cell>
          <cell r="CF126">
            <v>0</v>
          </cell>
          <cell r="CG126">
            <v>0</v>
          </cell>
          <cell r="CH126">
            <v>0</v>
          </cell>
          <cell r="CI126" t="str">
            <v>nd</v>
          </cell>
          <cell r="CJ126">
            <v>98.8</v>
          </cell>
          <cell r="CK126">
            <v>81.3</v>
          </cell>
          <cell r="CL126">
            <v>35.799999999999997</v>
          </cell>
          <cell r="CM126">
            <v>81.100000000000009</v>
          </cell>
          <cell r="CN126">
            <v>48.3</v>
          </cell>
          <cell r="CO126">
            <v>8.3000000000000007</v>
          </cell>
          <cell r="CP126">
            <v>44.4</v>
          </cell>
          <cell r="CQ126">
            <v>79.900000000000006</v>
          </cell>
          <cell r="CR126">
            <v>11.1</v>
          </cell>
          <cell r="CS126">
            <v>37.700000000000003</v>
          </cell>
          <cell r="CT126">
            <v>30.099999999999998</v>
          </cell>
          <cell r="CU126">
            <v>6.9</v>
          </cell>
          <cell r="CV126">
            <v>25.4</v>
          </cell>
          <cell r="CW126">
            <v>23.799999999999997</v>
          </cell>
          <cell r="CX126">
            <v>3.8</v>
          </cell>
          <cell r="CY126">
            <v>19.3</v>
          </cell>
          <cell r="CZ126">
            <v>10</v>
          </cell>
          <cell r="DA126">
            <v>17</v>
          </cell>
          <cell r="DB126">
            <v>26.1</v>
          </cell>
          <cell r="DC126">
            <v>24.099999999999998</v>
          </cell>
          <cell r="DD126">
            <v>52</v>
          </cell>
          <cell r="DE126">
            <v>5.6000000000000005</v>
          </cell>
          <cell r="DF126">
            <v>13.4</v>
          </cell>
          <cell r="DG126">
            <v>4.7</v>
          </cell>
          <cell r="DH126">
            <v>2.1999999999999997</v>
          </cell>
          <cell r="DI126">
            <v>14.7</v>
          </cell>
          <cell r="DJ126">
            <v>10</v>
          </cell>
          <cell r="DK126">
            <v>13.200000000000001</v>
          </cell>
          <cell r="DL126" t="str">
            <v>nd</v>
          </cell>
          <cell r="DM126">
            <v>0</v>
          </cell>
          <cell r="DN126">
            <v>0</v>
          </cell>
          <cell r="DO126">
            <v>0</v>
          </cell>
          <cell r="DP126">
            <v>0</v>
          </cell>
          <cell r="DQ126">
            <v>2.6</v>
          </cell>
          <cell r="DR126" t="str">
            <v>nd</v>
          </cell>
          <cell r="DS126">
            <v>1.7000000000000002</v>
          </cell>
          <cell r="DT126" t="str">
            <v>nd</v>
          </cell>
          <cell r="DU126" t="str">
            <v>nd</v>
          </cell>
          <cell r="DV126">
            <v>0</v>
          </cell>
          <cell r="DW126">
            <v>10.9</v>
          </cell>
          <cell r="DX126">
            <v>7.1</v>
          </cell>
          <cell r="DY126">
            <v>1.0999999999999999</v>
          </cell>
          <cell r="DZ126">
            <v>2.1</v>
          </cell>
          <cell r="EA126">
            <v>0</v>
          </cell>
          <cell r="EB126">
            <v>1</v>
          </cell>
          <cell r="EC126">
            <v>36.6</v>
          </cell>
          <cell r="ED126">
            <v>6.9</v>
          </cell>
          <cell r="EE126">
            <v>0</v>
          </cell>
          <cell r="EF126">
            <v>0</v>
          </cell>
          <cell r="EG126">
            <v>1.0999999999999999</v>
          </cell>
          <cell r="EH126">
            <v>2.4</v>
          </cell>
          <cell r="EI126">
            <v>15.6</v>
          </cell>
          <cell r="EJ126">
            <v>6.6000000000000005</v>
          </cell>
          <cell r="EK126" t="str">
            <v>nd</v>
          </cell>
          <cell r="EL126">
            <v>0</v>
          </cell>
          <cell r="EM126">
            <v>0</v>
          </cell>
          <cell r="EN126" t="str">
            <v>nd</v>
          </cell>
          <cell r="EO126">
            <v>0</v>
          </cell>
          <cell r="EP126">
            <v>0</v>
          </cell>
          <cell r="EQ126">
            <v>0</v>
          </cell>
          <cell r="ER126">
            <v>0</v>
          </cell>
          <cell r="ES126" t="str">
            <v>nd</v>
          </cell>
          <cell r="ET126">
            <v>0</v>
          </cell>
          <cell r="EU126">
            <v>0</v>
          </cell>
          <cell r="EV126" t="str">
            <v>nd</v>
          </cell>
          <cell r="EW126" t="str">
            <v>nd</v>
          </cell>
          <cell r="EX126">
            <v>1.4000000000000001</v>
          </cell>
          <cell r="EY126">
            <v>2.2999999999999998</v>
          </cell>
          <cell r="EZ126" t="str">
            <v>nd</v>
          </cell>
          <cell r="FA126" t="str">
            <v>nd</v>
          </cell>
          <cell r="FB126" t="str">
            <v>nd</v>
          </cell>
          <cell r="FC126">
            <v>3.1</v>
          </cell>
          <cell r="FD126">
            <v>10.9</v>
          </cell>
          <cell r="FE126">
            <v>5.8000000000000007</v>
          </cell>
          <cell r="FF126">
            <v>0</v>
          </cell>
          <cell r="FG126" t="str">
            <v>nd</v>
          </cell>
          <cell r="FH126" t="str">
            <v>nd</v>
          </cell>
          <cell r="FI126">
            <v>3.6999999999999997</v>
          </cell>
          <cell r="FJ126">
            <v>24.3</v>
          </cell>
          <cell r="FK126">
            <v>17.399999999999999</v>
          </cell>
          <cell r="FL126">
            <v>0</v>
          </cell>
          <cell r="FM126">
            <v>0</v>
          </cell>
          <cell r="FN126" t="str">
            <v>nd</v>
          </cell>
          <cell r="FO126">
            <v>3</v>
          </cell>
          <cell r="FP126">
            <v>10.4</v>
          </cell>
          <cell r="FQ126">
            <v>9.7000000000000011</v>
          </cell>
          <cell r="FR126">
            <v>0</v>
          </cell>
          <cell r="FS126" t="str">
            <v>nd</v>
          </cell>
          <cell r="FT126">
            <v>0</v>
          </cell>
          <cell r="FU126">
            <v>0</v>
          </cell>
          <cell r="FV126">
            <v>0</v>
          </cell>
          <cell r="FW126" t="str">
            <v>nd</v>
          </cell>
          <cell r="FX126">
            <v>0</v>
          </cell>
          <cell r="FY126">
            <v>0</v>
          </cell>
          <cell r="FZ126" t="str">
            <v>nd</v>
          </cell>
          <cell r="GA126">
            <v>2.1999999999999997</v>
          </cell>
          <cell r="GB126">
            <v>1.7000000000000002</v>
          </cell>
          <cell r="GC126" t="str">
            <v>nd</v>
          </cell>
          <cell r="GD126">
            <v>0</v>
          </cell>
          <cell r="GE126">
            <v>0</v>
          </cell>
          <cell r="GF126">
            <v>1.6</v>
          </cell>
          <cell r="GG126">
            <v>8.1</v>
          </cell>
          <cell r="GH126">
            <v>12.6</v>
          </cell>
          <cell r="GI126">
            <v>0</v>
          </cell>
          <cell r="GJ126">
            <v>0</v>
          </cell>
          <cell r="GK126">
            <v>0</v>
          </cell>
          <cell r="GL126">
            <v>0</v>
          </cell>
          <cell r="GM126">
            <v>19.5</v>
          </cell>
          <cell r="GN126">
            <v>27.400000000000002</v>
          </cell>
          <cell r="GO126">
            <v>0</v>
          </cell>
          <cell r="GP126">
            <v>0</v>
          </cell>
          <cell r="GQ126" t="str">
            <v>nd</v>
          </cell>
          <cell r="GR126" t="str">
            <v>nd</v>
          </cell>
          <cell r="GS126">
            <v>7.6</v>
          </cell>
          <cell r="GT126">
            <v>15.299999999999999</v>
          </cell>
          <cell r="GU126">
            <v>0</v>
          </cell>
          <cell r="GV126" t="str">
            <v>nd</v>
          </cell>
          <cell r="GW126">
            <v>0</v>
          </cell>
          <cell r="GX126">
            <v>0</v>
          </cell>
          <cell r="GY126">
            <v>0</v>
          </cell>
          <cell r="GZ126">
            <v>0</v>
          </cell>
          <cell r="HA126">
            <v>0</v>
          </cell>
          <cell r="HB126">
            <v>0</v>
          </cell>
          <cell r="HC126" t="str">
            <v>nd</v>
          </cell>
          <cell r="HD126">
            <v>3.1</v>
          </cell>
          <cell r="HE126" t="str">
            <v>nd</v>
          </cell>
          <cell r="HF126">
            <v>0</v>
          </cell>
          <cell r="HG126">
            <v>0</v>
          </cell>
          <cell r="HH126">
            <v>0</v>
          </cell>
          <cell r="HI126">
            <v>2.4</v>
          </cell>
          <cell r="HJ126">
            <v>18</v>
          </cell>
          <cell r="HK126">
            <v>2.9000000000000004</v>
          </cell>
          <cell r="HL126">
            <v>0</v>
          </cell>
          <cell r="HM126">
            <v>0</v>
          </cell>
          <cell r="HN126">
            <v>0</v>
          </cell>
          <cell r="HO126">
            <v>6.8000000000000007</v>
          </cell>
          <cell r="HP126">
            <v>32.300000000000004</v>
          </cell>
          <cell r="HQ126">
            <v>7.7</v>
          </cell>
          <cell r="HR126">
            <v>0</v>
          </cell>
          <cell r="HS126">
            <v>0</v>
          </cell>
          <cell r="HT126">
            <v>0</v>
          </cell>
          <cell r="HU126" t="str">
            <v>nd</v>
          </cell>
          <cell r="HV126">
            <v>20.100000000000001</v>
          </cell>
          <cell r="HW126">
            <v>3.6999999999999997</v>
          </cell>
          <cell r="HX126">
            <v>0</v>
          </cell>
          <cell r="HY126">
            <v>0</v>
          </cell>
          <cell r="HZ126" t="str">
            <v>nd</v>
          </cell>
          <cell r="IA126">
            <v>0</v>
          </cell>
          <cell r="IB126">
            <v>0</v>
          </cell>
          <cell r="IC126" t="str">
            <v>nd</v>
          </cell>
          <cell r="ID126" t="str">
            <v>nd</v>
          </cell>
          <cell r="IE126">
            <v>0</v>
          </cell>
          <cell r="IF126">
            <v>2.1999999999999997</v>
          </cell>
          <cell r="IG126">
            <v>1.4000000000000001</v>
          </cell>
          <cell r="IH126" t="str">
            <v>nd</v>
          </cell>
          <cell r="II126">
            <v>0.89999999999999991</v>
          </cell>
          <cell r="IJ126">
            <v>0.70000000000000007</v>
          </cell>
          <cell r="IK126">
            <v>3.8</v>
          </cell>
          <cell r="IL126">
            <v>8.9</v>
          </cell>
          <cell r="IM126">
            <v>4.7</v>
          </cell>
          <cell r="IN126">
            <v>3.5000000000000004</v>
          </cell>
          <cell r="IO126">
            <v>2.8000000000000003</v>
          </cell>
          <cell r="IP126">
            <v>0</v>
          </cell>
          <cell r="IQ126">
            <v>7.3</v>
          </cell>
          <cell r="IR126">
            <v>10.7</v>
          </cell>
          <cell r="IS126">
            <v>19.8</v>
          </cell>
          <cell r="IT126">
            <v>6.9</v>
          </cell>
          <cell r="IU126">
            <v>0</v>
          </cell>
          <cell r="IV126" t="str">
            <v>nd</v>
          </cell>
          <cell r="IW126">
            <v>5.8999999999999995</v>
          </cell>
          <cell r="IX126">
            <v>3.2</v>
          </cell>
          <cell r="IY126">
            <v>11.3</v>
          </cell>
          <cell r="IZ126">
            <v>2.9000000000000004</v>
          </cell>
          <cell r="JA126">
            <v>0</v>
          </cell>
          <cell r="JB126">
            <v>0</v>
          </cell>
          <cell r="JC126">
            <v>0</v>
          </cell>
          <cell r="JD126">
            <v>0</v>
          </cell>
          <cell r="JE126" t="str">
            <v>nd</v>
          </cell>
          <cell r="JF126">
            <v>0</v>
          </cell>
          <cell r="JG126">
            <v>0</v>
          </cell>
          <cell r="JH126">
            <v>0</v>
          </cell>
          <cell r="JI126">
            <v>0</v>
          </cell>
          <cell r="JJ126" t="str">
            <v>nd</v>
          </cell>
          <cell r="JK126">
            <v>4.5999999999999996</v>
          </cell>
          <cell r="JL126">
            <v>0</v>
          </cell>
          <cell r="JM126">
            <v>0</v>
          </cell>
          <cell r="JN126">
            <v>0</v>
          </cell>
          <cell r="JO126">
            <v>0</v>
          </cell>
          <cell r="JP126" t="str">
            <v>nd</v>
          </cell>
          <cell r="JQ126">
            <v>22.2</v>
          </cell>
          <cell r="JR126">
            <v>0</v>
          </cell>
          <cell r="JS126">
            <v>0</v>
          </cell>
          <cell r="JT126">
            <v>0</v>
          </cell>
          <cell r="JU126">
            <v>0</v>
          </cell>
          <cell r="JV126">
            <v>0</v>
          </cell>
          <cell r="JW126">
            <v>46.9</v>
          </cell>
          <cell r="JX126">
            <v>0</v>
          </cell>
          <cell r="JY126">
            <v>0</v>
          </cell>
          <cell r="JZ126">
            <v>0</v>
          </cell>
          <cell r="KA126">
            <v>0</v>
          </cell>
          <cell r="KB126">
            <v>0</v>
          </cell>
          <cell r="KC126">
            <v>24.099999999999998</v>
          </cell>
          <cell r="KD126">
            <v>68.899999999999991</v>
          </cell>
          <cell r="KE126">
            <v>6.2</v>
          </cell>
          <cell r="KF126">
            <v>3.3000000000000003</v>
          </cell>
          <cell r="KG126">
            <v>5.3</v>
          </cell>
          <cell r="KH126">
            <v>16.3</v>
          </cell>
          <cell r="KI126">
            <v>0</v>
          </cell>
          <cell r="KJ126">
            <v>67.800000000000011</v>
          </cell>
          <cell r="KK126">
            <v>6.5</v>
          </cell>
          <cell r="KL126">
            <v>3.4000000000000004</v>
          </cell>
          <cell r="KM126">
            <v>5.8000000000000007</v>
          </cell>
          <cell r="KN126">
            <v>16.5</v>
          </cell>
          <cell r="KO126">
            <v>0</v>
          </cell>
        </row>
        <row r="127">
          <cell r="A127" t="str">
            <v>EnsCH</v>
          </cell>
          <cell r="B127" t="str">
            <v>127</v>
          </cell>
          <cell r="C127" t="str">
            <v>NAF 38</v>
          </cell>
          <cell r="D127" t="str">
            <v>CH</v>
          </cell>
          <cell r="E127" t="str">
            <v/>
          </cell>
          <cell r="F127">
            <v>0</v>
          </cell>
          <cell r="G127">
            <v>11.600000000000001</v>
          </cell>
          <cell r="H127">
            <v>34.799999999999997</v>
          </cell>
          <cell r="I127">
            <v>41.4</v>
          </cell>
          <cell r="J127">
            <v>12.1</v>
          </cell>
          <cell r="K127">
            <v>85.2</v>
          </cell>
          <cell r="L127">
            <v>3</v>
          </cell>
          <cell r="M127">
            <v>11.4</v>
          </cell>
          <cell r="N127" t="str">
            <v>nd</v>
          </cell>
          <cell r="O127">
            <v>31.8</v>
          </cell>
          <cell r="P127">
            <v>19.900000000000002</v>
          </cell>
          <cell r="Q127">
            <v>17</v>
          </cell>
          <cell r="R127">
            <v>5.2</v>
          </cell>
          <cell r="S127">
            <v>12.1</v>
          </cell>
          <cell r="T127">
            <v>47.4</v>
          </cell>
          <cell r="U127">
            <v>1.6</v>
          </cell>
          <cell r="V127">
            <v>16.3</v>
          </cell>
          <cell r="W127">
            <v>15.8</v>
          </cell>
          <cell r="X127">
            <v>81</v>
          </cell>
          <cell r="Y127">
            <v>3.2</v>
          </cell>
          <cell r="Z127">
            <v>14.7</v>
          </cell>
          <cell r="AA127">
            <v>40</v>
          </cell>
          <cell r="AB127">
            <v>24.7</v>
          </cell>
          <cell r="AC127">
            <v>50.7</v>
          </cell>
          <cell r="AD127">
            <v>24.7</v>
          </cell>
          <cell r="AE127">
            <v>37.4</v>
          </cell>
          <cell r="AF127">
            <v>14.299999999999999</v>
          </cell>
          <cell r="AG127" t="str">
            <v>nd</v>
          </cell>
          <cell r="AH127">
            <v>0</v>
          </cell>
          <cell r="AI127">
            <v>35.4</v>
          </cell>
          <cell r="AJ127">
            <v>56.8</v>
          </cell>
          <cell r="AK127">
            <v>7.3999999999999995</v>
          </cell>
          <cell r="AL127">
            <v>35.799999999999997</v>
          </cell>
          <cell r="AM127">
            <v>52.900000000000006</v>
          </cell>
          <cell r="AN127">
            <v>47.099999999999994</v>
          </cell>
          <cell r="AO127">
            <v>53</v>
          </cell>
          <cell r="AP127">
            <v>47</v>
          </cell>
          <cell r="AQ127">
            <v>77.5</v>
          </cell>
          <cell r="AR127">
            <v>0</v>
          </cell>
          <cell r="AS127" t="str">
            <v>nd</v>
          </cell>
          <cell r="AT127">
            <v>14.899999999999999</v>
          </cell>
          <cell r="AU127">
            <v>4.7</v>
          </cell>
          <cell r="AV127">
            <v>16.100000000000001</v>
          </cell>
          <cell r="AW127">
            <v>6.8000000000000007</v>
          </cell>
          <cell r="AX127">
            <v>10.199999999999999</v>
          </cell>
          <cell r="AY127">
            <v>59.099999999999994</v>
          </cell>
          <cell r="AZ127">
            <v>7.8</v>
          </cell>
          <cell r="BA127">
            <v>61.1</v>
          </cell>
          <cell r="BB127">
            <v>16.2</v>
          </cell>
          <cell r="BC127">
            <v>8</v>
          </cell>
          <cell r="BD127">
            <v>2.4</v>
          </cell>
          <cell r="BE127">
            <v>5.7</v>
          </cell>
          <cell r="BF127">
            <v>6.6000000000000005</v>
          </cell>
          <cell r="BG127" t="str">
            <v>nd</v>
          </cell>
          <cell r="BH127">
            <v>0</v>
          </cell>
          <cell r="BI127">
            <v>0.8</v>
          </cell>
          <cell r="BJ127">
            <v>7.0000000000000009</v>
          </cell>
          <cell r="BK127">
            <v>37.200000000000003</v>
          </cell>
          <cell r="BL127">
            <v>54.300000000000004</v>
          </cell>
          <cell r="BM127" t="str">
            <v>nd</v>
          </cell>
          <cell r="BN127" t="str">
            <v>nd</v>
          </cell>
          <cell r="BO127">
            <v>2.1</v>
          </cell>
          <cell r="BP127">
            <v>7.9</v>
          </cell>
          <cell r="BQ127">
            <v>31.2</v>
          </cell>
          <cell r="BR127">
            <v>57.8</v>
          </cell>
          <cell r="BS127">
            <v>0</v>
          </cell>
          <cell r="BT127">
            <v>0</v>
          </cell>
          <cell r="BU127" t="str">
            <v>nd</v>
          </cell>
          <cell r="BV127">
            <v>9.1999999999999993</v>
          </cell>
          <cell r="BW127">
            <v>77.3</v>
          </cell>
          <cell r="BX127">
            <v>13.5</v>
          </cell>
          <cell r="BY127">
            <v>2.6</v>
          </cell>
          <cell r="BZ127">
            <v>5.3</v>
          </cell>
          <cell r="CA127">
            <v>12</v>
          </cell>
          <cell r="CB127">
            <v>24</v>
          </cell>
          <cell r="CC127">
            <v>42.9</v>
          </cell>
          <cell r="CD127">
            <v>13.3</v>
          </cell>
          <cell r="CE127">
            <v>0</v>
          </cell>
          <cell r="CF127">
            <v>0</v>
          </cell>
          <cell r="CG127">
            <v>0</v>
          </cell>
          <cell r="CH127">
            <v>0</v>
          </cell>
          <cell r="CI127">
            <v>0.89999999999999991</v>
          </cell>
          <cell r="CJ127">
            <v>99.1</v>
          </cell>
          <cell r="CK127">
            <v>73.099999999999994</v>
          </cell>
          <cell r="CL127">
            <v>30.2</v>
          </cell>
          <cell r="CM127">
            <v>68.2</v>
          </cell>
          <cell r="CN127">
            <v>39</v>
          </cell>
          <cell r="CO127">
            <v>8.7999999999999989</v>
          </cell>
          <cell r="CP127">
            <v>38</v>
          </cell>
          <cell r="CQ127">
            <v>70</v>
          </cell>
          <cell r="CR127">
            <v>7.7</v>
          </cell>
          <cell r="CS127">
            <v>25.8</v>
          </cell>
          <cell r="CT127">
            <v>36.799999999999997</v>
          </cell>
          <cell r="CU127">
            <v>12.3</v>
          </cell>
          <cell r="CV127">
            <v>25.1</v>
          </cell>
          <cell r="CW127">
            <v>18.2</v>
          </cell>
          <cell r="CX127">
            <v>3.8</v>
          </cell>
          <cell r="CY127">
            <v>7.6</v>
          </cell>
          <cell r="CZ127">
            <v>10.8</v>
          </cell>
          <cell r="DA127">
            <v>32.800000000000004</v>
          </cell>
          <cell r="DB127">
            <v>26.8</v>
          </cell>
          <cell r="DC127">
            <v>17.100000000000001</v>
          </cell>
          <cell r="DD127">
            <v>56.599999999999994</v>
          </cell>
          <cell r="DE127">
            <v>5.3</v>
          </cell>
          <cell r="DF127">
            <v>14.099999999999998</v>
          </cell>
          <cell r="DG127">
            <v>5.0999999999999996</v>
          </cell>
          <cell r="DH127">
            <v>2.8000000000000003</v>
          </cell>
          <cell r="DI127">
            <v>16</v>
          </cell>
          <cell r="DJ127">
            <v>11.200000000000001</v>
          </cell>
          <cell r="DK127">
            <v>11.4</v>
          </cell>
          <cell r="DL127">
            <v>0</v>
          </cell>
          <cell r="DM127">
            <v>0</v>
          </cell>
          <cell r="DN127">
            <v>0</v>
          </cell>
          <cell r="DO127">
            <v>0</v>
          </cell>
          <cell r="DP127">
            <v>0</v>
          </cell>
          <cell r="DQ127">
            <v>4.5999999999999996</v>
          </cell>
          <cell r="DR127">
            <v>2</v>
          </cell>
          <cell r="DS127">
            <v>3.3000000000000003</v>
          </cell>
          <cell r="DT127" t="str">
            <v>nd</v>
          </cell>
          <cell r="DU127">
            <v>0.70000000000000007</v>
          </cell>
          <cell r="DV127">
            <v>0.70000000000000007</v>
          </cell>
          <cell r="DW127">
            <v>17.8</v>
          </cell>
          <cell r="DX127">
            <v>6.9</v>
          </cell>
          <cell r="DY127">
            <v>4.3</v>
          </cell>
          <cell r="DZ127">
            <v>1</v>
          </cell>
          <cell r="EA127">
            <v>2.2999999999999998</v>
          </cell>
          <cell r="EB127">
            <v>2.6</v>
          </cell>
          <cell r="EC127">
            <v>29.9</v>
          </cell>
          <cell r="ED127">
            <v>6</v>
          </cell>
          <cell r="EE127" t="str">
            <v>nd</v>
          </cell>
          <cell r="EF127">
            <v>0.70000000000000007</v>
          </cell>
          <cell r="EG127">
            <v>1.5</v>
          </cell>
          <cell r="EH127">
            <v>2.7</v>
          </cell>
          <cell r="EI127">
            <v>8.7999999999999989</v>
          </cell>
          <cell r="EJ127">
            <v>2.2999999999999998</v>
          </cell>
          <cell r="EK127">
            <v>0</v>
          </cell>
          <cell r="EL127" t="str">
            <v>nd</v>
          </cell>
          <cell r="EM127" t="str">
            <v>nd</v>
          </cell>
          <cell r="EN127" t="str">
            <v>nd</v>
          </cell>
          <cell r="EO127">
            <v>0</v>
          </cell>
          <cell r="EP127">
            <v>0</v>
          </cell>
          <cell r="EQ127">
            <v>0</v>
          </cell>
          <cell r="ER127">
            <v>0</v>
          </cell>
          <cell r="ES127">
            <v>0</v>
          </cell>
          <cell r="ET127" t="str">
            <v>nd</v>
          </cell>
          <cell r="EU127">
            <v>0</v>
          </cell>
          <cell r="EV127">
            <v>0</v>
          </cell>
          <cell r="EW127">
            <v>0.70000000000000007</v>
          </cell>
          <cell r="EX127">
            <v>4.7</v>
          </cell>
          <cell r="EY127">
            <v>6</v>
          </cell>
          <cell r="EZ127" t="str">
            <v>nd</v>
          </cell>
          <cell r="FA127">
            <v>0</v>
          </cell>
          <cell r="FB127" t="str">
            <v>nd</v>
          </cell>
          <cell r="FC127">
            <v>2.4</v>
          </cell>
          <cell r="FD127">
            <v>11.5</v>
          </cell>
          <cell r="FE127">
            <v>20.5</v>
          </cell>
          <cell r="FF127">
            <v>0</v>
          </cell>
          <cell r="FG127">
            <v>0</v>
          </cell>
          <cell r="FH127" t="str">
            <v>nd</v>
          </cell>
          <cell r="FI127">
            <v>3.4000000000000004</v>
          </cell>
          <cell r="FJ127">
            <v>17.599999999999998</v>
          </cell>
          <cell r="FK127">
            <v>20.100000000000001</v>
          </cell>
          <cell r="FL127">
            <v>0</v>
          </cell>
          <cell r="FM127">
            <v>0</v>
          </cell>
          <cell r="FN127">
            <v>0</v>
          </cell>
          <cell r="FO127" t="str">
            <v>nd</v>
          </cell>
          <cell r="FP127">
            <v>3.4000000000000004</v>
          </cell>
          <cell r="FQ127">
            <v>7.8</v>
          </cell>
          <cell r="FR127">
            <v>0</v>
          </cell>
          <cell r="FS127">
            <v>0</v>
          </cell>
          <cell r="FT127">
            <v>0</v>
          </cell>
          <cell r="FU127">
            <v>0</v>
          </cell>
          <cell r="FV127">
            <v>0</v>
          </cell>
          <cell r="FW127" t="str">
            <v>nd</v>
          </cell>
          <cell r="FX127">
            <v>0</v>
          </cell>
          <cell r="FY127">
            <v>0</v>
          </cell>
          <cell r="FZ127">
            <v>3.2</v>
          </cell>
          <cell r="GA127">
            <v>6.1</v>
          </cell>
          <cell r="GB127">
            <v>2.4</v>
          </cell>
          <cell r="GC127" t="str">
            <v>nd</v>
          </cell>
          <cell r="GD127" t="str">
            <v>nd</v>
          </cell>
          <cell r="GE127" t="str">
            <v>nd</v>
          </cell>
          <cell r="GF127">
            <v>1.9</v>
          </cell>
          <cell r="GG127">
            <v>13.600000000000001</v>
          </cell>
          <cell r="GH127">
            <v>18.5</v>
          </cell>
          <cell r="GI127">
            <v>0</v>
          </cell>
          <cell r="GJ127">
            <v>0</v>
          </cell>
          <cell r="GK127" t="str">
            <v>nd</v>
          </cell>
          <cell r="GL127">
            <v>0.89999999999999991</v>
          </cell>
          <cell r="GM127">
            <v>8.7999999999999989</v>
          </cell>
          <cell r="GN127">
            <v>30</v>
          </cell>
          <cell r="GO127">
            <v>0</v>
          </cell>
          <cell r="GP127">
            <v>0</v>
          </cell>
          <cell r="GQ127">
            <v>0</v>
          </cell>
          <cell r="GR127" t="str">
            <v>nd</v>
          </cell>
          <cell r="GS127">
            <v>3.2</v>
          </cell>
          <cell r="GT127">
            <v>7.6</v>
          </cell>
          <cell r="GU127">
            <v>0</v>
          </cell>
          <cell r="GV127">
            <v>0</v>
          </cell>
          <cell r="GW127">
            <v>0</v>
          </cell>
          <cell r="GX127">
            <v>0</v>
          </cell>
          <cell r="GY127">
            <v>0</v>
          </cell>
          <cell r="GZ127">
            <v>0</v>
          </cell>
          <cell r="HA127">
            <v>0</v>
          </cell>
          <cell r="HB127">
            <v>0</v>
          </cell>
          <cell r="HC127">
            <v>1.2</v>
          </cell>
          <cell r="HD127">
            <v>8.6999999999999993</v>
          </cell>
          <cell r="HE127">
            <v>1.9</v>
          </cell>
          <cell r="HF127">
            <v>0</v>
          </cell>
          <cell r="HG127">
            <v>0</v>
          </cell>
          <cell r="HH127">
            <v>0</v>
          </cell>
          <cell r="HI127">
            <v>4.5999999999999996</v>
          </cell>
          <cell r="HJ127">
            <v>26.400000000000002</v>
          </cell>
          <cell r="HK127">
            <v>4</v>
          </cell>
          <cell r="HL127">
            <v>0</v>
          </cell>
          <cell r="HM127">
            <v>0</v>
          </cell>
          <cell r="HN127" t="str">
            <v>nd</v>
          </cell>
          <cell r="HO127">
            <v>2.5</v>
          </cell>
          <cell r="HP127">
            <v>32.200000000000003</v>
          </cell>
          <cell r="HQ127">
            <v>6.8000000000000007</v>
          </cell>
          <cell r="HR127">
            <v>0</v>
          </cell>
          <cell r="HS127">
            <v>0</v>
          </cell>
          <cell r="HT127">
            <v>0</v>
          </cell>
          <cell r="HU127" t="str">
            <v>nd</v>
          </cell>
          <cell r="HV127">
            <v>10.100000000000001</v>
          </cell>
          <cell r="HW127" t="str">
            <v>nd</v>
          </cell>
          <cell r="HX127">
            <v>0</v>
          </cell>
          <cell r="HY127">
            <v>0</v>
          </cell>
          <cell r="HZ127">
            <v>0</v>
          </cell>
          <cell r="IA127">
            <v>0</v>
          </cell>
          <cell r="IB127">
            <v>0</v>
          </cell>
          <cell r="IC127" t="str">
            <v>nd</v>
          </cell>
          <cell r="ID127" t="str">
            <v>nd</v>
          </cell>
          <cell r="IE127">
            <v>4.3</v>
          </cell>
          <cell r="IF127">
            <v>2.7</v>
          </cell>
          <cell r="IG127">
            <v>2.5</v>
          </cell>
          <cell r="IH127" t="str">
            <v>nd</v>
          </cell>
          <cell r="II127">
            <v>1.7000000000000002</v>
          </cell>
          <cell r="IJ127">
            <v>2.6</v>
          </cell>
          <cell r="IK127">
            <v>1.6</v>
          </cell>
          <cell r="IL127">
            <v>8.6999999999999993</v>
          </cell>
          <cell r="IM127">
            <v>17.8</v>
          </cell>
          <cell r="IN127">
            <v>3.2</v>
          </cell>
          <cell r="IO127" t="str">
            <v>nd</v>
          </cell>
          <cell r="IP127">
            <v>2</v>
          </cell>
          <cell r="IQ127">
            <v>3.6999999999999997</v>
          </cell>
          <cell r="IR127">
            <v>11.5</v>
          </cell>
          <cell r="IS127">
            <v>16.7</v>
          </cell>
          <cell r="IT127">
            <v>6.8000000000000007</v>
          </cell>
          <cell r="IU127">
            <v>0</v>
          </cell>
          <cell r="IV127">
            <v>0</v>
          </cell>
          <cell r="IW127">
            <v>2.5</v>
          </cell>
          <cell r="IX127">
            <v>2</v>
          </cell>
          <cell r="IY127">
            <v>4.9000000000000004</v>
          </cell>
          <cell r="IZ127">
            <v>2.1</v>
          </cell>
          <cell r="JA127">
            <v>0</v>
          </cell>
          <cell r="JB127">
            <v>0</v>
          </cell>
          <cell r="JC127">
            <v>0</v>
          </cell>
          <cell r="JD127">
            <v>0</v>
          </cell>
          <cell r="JE127">
            <v>0</v>
          </cell>
          <cell r="JF127">
            <v>0</v>
          </cell>
          <cell r="JG127">
            <v>0</v>
          </cell>
          <cell r="JH127">
            <v>0</v>
          </cell>
          <cell r="JI127">
            <v>0</v>
          </cell>
          <cell r="JJ127" t="str">
            <v>nd</v>
          </cell>
          <cell r="JK127">
            <v>11.600000000000001</v>
          </cell>
          <cell r="JL127">
            <v>0</v>
          </cell>
          <cell r="JM127">
            <v>0</v>
          </cell>
          <cell r="JN127">
            <v>0</v>
          </cell>
          <cell r="JO127">
            <v>0</v>
          </cell>
          <cell r="JP127" t="str">
            <v>nd</v>
          </cell>
          <cell r="JQ127">
            <v>34.599999999999994</v>
          </cell>
          <cell r="JR127">
            <v>0</v>
          </cell>
          <cell r="JS127">
            <v>0</v>
          </cell>
          <cell r="JT127">
            <v>0</v>
          </cell>
          <cell r="JU127">
            <v>0</v>
          </cell>
          <cell r="JV127" t="str">
            <v>nd</v>
          </cell>
          <cell r="JW127">
            <v>40.9</v>
          </cell>
          <cell r="JX127">
            <v>0</v>
          </cell>
          <cell r="JY127">
            <v>0</v>
          </cell>
          <cell r="JZ127">
            <v>0</v>
          </cell>
          <cell r="KA127">
            <v>0</v>
          </cell>
          <cell r="KB127">
            <v>0</v>
          </cell>
          <cell r="KC127">
            <v>11.899999999999999</v>
          </cell>
          <cell r="KD127">
            <v>66.600000000000009</v>
          </cell>
          <cell r="KE127">
            <v>3.6999999999999997</v>
          </cell>
          <cell r="KF127">
            <v>5.3</v>
          </cell>
          <cell r="KG127">
            <v>6.7</v>
          </cell>
          <cell r="KH127">
            <v>17.7</v>
          </cell>
          <cell r="KI127">
            <v>0</v>
          </cell>
          <cell r="KJ127">
            <v>64.600000000000009</v>
          </cell>
          <cell r="KK127">
            <v>4.1000000000000005</v>
          </cell>
          <cell r="KL127">
            <v>5.8000000000000007</v>
          </cell>
          <cell r="KM127">
            <v>7.1999999999999993</v>
          </cell>
          <cell r="KN127">
            <v>18.3</v>
          </cell>
          <cell r="KO127">
            <v>0.1</v>
          </cell>
        </row>
        <row r="128">
          <cell r="A128" t="str">
            <v>EnsCI</v>
          </cell>
          <cell r="B128" t="str">
            <v>128</v>
          </cell>
          <cell r="C128" t="str">
            <v>NAF 38</v>
          </cell>
          <cell r="D128" t="str">
            <v>CI</v>
          </cell>
          <cell r="E128" t="str">
            <v/>
          </cell>
          <cell r="F128">
            <v>0</v>
          </cell>
          <cell r="G128">
            <v>3.4000000000000004</v>
          </cell>
          <cell r="H128">
            <v>31.5</v>
          </cell>
          <cell r="I128">
            <v>51.1</v>
          </cell>
          <cell r="J128">
            <v>14.000000000000002</v>
          </cell>
          <cell r="K128">
            <v>90.2</v>
          </cell>
          <cell r="L128" t="str">
            <v>nd</v>
          </cell>
          <cell r="M128">
            <v>4.9000000000000004</v>
          </cell>
          <cell r="N128">
            <v>4.3</v>
          </cell>
          <cell r="O128">
            <v>37.5</v>
          </cell>
          <cell r="P128">
            <v>32.6</v>
          </cell>
          <cell r="Q128">
            <v>29.2</v>
          </cell>
          <cell r="R128">
            <v>4.7</v>
          </cell>
          <cell r="S128">
            <v>8.1</v>
          </cell>
          <cell r="T128">
            <v>41.6</v>
          </cell>
          <cell r="U128" t="str">
            <v>nd</v>
          </cell>
          <cell r="V128">
            <v>13.100000000000001</v>
          </cell>
          <cell r="W128">
            <v>21.5</v>
          </cell>
          <cell r="X128">
            <v>76.900000000000006</v>
          </cell>
          <cell r="Y128">
            <v>1.5</v>
          </cell>
          <cell r="Z128">
            <v>4.2</v>
          </cell>
          <cell r="AA128">
            <v>26.5</v>
          </cell>
          <cell r="AB128" t="str">
            <v>nd</v>
          </cell>
          <cell r="AC128">
            <v>65.600000000000009</v>
          </cell>
          <cell r="AD128">
            <v>27.400000000000002</v>
          </cell>
          <cell r="AE128">
            <v>18.099999999999998</v>
          </cell>
          <cell r="AF128">
            <v>8.3000000000000007</v>
          </cell>
          <cell r="AG128">
            <v>0</v>
          </cell>
          <cell r="AH128">
            <v>0</v>
          </cell>
          <cell r="AI128">
            <v>73.599999999999994</v>
          </cell>
          <cell r="AJ128">
            <v>69.899999999999991</v>
          </cell>
          <cell r="AK128">
            <v>5.5</v>
          </cell>
          <cell r="AL128">
            <v>24.6</v>
          </cell>
          <cell r="AM128">
            <v>56.8</v>
          </cell>
          <cell r="AN128">
            <v>43.2</v>
          </cell>
          <cell r="AO128">
            <v>51.1</v>
          </cell>
          <cell r="AP128">
            <v>48.9</v>
          </cell>
          <cell r="AQ128">
            <v>43.7</v>
          </cell>
          <cell r="AR128">
            <v>0</v>
          </cell>
          <cell r="AS128">
            <v>14.7</v>
          </cell>
          <cell r="AT128">
            <v>18.099999999999998</v>
          </cell>
          <cell r="AU128">
            <v>23.5</v>
          </cell>
          <cell r="AV128">
            <v>9.8000000000000007</v>
          </cell>
          <cell r="AW128" t="str">
            <v>nd</v>
          </cell>
          <cell r="AX128" t="str">
            <v>nd</v>
          </cell>
          <cell r="AY128">
            <v>35</v>
          </cell>
          <cell r="AZ128">
            <v>27.1</v>
          </cell>
          <cell r="BA128">
            <v>33.200000000000003</v>
          </cell>
          <cell r="BB128">
            <v>20.9</v>
          </cell>
          <cell r="BC128">
            <v>23.9</v>
          </cell>
          <cell r="BD128">
            <v>4</v>
          </cell>
          <cell r="BE128">
            <v>12.2</v>
          </cell>
          <cell r="BF128">
            <v>5.7</v>
          </cell>
          <cell r="BG128">
            <v>10.5</v>
          </cell>
          <cell r="BH128">
            <v>5.2</v>
          </cell>
          <cell r="BI128">
            <v>12.8</v>
          </cell>
          <cell r="BJ128">
            <v>28.599999999999998</v>
          </cell>
          <cell r="BK128">
            <v>24.5</v>
          </cell>
          <cell r="BL128">
            <v>18.399999999999999</v>
          </cell>
          <cell r="BM128">
            <v>0</v>
          </cell>
          <cell r="BN128">
            <v>0</v>
          </cell>
          <cell r="BO128" t="str">
            <v>nd</v>
          </cell>
          <cell r="BP128">
            <v>2.6</v>
          </cell>
          <cell r="BQ128">
            <v>43.1</v>
          </cell>
          <cell r="BR128">
            <v>51.800000000000004</v>
          </cell>
          <cell r="BS128">
            <v>0</v>
          </cell>
          <cell r="BT128">
            <v>0</v>
          </cell>
          <cell r="BU128">
            <v>0</v>
          </cell>
          <cell r="BV128">
            <v>3.3000000000000003</v>
          </cell>
          <cell r="BW128">
            <v>81.3</v>
          </cell>
          <cell r="BX128">
            <v>15.4</v>
          </cell>
          <cell r="BY128">
            <v>2.8000000000000003</v>
          </cell>
          <cell r="BZ128">
            <v>3.1</v>
          </cell>
          <cell r="CA128">
            <v>31.7</v>
          </cell>
          <cell r="CB128">
            <v>23.7</v>
          </cell>
          <cell r="CC128">
            <v>22</v>
          </cell>
          <cell r="CD128">
            <v>16.7</v>
          </cell>
          <cell r="CE128">
            <v>0</v>
          </cell>
          <cell r="CF128">
            <v>0</v>
          </cell>
          <cell r="CG128">
            <v>0</v>
          </cell>
          <cell r="CH128">
            <v>0</v>
          </cell>
          <cell r="CI128">
            <v>0</v>
          </cell>
          <cell r="CJ128">
            <v>100</v>
          </cell>
          <cell r="CK128">
            <v>85.5</v>
          </cell>
          <cell r="CL128">
            <v>41.199999999999996</v>
          </cell>
          <cell r="CM128">
            <v>82.5</v>
          </cell>
          <cell r="CN128">
            <v>38</v>
          </cell>
          <cell r="CO128">
            <v>3</v>
          </cell>
          <cell r="CP128">
            <v>25.2</v>
          </cell>
          <cell r="CQ128">
            <v>89.3</v>
          </cell>
          <cell r="CR128">
            <v>27.400000000000002</v>
          </cell>
          <cell r="CS128">
            <v>26.200000000000003</v>
          </cell>
          <cell r="CT128">
            <v>20.3</v>
          </cell>
          <cell r="CU128">
            <v>15</v>
          </cell>
          <cell r="CV128">
            <v>38.5</v>
          </cell>
          <cell r="CW128">
            <v>15.7</v>
          </cell>
          <cell r="CX128">
            <v>4.7</v>
          </cell>
          <cell r="CY128">
            <v>6</v>
          </cell>
          <cell r="CZ128">
            <v>35.699999999999996</v>
          </cell>
          <cell r="DA128">
            <v>11.799999999999999</v>
          </cell>
          <cell r="DB128">
            <v>26.200000000000003</v>
          </cell>
          <cell r="DC128">
            <v>16.5</v>
          </cell>
          <cell r="DD128">
            <v>41.8</v>
          </cell>
          <cell r="DE128">
            <v>1.6</v>
          </cell>
          <cell r="DF128">
            <v>28.000000000000004</v>
          </cell>
          <cell r="DG128">
            <v>4.2</v>
          </cell>
          <cell r="DH128" t="str">
            <v>nd</v>
          </cell>
          <cell r="DI128">
            <v>12.4</v>
          </cell>
          <cell r="DJ128">
            <v>8.7999999999999989</v>
          </cell>
          <cell r="DK128">
            <v>23.1</v>
          </cell>
          <cell r="DL128">
            <v>0</v>
          </cell>
          <cell r="DM128">
            <v>0</v>
          </cell>
          <cell r="DN128">
            <v>0</v>
          </cell>
          <cell r="DO128">
            <v>0</v>
          </cell>
          <cell r="DP128">
            <v>0</v>
          </cell>
          <cell r="DQ128">
            <v>1.7999999999999998</v>
          </cell>
          <cell r="DR128">
            <v>0</v>
          </cell>
          <cell r="DS128">
            <v>0</v>
          </cell>
          <cell r="DT128" t="str">
            <v>nd</v>
          </cell>
          <cell r="DU128">
            <v>0</v>
          </cell>
          <cell r="DV128" t="str">
            <v>nd</v>
          </cell>
          <cell r="DW128">
            <v>8</v>
          </cell>
          <cell r="DX128">
            <v>6.4</v>
          </cell>
          <cell r="DY128">
            <v>7.0000000000000009</v>
          </cell>
          <cell r="DZ128">
            <v>1.4000000000000001</v>
          </cell>
          <cell r="EA128" t="str">
            <v>nd</v>
          </cell>
          <cell r="EB128" t="str">
            <v>nd</v>
          </cell>
          <cell r="EC128">
            <v>19.7</v>
          </cell>
          <cell r="ED128">
            <v>5.5</v>
          </cell>
          <cell r="EE128">
            <v>16.2</v>
          </cell>
          <cell r="EF128" t="str">
            <v>nd</v>
          </cell>
          <cell r="EG128">
            <v>4.3</v>
          </cell>
          <cell r="EH128">
            <v>3.5000000000000004</v>
          </cell>
          <cell r="EI128">
            <v>3.8</v>
          </cell>
          <cell r="EJ128">
            <v>9</v>
          </cell>
          <cell r="EK128" t="str">
            <v>nd</v>
          </cell>
          <cell r="EL128">
            <v>0</v>
          </cell>
          <cell r="EM128">
            <v>0</v>
          </cell>
          <cell r="EN128" t="str">
            <v>nd</v>
          </cell>
          <cell r="EO128">
            <v>0</v>
          </cell>
          <cell r="EP128">
            <v>0</v>
          </cell>
          <cell r="EQ128">
            <v>0</v>
          </cell>
          <cell r="ER128">
            <v>0</v>
          </cell>
          <cell r="ES128">
            <v>0</v>
          </cell>
          <cell r="ET128">
            <v>0</v>
          </cell>
          <cell r="EU128" t="str">
            <v>nd</v>
          </cell>
          <cell r="EV128">
            <v>0</v>
          </cell>
          <cell r="EW128" t="str">
            <v>nd</v>
          </cell>
          <cell r="EX128" t="str">
            <v>nd</v>
          </cell>
          <cell r="EY128">
            <v>1.3</v>
          </cell>
          <cell r="EZ128" t="str">
            <v>nd</v>
          </cell>
          <cell r="FA128" t="str">
            <v>nd</v>
          </cell>
          <cell r="FB128">
            <v>3.4000000000000004</v>
          </cell>
          <cell r="FC128">
            <v>2.4</v>
          </cell>
          <cell r="FD128">
            <v>10.5</v>
          </cell>
          <cell r="FE128">
            <v>6.5</v>
          </cell>
          <cell r="FF128" t="str">
            <v>nd</v>
          </cell>
          <cell r="FG128">
            <v>2.4</v>
          </cell>
          <cell r="FH128">
            <v>7.7</v>
          </cell>
          <cell r="FI128">
            <v>18.600000000000001</v>
          </cell>
          <cell r="FJ128">
            <v>12.2</v>
          </cell>
          <cell r="FK128">
            <v>7.5</v>
          </cell>
          <cell r="FL128">
            <v>0</v>
          </cell>
          <cell r="FM128" t="str">
            <v>nd</v>
          </cell>
          <cell r="FN128">
            <v>1.7999999999999998</v>
          </cell>
          <cell r="FO128" t="str">
            <v>nd</v>
          </cell>
          <cell r="FP128">
            <v>1.5</v>
          </cell>
          <cell r="FQ128">
            <v>3.1</v>
          </cell>
          <cell r="FR128">
            <v>0</v>
          </cell>
          <cell r="FS128">
            <v>0</v>
          </cell>
          <cell r="FT128">
            <v>0</v>
          </cell>
          <cell r="FU128">
            <v>0</v>
          </cell>
          <cell r="FV128">
            <v>0</v>
          </cell>
          <cell r="FW128">
            <v>0</v>
          </cell>
          <cell r="FX128">
            <v>0</v>
          </cell>
          <cell r="FY128">
            <v>0</v>
          </cell>
          <cell r="FZ128">
            <v>0</v>
          </cell>
          <cell r="GA128">
            <v>1.4000000000000001</v>
          </cell>
          <cell r="GB128">
            <v>2</v>
          </cell>
          <cell r="GC128">
            <v>0</v>
          </cell>
          <cell r="GD128">
            <v>0</v>
          </cell>
          <cell r="GE128" t="str">
            <v>nd</v>
          </cell>
          <cell r="GF128">
            <v>2.6</v>
          </cell>
          <cell r="GG128">
            <v>14.099999999999998</v>
          </cell>
          <cell r="GH128">
            <v>11.3</v>
          </cell>
          <cell r="GI128">
            <v>0</v>
          </cell>
          <cell r="GJ128">
            <v>0</v>
          </cell>
          <cell r="GK128">
            <v>0</v>
          </cell>
          <cell r="GL128">
            <v>0</v>
          </cell>
          <cell r="GM128">
            <v>19.400000000000002</v>
          </cell>
          <cell r="GN128">
            <v>32.700000000000003</v>
          </cell>
          <cell r="GO128">
            <v>0</v>
          </cell>
          <cell r="GP128">
            <v>0</v>
          </cell>
          <cell r="GQ128">
            <v>0</v>
          </cell>
          <cell r="GR128">
            <v>0</v>
          </cell>
          <cell r="GS128">
            <v>8.2000000000000011</v>
          </cell>
          <cell r="GT128">
            <v>5.8999999999999995</v>
          </cell>
          <cell r="GU128">
            <v>0</v>
          </cell>
          <cell r="GV128">
            <v>0</v>
          </cell>
          <cell r="GW128">
            <v>0</v>
          </cell>
          <cell r="GX128">
            <v>0</v>
          </cell>
          <cell r="GY128">
            <v>0</v>
          </cell>
          <cell r="GZ128">
            <v>0</v>
          </cell>
          <cell r="HA128">
            <v>0</v>
          </cell>
          <cell r="HB128">
            <v>0</v>
          </cell>
          <cell r="HC128">
            <v>0</v>
          </cell>
          <cell r="HD128">
            <v>2.9000000000000004</v>
          </cell>
          <cell r="HE128" t="str">
            <v>nd</v>
          </cell>
          <cell r="HF128">
            <v>0</v>
          </cell>
          <cell r="HG128">
            <v>0</v>
          </cell>
          <cell r="HH128">
            <v>0</v>
          </cell>
          <cell r="HI128">
            <v>1.5</v>
          </cell>
          <cell r="HJ128">
            <v>19.100000000000001</v>
          </cell>
          <cell r="HK128">
            <v>11</v>
          </cell>
          <cell r="HL128">
            <v>0</v>
          </cell>
          <cell r="HM128">
            <v>0</v>
          </cell>
          <cell r="HN128">
            <v>0</v>
          </cell>
          <cell r="HO128">
            <v>1.7999999999999998</v>
          </cell>
          <cell r="HP128">
            <v>46.7</v>
          </cell>
          <cell r="HQ128">
            <v>2.4</v>
          </cell>
          <cell r="HR128">
            <v>0</v>
          </cell>
          <cell r="HS128">
            <v>0</v>
          </cell>
          <cell r="HT128">
            <v>0</v>
          </cell>
          <cell r="HU128">
            <v>0</v>
          </cell>
          <cell r="HV128">
            <v>12.6</v>
          </cell>
          <cell r="HW128">
            <v>1.5</v>
          </cell>
          <cell r="HX128">
            <v>0</v>
          </cell>
          <cell r="HY128">
            <v>0</v>
          </cell>
          <cell r="HZ128">
            <v>0</v>
          </cell>
          <cell r="IA128">
            <v>0</v>
          </cell>
          <cell r="IB128">
            <v>0</v>
          </cell>
          <cell r="IC128" t="str">
            <v>nd</v>
          </cell>
          <cell r="ID128" t="str">
            <v>nd</v>
          </cell>
          <cell r="IE128" t="str">
            <v>nd</v>
          </cell>
          <cell r="IF128" t="str">
            <v>nd</v>
          </cell>
          <cell r="IG128" t="str">
            <v>nd</v>
          </cell>
          <cell r="IH128">
            <v>0</v>
          </cell>
          <cell r="II128" t="str">
            <v>nd</v>
          </cell>
          <cell r="IJ128" t="str">
            <v>nd</v>
          </cell>
          <cell r="IK128">
            <v>1.7999999999999998</v>
          </cell>
          <cell r="IL128">
            <v>12.5</v>
          </cell>
          <cell r="IM128">
            <v>6.8000000000000007</v>
          </cell>
          <cell r="IN128">
            <v>8.1</v>
          </cell>
          <cell r="IO128" t="str">
            <v>nd</v>
          </cell>
          <cell r="IP128">
            <v>1.7999999999999998</v>
          </cell>
          <cell r="IQ128">
            <v>25.4</v>
          </cell>
          <cell r="IR128">
            <v>8.6</v>
          </cell>
          <cell r="IS128">
            <v>7.0000000000000009</v>
          </cell>
          <cell r="IT128">
            <v>7.9</v>
          </cell>
          <cell r="IU128">
            <v>0</v>
          </cell>
          <cell r="IV128" t="str">
            <v>nd</v>
          </cell>
          <cell r="IW128">
            <v>3.8</v>
          </cell>
          <cell r="IX128" t="str">
            <v>nd</v>
          </cell>
          <cell r="IY128">
            <v>7.7</v>
          </cell>
          <cell r="IZ128" t="str">
            <v>nd</v>
          </cell>
          <cell r="JA128">
            <v>0</v>
          </cell>
          <cell r="JB128">
            <v>0</v>
          </cell>
          <cell r="JC128">
            <v>0</v>
          </cell>
          <cell r="JD128">
            <v>0</v>
          </cell>
          <cell r="JE128">
            <v>0</v>
          </cell>
          <cell r="JF128">
            <v>0</v>
          </cell>
          <cell r="JG128">
            <v>0</v>
          </cell>
          <cell r="JH128">
            <v>0</v>
          </cell>
          <cell r="JI128">
            <v>0</v>
          </cell>
          <cell r="JJ128">
            <v>0</v>
          </cell>
          <cell r="JK128">
            <v>3.5000000000000004</v>
          </cell>
          <cell r="JL128">
            <v>0</v>
          </cell>
          <cell r="JM128">
            <v>0</v>
          </cell>
          <cell r="JN128">
            <v>0</v>
          </cell>
          <cell r="JO128">
            <v>0</v>
          </cell>
          <cell r="JP128">
            <v>0</v>
          </cell>
          <cell r="JQ128">
            <v>31.3</v>
          </cell>
          <cell r="JR128">
            <v>0</v>
          </cell>
          <cell r="JS128">
            <v>0</v>
          </cell>
          <cell r="JT128">
            <v>0</v>
          </cell>
          <cell r="JU128">
            <v>0</v>
          </cell>
          <cell r="JV128">
            <v>0</v>
          </cell>
          <cell r="JW128">
            <v>51.5</v>
          </cell>
          <cell r="JX128">
            <v>0</v>
          </cell>
          <cell r="JY128">
            <v>0</v>
          </cell>
          <cell r="JZ128">
            <v>0</v>
          </cell>
          <cell r="KA128">
            <v>0</v>
          </cell>
          <cell r="KB128">
            <v>0</v>
          </cell>
          <cell r="KC128">
            <v>13.600000000000001</v>
          </cell>
          <cell r="KD128">
            <v>48</v>
          </cell>
          <cell r="KE128">
            <v>22.400000000000002</v>
          </cell>
          <cell r="KF128">
            <v>3.3000000000000003</v>
          </cell>
          <cell r="KG128">
            <v>4.5999999999999996</v>
          </cell>
          <cell r="KH128">
            <v>21.7</v>
          </cell>
          <cell r="KI128">
            <v>0</v>
          </cell>
          <cell r="KJ128">
            <v>45.800000000000004</v>
          </cell>
          <cell r="KK128">
            <v>24.5</v>
          </cell>
          <cell r="KL128">
            <v>3.3000000000000003</v>
          </cell>
          <cell r="KM128">
            <v>4.8</v>
          </cell>
          <cell r="KN128">
            <v>21.5</v>
          </cell>
          <cell r="KO128">
            <v>0</v>
          </cell>
        </row>
        <row r="129">
          <cell r="A129" t="str">
            <v>EnsCJ</v>
          </cell>
          <cell r="B129" t="str">
            <v>129</v>
          </cell>
          <cell r="C129" t="str">
            <v>NAF 38</v>
          </cell>
          <cell r="D129" t="str">
            <v>CJ</v>
          </cell>
          <cell r="E129" t="str">
            <v/>
          </cell>
          <cell r="F129" t="str">
            <v>nd</v>
          </cell>
          <cell r="G129">
            <v>5</v>
          </cell>
          <cell r="H129">
            <v>39.300000000000004</v>
          </cell>
          <cell r="I129">
            <v>46.1</v>
          </cell>
          <cell r="J129">
            <v>8.7999999999999989</v>
          </cell>
          <cell r="K129">
            <v>74.2</v>
          </cell>
          <cell r="L129" t="str">
            <v>nd</v>
          </cell>
          <cell r="M129">
            <v>20.5</v>
          </cell>
          <cell r="N129">
            <v>4.3999999999999995</v>
          </cell>
          <cell r="O129">
            <v>27.6</v>
          </cell>
          <cell r="P129">
            <v>30.8</v>
          </cell>
          <cell r="Q129">
            <v>19</v>
          </cell>
          <cell r="R129">
            <v>3.6999999999999997</v>
          </cell>
          <cell r="S129">
            <v>6.8000000000000007</v>
          </cell>
          <cell r="T129">
            <v>47.199999999999996</v>
          </cell>
          <cell r="U129">
            <v>0</v>
          </cell>
          <cell r="V129">
            <v>25.3</v>
          </cell>
          <cell r="W129">
            <v>18.2</v>
          </cell>
          <cell r="X129">
            <v>77.900000000000006</v>
          </cell>
          <cell r="Y129">
            <v>3.8</v>
          </cell>
          <cell r="Z129" t="str">
            <v>nd</v>
          </cell>
          <cell r="AA129">
            <v>68.600000000000009</v>
          </cell>
          <cell r="AB129">
            <v>11.4</v>
          </cell>
          <cell r="AC129">
            <v>50.3</v>
          </cell>
          <cell r="AD129">
            <v>20</v>
          </cell>
          <cell r="AE129">
            <v>62.4</v>
          </cell>
          <cell r="AF129" t="str">
            <v>nd</v>
          </cell>
          <cell r="AG129" t="str">
            <v>nd</v>
          </cell>
          <cell r="AH129">
            <v>0</v>
          </cell>
          <cell r="AI129">
            <v>21.3</v>
          </cell>
          <cell r="AJ129">
            <v>39.6</v>
          </cell>
          <cell r="AK129">
            <v>13</v>
          </cell>
          <cell r="AL129">
            <v>47.4</v>
          </cell>
          <cell r="AM129">
            <v>57.499999999999993</v>
          </cell>
          <cell r="AN129">
            <v>42.5</v>
          </cell>
          <cell r="AO129">
            <v>62</v>
          </cell>
          <cell r="AP129">
            <v>38</v>
          </cell>
          <cell r="AQ129">
            <v>48.6</v>
          </cell>
          <cell r="AR129">
            <v>0</v>
          </cell>
          <cell r="AS129" t="str">
            <v>nd</v>
          </cell>
          <cell r="AT129">
            <v>43.1</v>
          </cell>
          <cell r="AU129">
            <v>4.5</v>
          </cell>
          <cell r="AV129">
            <v>11.3</v>
          </cell>
          <cell r="AW129">
            <v>5.8999999999999995</v>
          </cell>
          <cell r="AX129">
            <v>4.3</v>
          </cell>
          <cell r="AY129">
            <v>65.600000000000009</v>
          </cell>
          <cell r="AZ129">
            <v>12.9</v>
          </cell>
          <cell r="BA129">
            <v>51.300000000000004</v>
          </cell>
          <cell r="BB129">
            <v>21.3</v>
          </cell>
          <cell r="BC129">
            <v>13.5</v>
          </cell>
          <cell r="BD129">
            <v>5.8000000000000007</v>
          </cell>
          <cell r="BE129">
            <v>3.8</v>
          </cell>
          <cell r="BF129">
            <v>4.3</v>
          </cell>
          <cell r="BG129">
            <v>4.5</v>
          </cell>
          <cell r="BH129">
            <v>3.4000000000000004</v>
          </cell>
          <cell r="BI129">
            <v>3.6999999999999997</v>
          </cell>
          <cell r="BJ129">
            <v>23.7</v>
          </cell>
          <cell r="BK129">
            <v>49.4</v>
          </cell>
          <cell r="BL129">
            <v>15.299999999999999</v>
          </cell>
          <cell r="BM129" t="str">
            <v>nd</v>
          </cell>
          <cell r="BN129">
            <v>0</v>
          </cell>
          <cell r="BO129" t="str">
            <v>nd</v>
          </cell>
          <cell r="BP129">
            <v>2</v>
          </cell>
          <cell r="BQ129">
            <v>36.700000000000003</v>
          </cell>
          <cell r="BR129">
            <v>60.3</v>
          </cell>
          <cell r="BS129" t="str">
            <v>nd</v>
          </cell>
          <cell r="BT129" t="str">
            <v>nd</v>
          </cell>
          <cell r="BU129" t="str">
            <v>nd</v>
          </cell>
          <cell r="BV129">
            <v>11.3</v>
          </cell>
          <cell r="BW129">
            <v>79.100000000000009</v>
          </cell>
          <cell r="BX129">
            <v>7.9</v>
          </cell>
          <cell r="BY129">
            <v>1.6</v>
          </cell>
          <cell r="BZ129">
            <v>3.3000000000000003</v>
          </cell>
          <cell r="CA129">
            <v>15.8</v>
          </cell>
          <cell r="CB129">
            <v>45.300000000000004</v>
          </cell>
          <cell r="CC129">
            <v>28.1</v>
          </cell>
          <cell r="CD129">
            <v>6</v>
          </cell>
          <cell r="CE129">
            <v>0</v>
          </cell>
          <cell r="CF129">
            <v>0</v>
          </cell>
          <cell r="CG129">
            <v>0</v>
          </cell>
          <cell r="CH129">
            <v>0</v>
          </cell>
          <cell r="CI129">
            <v>0</v>
          </cell>
          <cell r="CJ129">
            <v>100</v>
          </cell>
          <cell r="CK129">
            <v>90.7</v>
          </cell>
          <cell r="CL129">
            <v>36.5</v>
          </cell>
          <cell r="CM129">
            <v>79.400000000000006</v>
          </cell>
          <cell r="CN129">
            <v>43.6</v>
          </cell>
          <cell r="CO129">
            <v>2</v>
          </cell>
          <cell r="CP129">
            <v>40.699999999999996</v>
          </cell>
          <cell r="CQ129">
            <v>86.8</v>
          </cell>
          <cell r="CR129">
            <v>24.099999999999998</v>
          </cell>
          <cell r="CS129">
            <v>10.9</v>
          </cell>
          <cell r="CT129">
            <v>47.199999999999996</v>
          </cell>
          <cell r="CU129">
            <v>12.8</v>
          </cell>
          <cell r="CV129">
            <v>29.099999999999998</v>
          </cell>
          <cell r="CW129">
            <v>9.3000000000000007</v>
          </cell>
          <cell r="CX129" t="str">
            <v>nd</v>
          </cell>
          <cell r="CY129">
            <v>9.4</v>
          </cell>
          <cell r="CZ129">
            <v>14.6</v>
          </cell>
          <cell r="DA129">
            <v>35.4</v>
          </cell>
          <cell r="DB129">
            <v>31.1</v>
          </cell>
          <cell r="DC129">
            <v>9</v>
          </cell>
          <cell r="DD129">
            <v>60.5</v>
          </cell>
          <cell r="DE129">
            <v>3.4000000000000004</v>
          </cell>
          <cell r="DF129">
            <v>17.299999999999997</v>
          </cell>
          <cell r="DG129">
            <v>8.7999999999999989</v>
          </cell>
          <cell r="DH129">
            <v>5.7</v>
          </cell>
          <cell r="DI129">
            <v>20.9</v>
          </cell>
          <cell r="DJ129">
            <v>15.7</v>
          </cell>
          <cell r="DK129">
            <v>19.600000000000001</v>
          </cell>
          <cell r="DL129" t="str">
            <v>nd</v>
          </cell>
          <cell r="DM129">
            <v>0</v>
          </cell>
          <cell r="DN129">
            <v>0</v>
          </cell>
          <cell r="DO129">
            <v>0</v>
          </cell>
          <cell r="DP129">
            <v>0</v>
          </cell>
          <cell r="DQ129" t="str">
            <v>nd</v>
          </cell>
          <cell r="DR129" t="str">
            <v>nd</v>
          </cell>
          <cell r="DS129">
            <v>0</v>
          </cell>
          <cell r="DT129">
            <v>0</v>
          </cell>
          <cell r="DU129">
            <v>0</v>
          </cell>
          <cell r="DV129" t="str">
            <v>nd</v>
          </cell>
          <cell r="DW129">
            <v>17.8</v>
          </cell>
          <cell r="DX129">
            <v>9.1</v>
          </cell>
          <cell r="DY129">
            <v>6.8000000000000007</v>
          </cell>
          <cell r="DZ129">
            <v>2.7</v>
          </cell>
          <cell r="EA129">
            <v>2.5</v>
          </cell>
          <cell r="EB129" t="str">
            <v>nd</v>
          </cell>
          <cell r="EC129">
            <v>24.3</v>
          </cell>
          <cell r="ED129">
            <v>10</v>
          </cell>
          <cell r="EE129" t="str">
            <v>nd</v>
          </cell>
          <cell r="EF129">
            <v>3.1</v>
          </cell>
          <cell r="EG129" t="str">
            <v>nd</v>
          </cell>
          <cell r="EH129">
            <v>0.70000000000000007</v>
          </cell>
          <cell r="EI129">
            <v>7.1999999999999993</v>
          </cell>
          <cell r="EJ129" t="str">
            <v>nd</v>
          </cell>
          <cell r="EK129">
            <v>0</v>
          </cell>
          <cell r="EL129">
            <v>0</v>
          </cell>
          <cell r="EM129">
            <v>0</v>
          </cell>
          <cell r="EN129">
            <v>0</v>
          </cell>
          <cell r="EO129">
            <v>0</v>
          </cell>
          <cell r="EP129">
            <v>0</v>
          </cell>
          <cell r="EQ129">
            <v>0</v>
          </cell>
          <cell r="ER129" t="str">
            <v>nd</v>
          </cell>
          <cell r="ES129">
            <v>0</v>
          </cell>
          <cell r="ET129">
            <v>0</v>
          </cell>
          <cell r="EU129" t="str">
            <v>nd</v>
          </cell>
          <cell r="EV129">
            <v>0</v>
          </cell>
          <cell r="EW129">
            <v>0</v>
          </cell>
          <cell r="EX129">
            <v>1.7999999999999998</v>
          </cell>
          <cell r="EY129" t="str">
            <v>nd</v>
          </cell>
          <cell r="EZ129" t="str">
            <v>nd</v>
          </cell>
          <cell r="FA129">
            <v>0</v>
          </cell>
          <cell r="FB129">
            <v>1.7000000000000002</v>
          </cell>
          <cell r="FC129">
            <v>6.2</v>
          </cell>
          <cell r="FD129">
            <v>19.8</v>
          </cell>
          <cell r="FE129">
            <v>8.4</v>
          </cell>
          <cell r="FF129">
            <v>0</v>
          </cell>
          <cell r="FG129" t="str">
            <v>nd</v>
          </cell>
          <cell r="FH129" t="str">
            <v>nd</v>
          </cell>
          <cell r="FI129">
            <v>13.900000000000002</v>
          </cell>
          <cell r="FJ129">
            <v>25.3</v>
          </cell>
          <cell r="FK129">
            <v>6.2</v>
          </cell>
          <cell r="FL129" t="str">
            <v>nd</v>
          </cell>
          <cell r="FM129">
            <v>0</v>
          </cell>
          <cell r="FN129">
            <v>0</v>
          </cell>
          <cell r="FO129">
            <v>2.5</v>
          </cell>
          <cell r="FP129">
            <v>2.6</v>
          </cell>
          <cell r="FQ129" t="str">
            <v>nd</v>
          </cell>
          <cell r="FR129">
            <v>0</v>
          </cell>
          <cell r="FS129">
            <v>0</v>
          </cell>
          <cell r="FT129">
            <v>0</v>
          </cell>
          <cell r="FU129">
            <v>0</v>
          </cell>
          <cell r="FV129" t="str">
            <v>nd</v>
          </cell>
          <cell r="FW129">
            <v>0</v>
          </cell>
          <cell r="FX129">
            <v>0</v>
          </cell>
          <cell r="FY129">
            <v>0</v>
          </cell>
          <cell r="FZ129" t="str">
            <v>nd</v>
          </cell>
          <cell r="GA129">
            <v>3.4000000000000004</v>
          </cell>
          <cell r="GB129" t="str">
            <v>nd</v>
          </cell>
          <cell r="GC129" t="str">
            <v>nd</v>
          </cell>
          <cell r="GD129">
            <v>0</v>
          </cell>
          <cell r="GE129" t="str">
            <v>nd</v>
          </cell>
          <cell r="GF129" t="str">
            <v>nd</v>
          </cell>
          <cell r="GG129">
            <v>14.399999999999999</v>
          </cell>
          <cell r="GH129">
            <v>22</v>
          </cell>
          <cell r="GI129">
            <v>0</v>
          </cell>
          <cell r="GJ129">
            <v>0</v>
          </cell>
          <cell r="GK129">
            <v>0</v>
          </cell>
          <cell r="GL129">
            <v>0</v>
          </cell>
          <cell r="GM129">
            <v>14.899999999999999</v>
          </cell>
          <cell r="GN129">
            <v>32.800000000000004</v>
          </cell>
          <cell r="GO129">
            <v>0</v>
          </cell>
          <cell r="GP129">
            <v>0</v>
          </cell>
          <cell r="GQ129">
            <v>0</v>
          </cell>
          <cell r="GR129">
            <v>0</v>
          </cell>
          <cell r="GS129">
            <v>3.9</v>
          </cell>
          <cell r="GT129">
            <v>3.1</v>
          </cell>
          <cell r="GU129">
            <v>0</v>
          </cell>
          <cell r="GV129" t="str">
            <v>nd</v>
          </cell>
          <cell r="GW129">
            <v>0</v>
          </cell>
          <cell r="GX129">
            <v>0</v>
          </cell>
          <cell r="GY129">
            <v>0</v>
          </cell>
          <cell r="GZ129">
            <v>0</v>
          </cell>
          <cell r="HA129">
            <v>0</v>
          </cell>
          <cell r="HB129">
            <v>0</v>
          </cell>
          <cell r="HC129">
            <v>0</v>
          </cell>
          <cell r="HD129">
            <v>5.2</v>
          </cell>
          <cell r="HE129">
            <v>0</v>
          </cell>
          <cell r="HF129" t="str">
            <v>nd</v>
          </cell>
          <cell r="HG129" t="str">
            <v>nd</v>
          </cell>
          <cell r="HH129" t="str">
            <v>nd</v>
          </cell>
          <cell r="HI129" t="str">
            <v>nd</v>
          </cell>
          <cell r="HJ129">
            <v>34.1</v>
          </cell>
          <cell r="HK129">
            <v>2.7</v>
          </cell>
          <cell r="HL129">
            <v>0</v>
          </cell>
          <cell r="HM129">
            <v>0</v>
          </cell>
          <cell r="HN129">
            <v>0</v>
          </cell>
          <cell r="HO129">
            <v>9.1999999999999993</v>
          </cell>
          <cell r="HP129">
            <v>31.6</v>
          </cell>
          <cell r="HQ129">
            <v>4.9000000000000004</v>
          </cell>
          <cell r="HR129">
            <v>0</v>
          </cell>
          <cell r="HS129">
            <v>0</v>
          </cell>
          <cell r="HT129">
            <v>0</v>
          </cell>
          <cell r="HU129">
            <v>0</v>
          </cell>
          <cell r="HV129">
            <v>7.1</v>
          </cell>
          <cell r="HW129" t="str">
            <v>nd</v>
          </cell>
          <cell r="HX129">
            <v>0</v>
          </cell>
          <cell r="HY129">
            <v>0</v>
          </cell>
          <cell r="HZ129">
            <v>0</v>
          </cell>
          <cell r="IA129" t="str">
            <v>nd</v>
          </cell>
          <cell r="IB129">
            <v>0</v>
          </cell>
          <cell r="IC129">
            <v>0</v>
          </cell>
          <cell r="ID129">
            <v>0</v>
          </cell>
          <cell r="IE129">
            <v>0</v>
          </cell>
          <cell r="IF129">
            <v>3.9</v>
          </cell>
          <cell r="IG129" t="str">
            <v>nd</v>
          </cell>
          <cell r="IH129" t="str">
            <v>nd</v>
          </cell>
          <cell r="II129" t="str">
            <v>nd</v>
          </cell>
          <cell r="IJ129">
            <v>2.6</v>
          </cell>
          <cell r="IK129">
            <v>8.1</v>
          </cell>
          <cell r="IL129">
            <v>16.400000000000002</v>
          </cell>
          <cell r="IM129">
            <v>10</v>
          </cell>
          <cell r="IN129">
            <v>1.9</v>
          </cell>
          <cell r="IO129" t="str">
            <v>nd</v>
          </cell>
          <cell r="IP129" t="str">
            <v>nd</v>
          </cell>
          <cell r="IQ129">
            <v>6.6000000000000005</v>
          </cell>
          <cell r="IR129">
            <v>23.200000000000003</v>
          </cell>
          <cell r="IS129">
            <v>11.799999999999999</v>
          </cell>
          <cell r="IT129">
            <v>3</v>
          </cell>
          <cell r="IU129">
            <v>0</v>
          </cell>
          <cell r="IV129">
            <v>0</v>
          </cell>
          <cell r="IW129" t="str">
            <v>nd</v>
          </cell>
          <cell r="IX129" t="str">
            <v>nd</v>
          </cell>
          <cell r="IY129">
            <v>5.4</v>
          </cell>
          <cell r="IZ129" t="str">
            <v>nd</v>
          </cell>
          <cell r="JA129">
            <v>0</v>
          </cell>
          <cell r="JB129">
            <v>0</v>
          </cell>
          <cell r="JC129">
            <v>0</v>
          </cell>
          <cell r="JD129">
            <v>0</v>
          </cell>
          <cell r="JE129" t="str">
            <v>nd</v>
          </cell>
          <cell r="JF129">
            <v>0</v>
          </cell>
          <cell r="JG129">
            <v>0</v>
          </cell>
          <cell r="JH129">
            <v>0</v>
          </cell>
          <cell r="JI129">
            <v>0</v>
          </cell>
          <cell r="JJ129">
            <v>0</v>
          </cell>
          <cell r="JK129">
            <v>5.2</v>
          </cell>
          <cell r="JL129">
            <v>0</v>
          </cell>
          <cell r="JM129">
            <v>0</v>
          </cell>
          <cell r="JN129">
            <v>0</v>
          </cell>
          <cell r="JO129">
            <v>0</v>
          </cell>
          <cell r="JP129">
            <v>0</v>
          </cell>
          <cell r="JQ129">
            <v>38.800000000000004</v>
          </cell>
          <cell r="JR129">
            <v>0</v>
          </cell>
          <cell r="JS129">
            <v>0</v>
          </cell>
          <cell r="JT129">
            <v>0</v>
          </cell>
          <cell r="JU129">
            <v>0</v>
          </cell>
          <cell r="JV129">
            <v>0</v>
          </cell>
          <cell r="JW129">
            <v>46.800000000000004</v>
          </cell>
          <cell r="JX129">
            <v>0</v>
          </cell>
          <cell r="JY129">
            <v>0</v>
          </cell>
          <cell r="JZ129">
            <v>0</v>
          </cell>
          <cell r="KA129">
            <v>0</v>
          </cell>
          <cell r="KB129">
            <v>0</v>
          </cell>
          <cell r="KC129">
            <v>8.1</v>
          </cell>
          <cell r="KD129">
            <v>59.699999999999996</v>
          </cell>
          <cell r="KE129">
            <v>12.8</v>
          </cell>
          <cell r="KF129">
            <v>2.4</v>
          </cell>
          <cell r="KG129">
            <v>6.1</v>
          </cell>
          <cell r="KH129">
            <v>19</v>
          </cell>
          <cell r="KI129">
            <v>0</v>
          </cell>
          <cell r="KJ129">
            <v>56.3</v>
          </cell>
          <cell r="KK129">
            <v>13.700000000000001</v>
          </cell>
          <cell r="KL129">
            <v>2.4</v>
          </cell>
          <cell r="KM129">
            <v>6.5</v>
          </cell>
          <cell r="KN129">
            <v>21</v>
          </cell>
          <cell r="KO129">
            <v>0</v>
          </cell>
        </row>
        <row r="130">
          <cell r="A130" t="str">
            <v>EnsCK</v>
          </cell>
          <cell r="B130" t="str">
            <v>130</v>
          </cell>
          <cell r="C130" t="str">
            <v>NAF 38</v>
          </cell>
          <cell r="D130" t="str">
            <v>CK</v>
          </cell>
          <cell r="E130" t="str">
            <v/>
          </cell>
          <cell r="F130" t="str">
            <v>nd</v>
          </cell>
          <cell r="G130">
            <v>3.3000000000000003</v>
          </cell>
          <cell r="H130">
            <v>42.8</v>
          </cell>
          <cell r="I130">
            <v>45</v>
          </cell>
          <cell r="J130">
            <v>8.4</v>
          </cell>
          <cell r="K130">
            <v>86.7</v>
          </cell>
          <cell r="L130" t="str">
            <v>nd</v>
          </cell>
          <cell r="M130">
            <v>6.5</v>
          </cell>
          <cell r="N130">
            <v>4.8</v>
          </cell>
          <cell r="O130">
            <v>31</v>
          </cell>
          <cell r="P130">
            <v>37.4</v>
          </cell>
          <cell r="Q130">
            <v>25.2</v>
          </cell>
          <cell r="R130">
            <v>6.1</v>
          </cell>
          <cell r="S130">
            <v>9.1999999999999993</v>
          </cell>
          <cell r="T130">
            <v>38.5</v>
          </cell>
          <cell r="U130">
            <v>1.0999999999999999</v>
          </cell>
          <cell r="V130">
            <v>14.7</v>
          </cell>
          <cell r="W130">
            <v>12.7</v>
          </cell>
          <cell r="X130">
            <v>85.5</v>
          </cell>
          <cell r="Y130">
            <v>1.7000000000000002</v>
          </cell>
          <cell r="Z130">
            <v>7.9</v>
          </cell>
          <cell r="AA130">
            <v>66.100000000000009</v>
          </cell>
          <cell r="AB130">
            <v>28.299999999999997</v>
          </cell>
          <cell r="AC130">
            <v>61.4</v>
          </cell>
          <cell r="AD130">
            <v>19.7</v>
          </cell>
          <cell r="AE130">
            <v>36.9</v>
          </cell>
          <cell r="AF130">
            <v>43.4</v>
          </cell>
          <cell r="AG130">
            <v>0</v>
          </cell>
          <cell r="AH130">
            <v>0</v>
          </cell>
          <cell r="AI130">
            <v>19.7</v>
          </cell>
          <cell r="AJ130">
            <v>54.500000000000007</v>
          </cell>
          <cell r="AK130">
            <v>15.8</v>
          </cell>
          <cell r="AL130">
            <v>29.599999999999998</v>
          </cell>
          <cell r="AM130">
            <v>52.6</v>
          </cell>
          <cell r="AN130">
            <v>47.4</v>
          </cell>
          <cell r="AO130">
            <v>62.1</v>
          </cell>
          <cell r="AP130">
            <v>37.9</v>
          </cell>
          <cell r="AQ130">
            <v>63.2</v>
          </cell>
          <cell r="AR130" t="str">
            <v>nd</v>
          </cell>
          <cell r="AS130" t="str">
            <v>nd</v>
          </cell>
          <cell r="AT130">
            <v>26.700000000000003</v>
          </cell>
          <cell r="AU130">
            <v>8.1</v>
          </cell>
          <cell r="AV130">
            <v>12.7</v>
          </cell>
          <cell r="AW130">
            <v>6.3</v>
          </cell>
          <cell r="AX130">
            <v>5.6000000000000005</v>
          </cell>
          <cell r="AY130">
            <v>72</v>
          </cell>
          <cell r="AZ130">
            <v>3.5000000000000004</v>
          </cell>
          <cell r="BA130">
            <v>48.9</v>
          </cell>
          <cell r="BB130">
            <v>27.900000000000002</v>
          </cell>
          <cell r="BC130">
            <v>8.2000000000000011</v>
          </cell>
          <cell r="BD130">
            <v>8.4</v>
          </cell>
          <cell r="BE130">
            <v>3.1</v>
          </cell>
          <cell r="BF130">
            <v>3.5999999999999996</v>
          </cell>
          <cell r="BG130">
            <v>0</v>
          </cell>
          <cell r="BH130">
            <v>3.2</v>
          </cell>
          <cell r="BI130">
            <v>18.5</v>
          </cell>
          <cell r="BJ130">
            <v>8.1</v>
          </cell>
          <cell r="BK130">
            <v>38.700000000000003</v>
          </cell>
          <cell r="BL130">
            <v>31.5</v>
          </cell>
          <cell r="BM130">
            <v>0</v>
          </cell>
          <cell r="BN130">
            <v>1</v>
          </cell>
          <cell r="BO130">
            <v>1</v>
          </cell>
          <cell r="BP130">
            <v>4.3999999999999995</v>
          </cell>
          <cell r="BQ130">
            <v>34.200000000000003</v>
          </cell>
          <cell r="BR130">
            <v>59.4</v>
          </cell>
          <cell r="BS130">
            <v>0</v>
          </cell>
          <cell r="BT130">
            <v>0</v>
          </cell>
          <cell r="BU130" t="str">
            <v>nd</v>
          </cell>
          <cell r="BV130">
            <v>4.3999999999999995</v>
          </cell>
          <cell r="BW130">
            <v>79.100000000000009</v>
          </cell>
          <cell r="BX130">
            <v>12.3</v>
          </cell>
          <cell r="BY130">
            <v>5.6000000000000005</v>
          </cell>
          <cell r="BZ130" t="str">
            <v>nd</v>
          </cell>
          <cell r="CA130">
            <v>14.099999999999998</v>
          </cell>
          <cell r="CB130">
            <v>38.700000000000003</v>
          </cell>
          <cell r="CC130">
            <v>31.900000000000002</v>
          </cell>
          <cell r="CD130">
            <v>8.2000000000000011</v>
          </cell>
          <cell r="CE130">
            <v>0</v>
          </cell>
          <cell r="CF130">
            <v>0</v>
          </cell>
          <cell r="CG130">
            <v>0</v>
          </cell>
          <cell r="CH130">
            <v>0</v>
          </cell>
          <cell r="CI130" t="str">
            <v>nd</v>
          </cell>
          <cell r="CJ130">
            <v>99.7</v>
          </cell>
          <cell r="CK130">
            <v>81.5</v>
          </cell>
          <cell r="CL130">
            <v>38.4</v>
          </cell>
          <cell r="CM130">
            <v>75.3</v>
          </cell>
          <cell r="CN130">
            <v>52.6</v>
          </cell>
          <cell r="CO130">
            <v>8.6999999999999993</v>
          </cell>
          <cell r="CP130">
            <v>33.900000000000006</v>
          </cell>
          <cell r="CQ130">
            <v>78.3</v>
          </cell>
          <cell r="CR130">
            <v>12.1</v>
          </cell>
          <cell r="CS130">
            <v>24.4</v>
          </cell>
          <cell r="CT130">
            <v>38</v>
          </cell>
          <cell r="CU130">
            <v>14.499999999999998</v>
          </cell>
          <cell r="CV130">
            <v>23.1</v>
          </cell>
          <cell r="CW130">
            <v>15.9</v>
          </cell>
          <cell r="CX130">
            <v>5.7</v>
          </cell>
          <cell r="CY130">
            <v>8.5</v>
          </cell>
          <cell r="CZ130">
            <v>13.5</v>
          </cell>
          <cell r="DA130">
            <v>34.599999999999994</v>
          </cell>
          <cell r="DB130">
            <v>21.7</v>
          </cell>
          <cell r="DC130">
            <v>14.399999999999999</v>
          </cell>
          <cell r="DD130">
            <v>54.400000000000006</v>
          </cell>
          <cell r="DE130">
            <v>4.7</v>
          </cell>
          <cell r="DF130">
            <v>17.299999999999997</v>
          </cell>
          <cell r="DG130">
            <v>6.5</v>
          </cell>
          <cell r="DH130">
            <v>7.9</v>
          </cell>
          <cell r="DI130">
            <v>21.6</v>
          </cell>
          <cell r="DJ130">
            <v>9.9</v>
          </cell>
          <cell r="DK130">
            <v>14.2</v>
          </cell>
          <cell r="DL130">
            <v>0</v>
          </cell>
          <cell r="DM130">
            <v>0</v>
          </cell>
          <cell r="DN130" t="str">
            <v>nd</v>
          </cell>
          <cell r="DO130">
            <v>0</v>
          </cell>
          <cell r="DP130">
            <v>0</v>
          </cell>
          <cell r="DQ130">
            <v>1.4000000000000001</v>
          </cell>
          <cell r="DR130" t="str">
            <v>nd</v>
          </cell>
          <cell r="DS130" t="str">
            <v>nd</v>
          </cell>
          <cell r="DT130" t="str">
            <v>nd</v>
          </cell>
          <cell r="DU130" t="str">
            <v>nd</v>
          </cell>
          <cell r="DV130">
            <v>0</v>
          </cell>
          <cell r="DW130">
            <v>20.399999999999999</v>
          </cell>
          <cell r="DX130">
            <v>14.000000000000002</v>
          </cell>
          <cell r="DY130">
            <v>5.2</v>
          </cell>
          <cell r="DZ130">
            <v>3.4000000000000004</v>
          </cell>
          <cell r="EA130">
            <v>0.89999999999999991</v>
          </cell>
          <cell r="EB130">
            <v>0</v>
          </cell>
          <cell r="EC130">
            <v>21.6</v>
          </cell>
          <cell r="ED130">
            <v>11.3</v>
          </cell>
          <cell r="EE130">
            <v>2.5</v>
          </cell>
          <cell r="EF130">
            <v>4.3</v>
          </cell>
          <cell r="EG130">
            <v>1.6</v>
          </cell>
          <cell r="EH130">
            <v>2.7</v>
          </cell>
          <cell r="EI130">
            <v>5.5</v>
          </cell>
          <cell r="EJ130">
            <v>2.1999999999999997</v>
          </cell>
          <cell r="EK130">
            <v>0</v>
          </cell>
          <cell r="EL130">
            <v>0</v>
          </cell>
          <cell r="EM130">
            <v>0</v>
          </cell>
          <cell r="EN130">
            <v>0.89999999999999991</v>
          </cell>
          <cell r="EO130">
            <v>0</v>
          </cell>
          <cell r="EP130">
            <v>0</v>
          </cell>
          <cell r="EQ130" t="str">
            <v>nd</v>
          </cell>
          <cell r="ER130">
            <v>0</v>
          </cell>
          <cell r="ES130">
            <v>0</v>
          </cell>
          <cell r="ET130">
            <v>0</v>
          </cell>
          <cell r="EU130" t="str">
            <v>nd</v>
          </cell>
          <cell r="EV130">
            <v>0</v>
          </cell>
          <cell r="EW130">
            <v>0</v>
          </cell>
          <cell r="EX130">
            <v>2.4</v>
          </cell>
          <cell r="EY130" t="str">
            <v>nd</v>
          </cell>
          <cell r="EZ130">
            <v>0</v>
          </cell>
          <cell r="FA130">
            <v>1.4000000000000001</v>
          </cell>
          <cell r="FB130">
            <v>11.200000000000001</v>
          </cell>
          <cell r="FC130">
            <v>5</v>
          </cell>
          <cell r="FD130">
            <v>18.399999999999999</v>
          </cell>
          <cell r="FE130">
            <v>8.7999999999999989</v>
          </cell>
          <cell r="FF130">
            <v>0</v>
          </cell>
          <cell r="FG130">
            <v>1.6</v>
          </cell>
          <cell r="FH130">
            <v>6</v>
          </cell>
          <cell r="FI130">
            <v>2.8000000000000003</v>
          </cell>
          <cell r="FJ130">
            <v>14.2</v>
          </cell>
          <cell r="FK130">
            <v>18.399999999999999</v>
          </cell>
          <cell r="FL130">
            <v>0</v>
          </cell>
          <cell r="FM130">
            <v>0</v>
          </cell>
          <cell r="FN130" t="str">
            <v>nd</v>
          </cell>
          <cell r="FO130" t="str">
            <v>nd</v>
          </cell>
          <cell r="FP130">
            <v>3.8</v>
          </cell>
          <cell r="FQ130">
            <v>3.2</v>
          </cell>
          <cell r="FR130">
            <v>0</v>
          </cell>
          <cell r="FS130">
            <v>0</v>
          </cell>
          <cell r="FT130">
            <v>0</v>
          </cell>
          <cell r="FU130">
            <v>0</v>
          </cell>
          <cell r="FV130" t="str">
            <v>nd</v>
          </cell>
          <cell r="FW130">
            <v>0</v>
          </cell>
          <cell r="FX130" t="str">
            <v>nd</v>
          </cell>
          <cell r="FY130" t="str">
            <v>nd</v>
          </cell>
          <cell r="FZ130" t="str">
            <v>nd</v>
          </cell>
          <cell r="GA130" t="str">
            <v>nd</v>
          </cell>
          <cell r="GB130" t="str">
            <v>nd</v>
          </cell>
          <cell r="GC130">
            <v>0</v>
          </cell>
          <cell r="GD130" t="str">
            <v>nd</v>
          </cell>
          <cell r="GE130" t="str">
            <v>nd</v>
          </cell>
          <cell r="GF130">
            <v>2.1999999999999997</v>
          </cell>
          <cell r="GG130">
            <v>17.5</v>
          </cell>
          <cell r="GH130">
            <v>25.1</v>
          </cell>
          <cell r="GI130">
            <v>0</v>
          </cell>
          <cell r="GJ130">
            <v>0</v>
          </cell>
          <cell r="GK130">
            <v>0</v>
          </cell>
          <cell r="GL130" t="str">
            <v>nd</v>
          </cell>
          <cell r="GM130">
            <v>14.099999999999998</v>
          </cell>
          <cell r="GN130">
            <v>27.800000000000004</v>
          </cell>
          <cell r="GO130">
            <v>0</v>
          </cell>
          <cell r="GP130">
            <v>0</v>
          </cell>
          <cell r="GQ130">
            <v>0</v>
          </cell>
          <cell r="GR130" t="str">
            <v>nd</v>
          </cell>
          <cell r="GS130">
            <v>2</v>
          </cell>
          <cell r="GT130">
            <v>5.6000000000000005</v>
          </cell>
          <cell r="GU130">
            <v>0</v>
          </cell>
          <cell r="GV130">
            <v>0</v>
          </cell>
          <cell r="GW130">
            <v>0</v>
          </cell>
          <cell r="GX130">
            <v>0</v>
          </cell>
          <cell r="GY130" t="str">
            <v>nd</v>
          </cell>
          <cell r="GZ130">
            <v>0</v>
          </cell>
          <cell r="HA130">
            <v>0</v>
          </cell>
          <cell r="HB130">
            <v>0</v>
          </cell>
          <cell r="HC130" t="str">
            <v>nd</v>
          </cell>
          <cell r="HD130">
            <v>3</v>
          </cell>
          <cell r="HE130" t="str">
            <v>nd</v>
          </cell>
          <cell r="HF130">
            <v>0</v>
          </cell>
          <cell r="HG130">
            <v>0</v>
          </cell>
          <cell r="HH130" t="str">
            <v>nd</v>
          </cell>
          <cell r="HI130">
            <v>2.9000000000000004</v>
          </cell>
          <cell r="HJ130">
            <v>32.300000000000004</v>
          </cell>
          <cell r="HK130">
            <v>5.4</v>
          </cell>
          <cell r="HL130">
            <v>0</v>
          </cell>
          <cell r="HM130">
            <v>0</v>
          </cell>
          <cell r="HN130">
            <v>0</v>
          </cell>
          <cell r="HO130">
            <v>0</v>
          </cell>
          <cell r="HP130">
            <v>37.799999999999997</v>
          </cell>
          <cell r="HQ130">
            <v>4.9000000000000004</v>
          </cell>
          <cell r="HR130">
            <v>0</v>
          </cell>
          <cell r="HS130">
            <v>0</v>
          </cell>
          <cell r="HT130">
            <v>0</v>
          </cell>
          <cell r="HU130" t="str">
            <v>nd</v>
          </cell>
          <cell r="HV130">
            <v>5.8000000000000007</v>
          </cell>
          <cell r="HW130">
            <v>1.3</v>
          </cell>
          <cell r="HX130">
            <v>0</v>
          </cell>
          <cell r="HY130">
            <v>0</v>
          </cell>
          <cell r="HZ130" t="str">
            <v>nd</v>
          </cell>
          <cell r="IA130">
            <v>0</v>
          </cell>
          <cell r="IB130">
            <v>0</v>
          </cell>
          <cell r="IC130" t="str">
            <v>nd</v>
          </cell>
          <cell r="ID130">
            <v>0</v>
          </cell>
          <cell r="IE130" t="str">
            <v>nd</v>
          </cell>
          <cell r="IF130">
            <v>2.1</v>
          </cell>
          <cell r="IG130">
            <v>0</v>
          </cell>
          <cell r="IH130" t="str">
            <v>nd</v>
          </cell>
          <cell r="II130">
            <v>0</v>
          </cell>
          <cell r="IJ130">
            <v>0</v>
          </cell>
          <cell r="IK130">
            <v>5.7</v>
          </cell>
          <cell r="IL130">
            <v>19.900000000000002</v>
          </cell>
          <cell r="IM130">
            <v>17.100000000000001</v>
          </cell>
          <cell r="IN130">
            <v>1.6</v>
          </cell>
          <cell r="IO130">
            <v>5</v>
          </cell>
          <cell r="IP130" t="str">
            <v>nd</v>
          </cell>
          <cell r="IQ130">
            <v>7.7</v>
          </cell>
          <cell r="IR130">
            <v>13.200000000000001</v>
          </cell>
          <cell r="IS130">
            <v>10.9</v>
          </cell>
          <cell r="IT130">
            <v>5.3</v>
          </cell>
          <cell r="IU130">
            <v>0</v>
          </cell>
          <cell r="IV130">
            <v>0</v>
          </cell>
          <cell r="IW130" t="str">
            <v>nd</v>
          </cell>
          <cell r="IX130">
            <v>3.5000000000000004</v>
          </cell>
          <cell r="IY130">
            <v>3.9</v>
          </cell>
          <cell r="IZ130" t="str">
            <v>nd</v>
          </cell>
          <cell r="JA130">
            <v>0</v>
          </cell>
          <cell r="JB130">
            <v>0</v>
          </cell>
          <cell r="JC130">
            <v>0</v>
          </cell>
          <cell r="JD130">
            <v>0</v>
          </cell>
          <cell r="JE130" t="str">
            <v>nd</v>
          </cell>
          <cell r="JF130">
            <v>0</v>
          </cell>
          <cell r="JG130">
            <v>0</v>
          </cell>
          <cell r="JH130">
            <v>0</v>
          </cell>
          <cell r="JI130">
            <v>0</v>
          </cell>
          <cell r="JJ130">
            <v>0</v>
          </cell>
          <cell r="JK130">
            <v>3.5999999999999996</v>
          </cell>
          <cell r="JL130">
            <v>0</v>
          </cell>
          <cell r="JM130">
            <v>0</v>
          </cell>
          <cell r="JN130">
            <v>0</v>
          </cell>
          <cell r="JO130">
            <v>0</v>
          </cell>
          <cell r="JP130" t="str">
            <v>nd</v>
          </cell>
          <cell r="JQ130">
            <v>45</v>
          </cell>
          <cell r="JR130">
            <v>0</v>
          </cell>
          <cell r="JS130">
            <v>0</v>
          </cell>
          <cell r="JT130">
            <v>0</v>
          </cell>
          <cell r="JU130">
            <v>0</v>
          </cell>
          <cell r="JV130">
            <v>0</v>
          </cell>
          <cell r="JW130">
            <v>42.5</v>
          </cell>
          <cell r="JX130">
            <v>0</v>
          </cell>
          <cell r="JY130">
            <v>0</v>
          </cell>
          <cell r="JZ130">
            <v>0</v>
          </cell>
          <cell r="KA130">
            <v>0</v>
          </cell>
          <cell r="KB130">
            <v>0</v>
          </cell>
          <cell r="KC130">
            <v>8.6</v>
          </cell>
          <cell r="KD130">
            <v>59.9</v>
          </cell>
          <cell r="KE130">
            <v>10.7</v>
          </cell>
          <cell r="KF130">
            <v>3.5000000000000004</v>
          </cell>
          <cell r="KG130">
            <v>6.7</v>
          </cell>
          <cell r="KH130">
            <v>19.3</v>
          </cell>
          <cell r="KI130">
            <v>0</v>
          </cell>
          <cell r="KJ130">
            <v>58.699999999999996</v>
          </cell>
          <cell r="KK130">
            <v>10.100000000000001</v>
          </cell>
          <cell r="KL130">
            <v>3.5999999999999996</v>
          </cell>
          <cell r="KM130">
            <v>6.7</v>
          </cell>
          <cell r="KN130">
            <v>21</v>
          </cell>
          <cell r="KO130">
            <v>0</v>
          </cell>
        </row>
        <row r="131">
          <cell r="A131" t="str">
            <v>EnsCL</v>
          </cell>
          <cell r="B131" t="str">
            <v>131</v>
          </cell>
          <cell r="C131" t="str">
            <v>NAF 38</v>
          </cell>
          <cell r="D131" t="str">
            <v>CL</v>
          </cell>
          <cell r="E131" t="str">
            <v/>
          </cell>
          <cell r="F131" t="str">
            <v>nd</v>
          </cell>
          <cell r="G131">
            <v>12.5</v>
          </cell>
          <cell r="H131">
            <v>52.300000000000004</v>
          </cell>
          <cell r="I131">
            <v>26.400000000000002</v>
          </cell>
          <cell r="J131">
            <v>8.6</v>
          </cell>
          <cell r="K131">
            <v>61.1</v>
          </cell>
          <cell r="L131" t="str">
            <v>nd</v>
          </cell>
          <cell r="M131">
            <v>22.8</v>
          </cell>
          <cell r="N131">
            <v>15.9</v>
          </cell>
          <cell r="O131">
            <v>37.299999999999997</v>
          </cell>
          <cell r="P131">
            <v>22.1</v>
          </cell>
          <cell r="Q131">
            <v>37.299999999999997</v>
          </cell>
          <cell r="R131">
            <v>11.1</v>
          </cell>
          <cell r="S131">
            <v>6.4</v>
          </cell>
          <cell r="T131">
            <v>47.199999999999996</v>
          </cell>
          <cell r="U131">
            <v>0.5</v>
          </cell>
          <cell r="V131">
            <v>10</v>
          </cell>
          <cell r="W131">
            <v>16.3</v>
          </cell>
          <cell r="X131">
            <v>81.100000000000009</v>
          </cell>
          <cell r="Y131">
            <v>2.7</v>
          </cell>
          <cell r="Z131">
            <v>3.1</v>
          </cell>
          <cell r="AA131">
            <v>20.5</v>
          </cell>
          <cell r="AB131">
            <v>31.1</v>
          </cell>
          <cell r="AC131">
            <v>54.7</v>
          </cell>
          <cell r="AD131">
            <v>49.7</v>
          </cell>
          <cell r="AE131">
            <v>73.099999999999994</v>
          </cell>
          <cell r="AF131">
            <v>3.8</v>
          </cell>
          <cell r="AG131">
            <v>5.0999999999999996</v>
          </cell>
          <cell r="AH131">
            <v>0</v>
          </cell>
          <cell r="AI131">
            <v>17.899999999999999</v>
          </cell>
          <cell r="AJ131">
            <v>56.3</v>
          </cell>
          <cell r="AK131">
            <v>20.200000000000003</v>
          </cell>
          <cell r="AL131">
            <v>23.5</v>
          </cell>
          <cell r="AM131">
            <v>89.3</v>
          </cell>
          <cell r="AN131">
            <v>10.7</v>
          </cell>
          <cell r="AO131">
            <v>82.6</v>
          </cell>
          <cell r="AP131">
            <v>17.399999999999999</v>
          </cell>
          <cell r="AQ131">
            <v>51.7</v>
          </cell>
          <cell r="AR131">
            <v>2.1</v>
          </cell>
          <cell r="AS131">
            <v>9.1</v>
          </cell>
          <cell r="AT131">
            <v>16.7</v>
          </cell>
          <cell r="AU131">
            <v>20.399999999999999</v>
          </cell>
          <cell r="AV131">
            <v>16.2</v>
          </cell>
          <cell r="AW131">
            <v>1.0999999999999999</v>
          </cell>
          <cell r="AX131">
            <v>16</v>
          </cell>
          <cell r="AY131">
            <v>51.7</v>
          </cell>
          <cell r="AZ131">
            <v>15.1</v>
          </cell>
          <cell r="BA131">
            <v>20.5</v>
          </cell>
          <cell r="BB131">
            <v>27.500000000000004</v>
          </cell>
          <cell r="BC131">
            <v>25.1</v>
          </cell>
          <cell r="BD131">
            <v>4.3999999999999995</v>
          </cell>
          <cell r="BE131">
            <v>19.2</v>
          </cell>
          <cell r="BF131">
            <v>3.3000000000000003</v>
          </cell>
          <cell r="BG131" t="str">
            <v>nd</v>
          </cell>
          <cell r="BH131">
            <v>0.5</v>
          </cell>
          <cell r="BI131">
            <v>12.1</v>
          </cell>
          <cell r="BJ131">
            <v>23.1</v>
          </cell>
          <cell r="BK131">
            <v>47.099999999999994</v>
          </cell>
          <cell r="BL131">
            <v>15.9</v>
          </cell>
          <cell r="BM131" t="str">
            <v>nd</v>
          </cell>
          <cell r="BN131">
            <v>0</v>
          </cell>
          <cell r="BO131">
            <v>1.5</v>
          </cell>
          <cell r="BP131">
            <v>7.6</v>
          </cell>
          <cell r="BQ131">
            <v>53.300000000000004</v>
          </cell>
          <cell r="BR131">
            <v>37.299999999999997</v>
          </cell>
          <cell r="BS131">
            <v>0</v>
          </cell>
          <cell r="BT131">
            <v>0</v>
          </cell>
          <cell r="BU131">
            <v>0</v>
          </cell>
          <cell r="BV131">
            <v>6.3</v>
          </cell>
          <cell r="BW131">
            <v>89.1</v>
          </cell>
          <cell r="BX131">
            <v>4.5999999999999996</v>
          </cell>
          <cell r="BY131">
            <v>19.7</v>
          </cell>
          <cell r="BZ131">
            <v>0.89999999999999991</v>
          </cell>
          <cell r="CA131">
            <v>20.200000000000003</v>
          </cell>
          <cell r="CB131">
            <v>31.3</v>
          </cell>
          <cell r="CC131">
            <v>24.3</v>
          </cell>
          <cell r="CD131">
            <v>3.6999999999999997</v>
          </cell>
          <cell r="CE131">
            <v>0</v>
          </cell>
          <cell r="CF131">
            <v>0</v>
          </cell>
          <cell r="CG131">
            <v>0</v>
          </cell>
          <cell r="CH131">
            <v>0</v>
          </cell>
          <cell r="CI131" t="str">
            <v>nd</v>
          </cell>
          <cell r="CJ131">
            <v>99.7</v>
          </cell>
          <cell r="CK131">
            <v>92.600000000000009</v>
          </cell>
          <cell r="CL131">
            <v>66</v>
          </cell>
          <cell r="CM131">
            <v>78.900000000000006</v>
          </cell>
          <cell r="CN131">
            <v>46.400000000000006</v>
          </cell>
          <cell r="CO131">
            <v>11.799999999999999</v>
          </cell>
          <cell r="CP131">
            <v>40.5</v>
          </cell>
          <cell r="CQ131">
            <v>95.1</v>
          </cell>
          <cell r="CR131">
            <v>22.900000000000002</v>
          </cell>
          <cell r="CS131">
            <v>16.5</v>
          </cell>
          <cell r="CT131">
            <v>27.500000000000004</v>
          </cell>
          <cell r="CU131">
            <v>32.700000000000003</v>
          </cell>
          <cell r="CV131">
            <v>23.3</v>
          </cell>
          <cell r="CW131">
            <v>15</v>
          </cell>
          <cell r="CX131">
            <v>7.0000000000000009</v>
          </cell>
          <cell r="CY131">
            <v>3.1</v>
          </cell>
          <cell r="CZ131">
            <v>11.5</v>
          </cell>
          <cell r="DA131">
            <v>17.399999999999999</v>
          </cell>
          <cell r="DB131">
            <v>46.1</v>
          </cell>
          <cell r="DC131">
            <v>13.5</v>
          </cell>
          <cell r="DD131">
            <v>53.1</v>
          </cell>
          <cell r="DE131">
            <v>2.9000000000000004</v>
          </cell>
          <cell r="DF131">
            <v>25.6</v>
          </cell>
          <cell r="DG131">
            <v>5.4</v>
          </cell>
          <cell r="DH131">
            <v>13.700000000000001</v>
          </cell>
          <cell r="DI131">
            <v>33.700000000000003</v>
          </cell>
          <cell r="DJ131">
            <v>24.3</v>
          </cell>
          <cell r="DK131">
            <v>10.199999999999999</v>
          </cell>
          <cell r="DL131" t="str">
            <v>nd</v>
          </cell>
          <cell r="DM131">
            <v>0</v>
          </cell>
          <cell r="DN131">
            <v>0</v>
          </cell>
          <cell r="DO131">
            <v>0</v>
          </cell>
          <cell r="DP131" t="str">
            <v>nd</v>
          </cell>
          <cell r="DQ131" t="str">
            <v>nd</v>
          </cell>
          <cell r="DR131">
            <v>8.6999999999999993</v>
          </cell>
          <cell r="DS131">
            <v>2.5</v>
          </cell>
          <cell r="DT131">
            <v>1.4000000000000001</v>
          </cell>
          <cell r="DU131" t="str">
            <v>nd</v>
          </cell>
          <cell r="DV131">
            <v>0</v>
          </cell>
          <cell r="DW131">
            <v>11.4</v>
          </cell>
          <cell r="DX131">
            <v>12.8</v>
          </cell>
          <cell r="DY131">
            <v>15.6</v>
          </cell>
          <cell r="DZ131">
            <v>2.7</v>
          </cell>
          <cell r="EA131">
            <v>10.100000000000001</v>
          </cell>
          <cell r="EB131" t="str">
            <v>nd</v>
          </cell>
          <cell r="EC131">
            <v>7.5</v>
          </cell>
          <cell r="ED131">
            <v>5.8999999999999995</v>
          </cell>
          <cell r="EE131">
            <v>1.7000000000000002</v>
          </cell>
          <cell r="EF131" t="str">
            <v>nd</v>
          </cell>
          <cell r="EG131">
            <v>9</v>
          </cell>
          <cell r="EH131">
            <v>2.8000000000000003</v>
          </cell>
          <cell r="EI131">
            <v>1.3</v>
          </cell>
          <cell r="EJ131" t="str">
            <v>nd</v>
          </cell>
          <cell r="EK131" t="str">
            <v>nd</v>
          </cell>
          <cell r="EL131" t="str">
            <v>nd</v>
          </cell>
          <cell r="EM131">
            <v>0</v>
          </cell>
          <cell r="EN131">
            <v>0</v>
          </cell>
          <cell r="EO131">
            <v>0</v>
          </cell>
          <cell r="EP131">
            <v>0</v>
          </cell>
          <cell r="EQ131">
            <v>0</v>
          </cell>
          <cell r="ER131">
            <v>0</v>
          </cell>
          <cell r="ES131" t="str">
            <v>nd</v>
          </cell>
          <cell r="ET131">
            <v>0</v>
          </cell>
          <cell r="EU131" t="str">
            <v>nd</v>
          </cell>
          <cell r="EV131" t="str">
            <v>nd</v>
          </cell>
          <cell r="EW131">
            <v>9.8000000000000007</v>
          </cell>
          <cell r="EX131">
            <v>2.5</v>
          </cell>
          <cell r="EY131" t="str">
            <v>nd</v>
          </cell>
          <cell r="EZ131">
            <v>0</v>
          </cell>
          <cell r="FA131" t="str">
            <v>nd</v>
          </cell>
          <cell r="FB131">
            <v>10.5</v>
          </cell>
          <cell r="FC131">
            <v>6.3</v>
          </cell>
          <cell r="FD131">
            <v>32.700000000000003</v>
          </cell>
          <cell r="FE131">
            <v>3.2</v>
          </cell>
          <cell r="FF131" t="str">
            <v>nd</v>
          </cell>
          <cell r="FG131">
            <v>0</v>
          </cell>
          <cell r="FH131" t="str">
            <v>nd</v>
          </cell>
          <cell r="FI131">
            <v>1.4000000000000001</v>
          </cell>
          <cell r="FJ131">
            <v>11.200000000000001</v>
          </cell>
          <cell r="FK131">
            <v>11.600000000000001</v>
          </cell>
          <cell r="FL131">
            <v>0</v>
          </cell>
          <cell r="FM131">
            <v>0</v>
          </cell>
          <cell r="FN131">
            <v>0.3</v>
          </cell>
          <cell r="FO131" t="str">
            <v>nd</v>
          </cell>
          <cell r="FP131">
            <v>0.70000000000000007</v>
          </cell>
          <cell r="FQ131">
            <v>0.5</v>
          </cell>
          <cell r="FR131" t="str">
            <v>nd</v>
          </cell>
          <cell r="FS131">
            <v>0</v>
          </cell>
          <cell r="FT131">
            <v>0</v>
          </cell>
          <cell r="FU131">
            <v>0</v>
          </cell>
          <cell r="FV131" t="str">
            <v>nd</v>
          </cell>
          <cell r="FW131">
            <v>0</v>
          </cell>
          <cell r="FX131">
            <v>0</v>
          </cell>
          <cell r="FY131">
            <v>0.8</v>
          </cell>
          <cell r="FZ131">
            <v>1.7000000000000002</v>
          </cell>
          <cell r="GA131">
            <v>10.100000000000001</v>
          </cell>
          <cell r="GB131" t="str">
            <v>nd</v>
          </cell>
          <cell r="GC131" t="str">
            <v>nd</v>
          </cell>
          <cell r="GD131">
            <v>0</v>
          </cell>
          <cell r="GE131">
            <v>0.8</v>
          </cell>
          <cell r="GF131">
            <v>5.3</v>
          </cell>
          <cell r="GG131">
            <v>29.5</v>
          </cell>
          <cell r="GH131">
            <v>17.399999999999999</v>
          </cell>
          <cell r="GI131">
            <v>0</v>
          </cell>
          <cell r="GJ131">
            <v>0</v>
          </cell>
          <cell r="GK131">
            <v>0</v>
          </cell>
          <cell r="GL131" t="str">
            <v>nd</v>
          </cell>
          <cell r="GM131">
            <v>13.4</v>
          </cell>
          <cell r="GN131">
            <v>13.100000000000001</v>
          </cell>
          <cell r="GO131">
            <v>0</v>
          </cell>
          <cell r="GP131">
            <v>0</v>
          </cell>
          <cell r="GQ131">
            <v>0</v>
          </cell>
          <cell r="GR131" t="str">
            <v>nd</v>
          </cell>
          <cell r="GS131" t="str">
            <v>nd</v>
          </cell>
          <cell r="GT131">
            <v>6.3</v>
          </cell>
          <cell r="GU131">
            <v>0</v>
          </cell>
          <cell r="GV131">
            <v>0</v>
          </cell>
          <cell r="GW131">
            <v>0</v>
          </cell>
          <cell r="GX131">
            <v>0</v>
          </cell>
          <cell r="GY131" t="str">
            <v>nd</v>
          </cell>
          <cell r="GZ131">
            <v>0</v>
          </cell>
          <cell r="HA131">
            <v>0</v>
          </cell>
          <cell r="HB131">
            <v>0</v>
          </cell>
          <cell r="HC131" t="str">
            <v>nd</v>
          </cell>
          <cell r="HD131">
            <v>12.6</v>
          </cell>
          <cell r="HE131" t="str">
            <v>nd</v>
          </cell>
          <cell r="HF131">
            <v>0</v>
          </cell>
          <cell r="HG131">
            <v>0</v>
          </cell>
          <cell r="HH131">
            <v>0</v>
          </cell>
          <cell r="HI131">
            <v>4.2</v>
          </cell>
          <cell r="HJ131">
            <v>48</v>
          </cell>
          <cell r="HK131">
            <v>0.8</v>
          </cell>
          <cell r="HL131">
            <v>0</v>
          </cell>
          <cell r="HM131">
            <v>0</v>
          </cell>
          <cell r="HN131">
            <v>0</v>
          </cell>
          <cell r="HO131">
            <v>1.5</v>
          </cell>
          <cell r="HP131">
            <v>21.9</v>
          </cell>
          <cell r="HQ131">
            <v>3.5999999999999996</v>
          </cell>
          <cell r="HR131">
            <v>0</v>
          </cell>
          <cell r="HS131">
            <v>0</v>
          </cell>
          <cell r="HT131">
            <v>0</v>
          </cell>
          <cell r="HU131" t="str">
            <v>nd</v>
          </cell>
          <cell r="HV131">
            <v>6.6000000000000005</v>
          </cell>
          <cell r="HW131">
            <v>0</v>
          </cell>
          <cell r="HX131">
            <v>0</v>
          </cell>
          <cell r="HY131">
            <v>0</v>
          </cell>
          <cell r="HZ131">
            <v>0</v>
          </cell>
          <cell r="IA131" t="str">
            <v>nd</v>
          </cell>
          <cell r="IB131" t="str">
            <v>nd</v>
          </cell>
          <cell r="IC131">
            <v>0</v>
          </cell>
          <cell r="ID131">
            <v>0</v>
          </cell>
          <cell r="IE131">
            <v>1.7999999999999998</v>
          </cell>
          <cell r="IF131">
            <v>1.7999999999999998</v>
          </cell>
          <cell r="IG131">
            <v>8.4</v>
          </cell>
          <cell r="IH131" t="str">
            <v>nd</v>
          </cell>
          <cell r="II131">
            <v>9.7000000000000011</v>
          </cell>
          <cell r="IJ131" t="str">
            <v>nd</v>
          </cell>
          <cell r="IK131">
            <v>6.4</v>
          </cell>
          <cell r="IL131">
            <v>23.1</v>
          </cell>
          <cell r="IM131">
            <v>12.2</v>
          </cell>
          <cell r="IN131" t="str">
            <v>nd</v>
          </cell>
          <cell r="IO131">
            <v>8.6</v>
          </cell>
          <cell r="IP131">
            <v>0.4</v>
          </cell>
          <cell r="IQ131">
            <v>6.4</v>
          </cell>
          <cell r="IR131">
            <v>5.5</v>
          </cell>
          <cell r="IS131">
            <v>3.2</v>
          </cell>
          <cell r="IT131">
            <v>2.6</v>
          </cell>
          <cell r="IU131" t="str">
            <v>nd</v>
          </cell>
          <cell r="IV131">
            <v>0</v>
          </cell>
          <cell r="IW131" t="str">
            <v>nd</v>
          </cell>
          <cell r="IX131">
            <v>0.70000000000000007</v>
          </cell>
          <cell r="IY131">
            <v>0.4</v>
          </cell>
          <cell r="IZ131">
            <v>0</v>
          </cell>
          <cell r="JA131">
            <v>0</v>
          </cell>
          <cell r="JB131">
            <v>0</v>
          </cell>
          <cell r="JC131">
            <v>0</v>
          </cell>
          <cell r="JD131">
            <v>0</v>
          </cell>
          <cell r="JE131" t="str">
            <v>nd</v>
          </cell>
          <cell r="JF131">
            <v>0</v>
          </cell>
          <cell r="JG131">
            <v>0</v>
          </cell>
          <cell r="JH131">
            <v>0</v>
          </cell>
          <cell r="JI131">
            <v>0</v>
          </cell>
          <cell r="JJ131" t="str">
            <v>nd</v>
          </cell>
          <cell r="JK131">
            <v>13</v>
          </cell>
          <cell r="JL131">
            <v>0</v>
          </cell>
          <cell r="JM131">
            <v>0</v>
          </cell>
          <cell r="JN131">
            <v>0</v>
          </cell>
          <cell r="JO131">
            <v>0</v>
          </cell>
          <cell r="JP131">
            <v>0</v>
          </cell>
          <cell r="JQ131">
            <v>52.6</v>
          </cell>
          <cell r="JR131">
            <v>0</v>
          </cell>
          <cell r="JS131">
            <v>0</v>
          </cell>
          <cell r="JT131">
            <v>0</v>
          </cell>
          <cell r="JU131">
            <v>0</v>
          </cell>
          <cell r="JV131">
            <v>0</v>
          </cell>
          <cell r="JW131">
            <v>27</v>
          </cell>
          <cell r="JX131">
            <v>0</v>
          </cell>
          <cell r="JY131">
            <v>0</v>
          </cell>
          <cell r="JZ131">
            <v>0</v>
          </cell>
          <cell r="KA131">
            <v>0</v>
          </cell>
          <cell r="KB131" t="str">
            <v>nd</v>
          </cell>
          <cell r="KC131">
            <v>6.8000000000000007</v>
          </cell>
          <cell r="KD131">
            <v>45.2</v>
          </cell>
          <cell r="KE131">
            <v>12.4</v>
          </cell>
          <cell r="KF131">
            <v>5</v>
          </cell>
          <cell r="KG131">
            <v>5.5</v>
          </cell>
          <cell r="KH131">
            <v>31.900000000000002</v>
          </cell>
          <cell r="KI131">
            <v>0</v>
          </cell>
          <cell r="KJ131">
            <v>42.5</v>
          </cell>
          <cell r="KK131">
            <v>13.3</v>
          </cell>
          <cell r="KL131">
            <v>5.3</v>
          </cell>
          <cell r="KM131">
            <v>5.7</v>
          </cell>
          <cell r="KN131">
            <v>33.1</v>
          </cell>
          <cell r="KO131">
            <v>0</v>
          </cell>
        </row>
        <row r="132">
          <cell r="A132" t="str">
            <v>EnsCM</v>
          </cell>
          <cell r="B132" t="str">
            <v>132</v>
          </cell>
          <cell r="C132" t="str">
            <v>NAF 38</v>
          </cell>
          <cell r="D132" t="str">
            <v>CM</v>
          </cell>
          <cell r="E132" t="str">
            <v/>
          </cell>
          <cell r="F132" t="str">
            <v>nd</v>
          </cell>
          <cell r="G132">
            <v>2.8000000000000003</v>
          </cell>
          <cell r="H132">
            <v>30.9</v>
          </cell>
          <cell r="I132">
            <v>52.7</v>
          </cell>
          <cell r="J132">
            <v>13.600000000000001</v>
          </cell>
          <cell r="K132">
            <v>92.2</v>
          </cell>
          <cell r="L132">
            <v>5.0999999999999996</v>
          </cell>
          <cell r="M132">
            <v>2.7</v>
          </cell>
          <cell r="N132">
            <v>0</v>
          </cell>
          <cell r="O132">
            <v>25.7</v>
          </cell>
          <cell r="P132">
            <v>32.9</v>
          </cell>
          <cell r="Q132">
            <v>17.7</v>
          </cell>
          <cell r="R132">
            <v>7.3</v>
          </cell>
          <cell r="S132">
            <v>8.6999999999999993</v>
          </cell>
          <cell r="T132">
            <v>44.2</v>
          </cell>
          <cell r="U132">
            <v>2.2999999999999998</v>
          </cell>
          <cell r="V132">
            <v>14.2</v>
          </cell>
          <cell r="W132">
            <v>9.8000000000000007</v>
          </cell>
          <cell r="X132">
            <v>83.2</v>
          </cell>
          <cell r="Y132">
            <v>7.0000000000000009</v>
          </cell>
          <cell r="Z132">
            <v>11.3</v>
          </cell>
          <cell r="AA132">
            <v>40.200000000000003</v>
          </cell>
          <cell r="AB132">
            <v>16.5</v>
          </cell>
          <cell r="AC132">
            <v>44.3</v>
          </cell>
          <cell r="AD132">
            <v>28.9</v>
          </cell>
          <cell r="AE132">
            <v>27.800000000000004</v>
          </cell>
          <cell r="AF132">
            <v>33.300000000000004</v>
          </cell>
          <cell r="AG132">
            <v>0</v>
          </cell>
          <cell r="AH132">
            <v>0</v>
          </cell>
          <cell r="AI132">
            <v>38.9</v>
          </cell>
          <cell r="AJ132">
            <v>64.400000000000006</v>
          </cell>
          <cell r="AK132">
            <v>10.100000000000001</v>
          </cell>
          <cell r="AL132">
            <v>25.5</v>
          </cell>
          <cell r="AM132">
            <v>47.599999999999994</v>
          </cell>
          <cell r="AN132">
            <v>52.400000000000006</v>
          </cell>
          <cell r="AO132">
            <v>59.099999999999994</v>
          </cell>
          <cell r="AP132">
            <v>40.9</v>
          </cell>
          <cell r="AQ132">
            <v>69.099999999999994</v>
          </cell>
          <cell r="AR132" t="str">
            <v>nd</v>
          </cell>
          <cell r="AS132" t="str">
            <v>nd</v>
          </cell>
          <cell r="AT132">
            <v>26.700000000000003</v>
          </cell>
          <cell r="AU132">
            <v>3</v>
          </cell>
          <cell r="AV132">
            <v>6.4</v>
          </cell>
          <cell r="AW132">
            <v>7.0000000000000009</v>
          </cell>
          <cell r="AX132">
            <v>5.0999999999999996</v>
          </cell>
          <cell r="AY132">
            <v>65.2</v>
          </cell>
          <cell r="AZ132">
            <v>16.3</v>
          </cell>
          <cell r="BA132">
            <v>56.499999999999993</v>
          </cell>
          <cell r="BB132">
            <v>14.099999999999998</v>
          </cell>
          <cell r="BC132">
            <v>15.6</v>
          </cell>
          <cell r="BD132">
            <v>5.0999999999999996</v>
          </cell>
          <cell r="BE132">
            <v>4.2</v>
          </cell>
          <cell r="BF132">
            <v>4.5</v>
          </cell>
          <cell r="BG132" t="str">
            <v>nd</v>
          </cell>
          <cell r="BH132">
            <v>0.8</v>
          </cell>
          <cell r="BI132">
            <v>8.6</v>
          </cell>
          <cell r="BJ132">
            <v>5.5</v>
          </cell>
          <cell r="BK132">
            <v>41.4</v>
          </cell>
          <cell r="BL132">
            <v>43.6</v>
          </cell>
          <cell r="BM132">
            <v>0.6</v>
          </cell>
          <cell r="BN132" t="str">
            <v>nd</v>
          </cell>
          <cell r="BO132" t="str">
            <v>nd</v>
          </cell>
          <cell r="BP132">
            <v>8.2000000000000011</v>
          </cell>
          <cell r="BQ132">
            <v>32.1</v>
          </cell>
          <cell r="BR132">
            <v>57.9</v>
          </cell>
          <cell r="BS132" t="str">
            <v>nd</v>
          </cell>
          <cell r="BT132">
            <v>0</v>
          </cell>
          <cell r="BU132" t="str">
            <v>nd</v>
          </cell>
          <cell r="BV132">
            <v>4.7</v>
          </cell>
          <cell r="BW132">
            <v>77.100000000000009</v>
          </cell>
          <cell r="BX132">
            <v>18</v>
          </cell>
          <cell r="BY132" t="str">
            <v>nd</v>
          </cell>
          <cell r="BZ132">
            <v>2.8000000000000003</v>
          </cell>
          <cell r="CA132">
            <v>20.599999999999998</v>
          </cell>
          <cell r="CB132">
            <v>42</v>
          </cell>
          <cell r="CC132">
            <v>24.9</v>
          </cell>
          <cell r="CD132">
            <v>8.9</v>
          </cell>
          <cell r="CE132">
            <v>0</v>
          </cell>
          <cell r="CF132">
            <v>0</v>
          </cell>
          <cell r="CG132" t="str">
            <v>nd</v>
          </cell>
          <cell r="CH132">
            <v>0</v>
          </cell>
          <cell r="CI132">
            <v>0.5</v>
          </cell>
          <cell r="CJ132">
            <v>98.9</v>
          </cell>
          <cell r="CK132">
            <v>76.8</v>
          </cell>
          <cell r="CL132">
            <v>35.699999999999996</v>
          </cell>
          <cell r="CM132">
            <v>83.1</v>
          </cell>
          <cell r="CN132">
            <v>37.200000000000003</v>
          </cell>
          <cell r="CO132">
            <v>15.8</v>
          </cell>
          <cell r="CP132">
            <v>33.4</v>
          </cell>
          <cell r="CQ132">
            <v>74.599999999999994</v>
          </cell>
          <cell r="CR132">
            <v>8</v>
          </cell>
          <cell r="CS132">
            <v>21.4</v>
          </cell>
          <cell r="CT132">
            <v>37.5</v>
          </cell>
          <cell r="CU132">
            <v>15.299999999999999</v>
          </cell>
          <cell r="CV132">
            <v>25.8</v>
          </cell>
          <cell r="CW132">
            <v>23.799999999999997</v>
          </cell>
          <cell r="CX132">
            <v>2.8000000000000003</v>
          </cell>
          <cell r="CY132">
            <v>10.8</v>
          </cell>
          <cell r="CZ132">
            <v>16</v>
          </cell>
          <cell r="DA132">
            <v>23.5</v>
          </cell>
          <cell r="DB132">
            <v>23.1</v>
          </cell>
          <cell r="DC132">
            <v>15.8</v>
          </cell>
          <cell r="DD132">
            <v>53.7</v>
          </cell>
          <cell r="DE132">
            <v>9.5</v>
          </cell>
          <cell r="DF132">
            <v>23</v>
          </cell>
          <cell r="DG132">
            <v>3.5000000000000004</v>
          </cell>
          <cell r="DH132" t="str">
            <v>nd</v>
          </cell>
          <cell r="DI132">
            <v>13.5</v>
          </cell>
          <cell r="DJ132">
            <v>17</v>
          </cell>
          <cell r="DK132">
            <v>16</v>
          </cell>
          <cell r="DL132" t="str">
            <v>nd</v>
          </cell>
          <cell r="DM132">
            <v>0</v>
          </cell>
          <cell r="DN132">
            <v>0</v>
          </cell>
          <cell r="DO132">
            <v>0</v>
          </cell>
          <cell r="DP132">
            <v>0</v>
          </cell>
          <cell r="DQ132">
            <v>1.2</v>
          </cell>
          <cell r="DR132" t="str">
            <v>nd</v>
          </cell>
          <cell r="DS132">
            <v>0.70000000000000007</v>
          </cell>
          <cell r="DT132" t="str">
            <v>nd</v>
          </cell>
          <cell r="DU132">
            <v>0</v>
          </cell>
          <cell r="DV132" t="str">
            <v>nd</v>
          </cell>
          <cell r="DW132">
            <v>8.7999999999999989</v>
          </cell>
          <cell r="DX132">
            <v>8.2000000000000011</v>
          </cell>
          <cell r="DY132">
            <v>7.5</v>
          </cell>
          <cell r="DZ132">
            <v>4.5</v>
          </cell>
          <cell r="EA132">
            <v>1</v>
          </cell>
          <cell r="EB132">
            <v>1.7999999999999998</v>
          </cell>
          <cell r="EC132">
            <v>36.6</v>
          </cell>
          <cell r="ED132">
            <v>4</v>
          </cell>
          <cell r="EE132">
            <v>5.5</v>
          </cell>
          <cell r="EF132" t="str">
            <v>nd</v>
          </cell>
          <cell r="EG132">
            <v>3.2</v>
          </cell>
          <cell r="EH132">
            <v>2.1</v>
          </cell>
          <cell r="EI132">
            <v>9.7000000000000011</v>
          </cell>
          <cell r="EJ132">
            <v>1.7999999999999998</v>
          </cell>
          <cell r="EK132">
            <v>1.9</v>
          </cell>
          <cell r="EL132">
            <v>0</v>
          </cell>
          <cell r="EM132">
            <v>0</v>
          </cell>
          <cell r="EN132" t="str">
            <v>nd</v>
          </cell>
          <cell r="EO132">
            <v>0</v>
          </cell>
          <cell r="EP132" t="str">
            <v>nd</v>
          </cell>
          <cell r="EQ132">
            <v>0</v>
          </cell>
          <cell r="ER132">
            <v>0</v>
          </cell>
          <cell r="ES132">
            <v>0</v>
          </cell>
          <cell r="ET132">
            <v>0</v>
          </cell>
          <cell r="EU132">
            <v>0</v>
          </cell>
          <cell r="EV132" t="str">
            <v>nd</v>
          </cell>
          <cell r="EW132" t="str">
            <v>nd</v>
          </cell>
          <cell r="EX132">
            <v>1.5</v>
          </cell>
          <cell r="EY132">
            <v>1.2</v>
          </cell>
          <cell r="EZ132" t="str">
            <v>nd</v>
          </cell>
          <cell r="FA132" t="str">
            <v>nd</v>
          </cell>
          <cell r="FB132">
            <v>4.2</v>
          </cell>
          <cell r="FC132">
            <v>2.1</v>
          </cell>
          <cell r="FD132">
            <v>17.8</v>
          </cell>
          <cell r="FE132">
            <v>7.0000000000000009</v>
          </cell>
          <cell r="FF132">
            <v>0</v>
          </cell>
          <cell r="FG132" t="str">
            <v>nd</v>
          </cell>
          <cell r="FH132">
            <v>3.5000000000000004</v>
          </cell>
          <cell r="FI132">
            <v>1.7999999999999998</v>
          </cell>
          <cell r="FJ132">
            <v>18</v>
          </cell>
          <cell r="FK132">
            <v>29.099999999999998</v>
          </cell>
          <cell r="FL132">
            <v>0</v>
          </cell>
          <cell r="FM132">
            <v>0</v>
          </cell>
          <cell r="FN132" t="str">
            <v>nd</v>
          </cell>
          <cell r="FO132" t="str">
            <v>nd</v>
          </cell>
          <cell r="FP132">
            <v>4.1000000000000005</v>
          </cell>
          <cell r="FQ132">
            <v>6.3</v>
          </cell>
          <cell r="FR132">
            <v>0</v>
          </cell>
          <cell r="FS132">
            <v>0</v>
          </cell>
          <cell r="FT132">
            <v>0</v>
          </cell>
          <cell r="FU132">
            <v>0</v>
          </cell>
          <cell r="FV132" t="str">
            <v>nd</v>
          </cell>
          <cell r="FW132" t="str">
            <v>nd</v>
          </cell>
          <cell r="FX132" t="str">
            <v>nd</v>
          </cell>
          <cell r="FY132" t="str">
            <v>nd</v>
          </cell>
          <cell r="FZ132" t="str">
            <v>nd</v>
          </cell>
          <cell r="GA132">
            <v>0.89999999999999991</v>
          </cell>
          <cell r="GB132" t="str">
            <v>nd</v>
          </cell>
          <cell r="GC132" t="str">
            <v>nd</v>
          </cell>
          <cell r="GD132" t="str">
            <v>nd</v>
          </cell>
          <cell r="GE132" t="str">
            <v>nd</v>
          </cell>
          <cell r="GF132">
            <v>7.6</v>
          </cell>
          <cell r="GG132">
            <v>12.2</v>
          </cell>
          <cell r="GH132">
            <v>7.5</v>
          </cell>
          <cell r="GI132">
            <v>0</v>
          </cell>
          <cell r="GJ132">
            <v>0</v>
          </cell>
          <cell r="GK132">
            <v>0</v>
          </cell>
          <cell r="GL132">
            <v>0.5</v>
          </cell>
          <cell r="GM132">
            <v>16.900000000000002</v>
          </cell>
          <cell r="GN132">
            <v>38.4</v>
          </cell>
          <cell r="GO132">
            <v>0</v>
          </cell>
          <cell r="GP132">
            <v>0</v>
          </cell>
          <cell r="GQ132">
            <v>0</v>
          </cell>
          <cell r="GR132">
            <v>0</v>
          </cell>
          <cell r="GS132">
            <v>2.1</v>
          </cell>
          <cell r="GT132">
            <v>11</v>
          </cell>
          <cell r="GU132">
            <v>0</v>
          </cell>
          <cell r="GV132">
            <v>0</v>
          </cell>
          <cell r="GW132">
            <v>0</v>
          </cell>
          <cell r="GX132">
            <v>0</v>
          </cell>
          <cell r="GY132" t="str">
            <v>nd</v>
          </cell>
          <cell r="GZ132">
            <v>0</v>
          </cell>
          <cell r="HA132">
            <v>0</v>
          </cell>
          <cell r="HB132" t="str">
            <v>nd</v>
          </cell>
          <cell r="HC132">
            <v>0</v>
          </cell>
          <cell r="HD132">
            <v>1.7000000000000002</v>
          </cell>
          <cell r="HE132">
            <v>1.0999999999999999</v>
          </cell>
          <cell r="HF132" t="str">
            <v>nd</v>
          </cell>
          <cell r="HG132">
            <v>0</v>
          </cell>
          <cell r="HH132">
            <v>0</v>
          </cell>
          <cell r="HI132">
            <v>4.1000000000000005</v>
          </cell>
          <cell r="HJ132">
            <v>24.8</v>
          </cell>
          <cell r="HK132">
            <v>2.4</v>
          </cell>
          <cell r="HL132">
            <v>0</v>
          </cell>
          <cell r="HM132">
            <v>0</v>
          </cell>
          <cell r="HN132">
            <v>0</v>
          </cell>
          <cell r="HO132" t="str">
            <v>nd</v>
          </cell>
          <cell r="HP132">
            <v>40.9</v>
          </cell>
          <cell r="HQ132">
            <v>10.8</v>
          </cell>
          <cell r="HR132">
            <v>0</v>
          </cell>
          <cell r="HS132">
            <v>0</v>
          </cell>
          <cell r="HT132">
            <v>0</v>
          </cell>
          <cell r="HU132">
            <v>0</v>
          </cell>
          <cell r="HV132">
            <v>9.7000000000000011</v>
          </cell>
          <cell r="HW132">
            <v>3.6999999999999997</v>
          </cell>
          <cell r="HX132">
            <v>0</v>
          </cell>
          <cell r="HY132">
            <v>0</v>
          </cell>
          <cell r="HZ132">
            <v>0</v>
          </cell>
          <cell r="IA132">
            <v>0</v>
          </cell>
          <cell r="IB132" t="str">
            <v>nd</v>
          </cell>
          <cell r="IC132">
            <v>0</v>
          </cell>
          <cell r="ID132" t="str">
            <v>nd</v>
          </cell>
          <cell r="IE132">
            <v>0.5</v>
          </cell>
          <cell r="IF132">
            <v>1.4000000000000001</v>
          </cell>
          <cell r="IG132">
            <v>0</v>
          </cell>
          <cell r="IH132" t="str">
            <v>nd</v>
          </cell>
          <cell r="II132" t="str">
            <v>nd</v>
          </cell>
          <cell r="IJ132" t="str">
            <v>nd</v>
          </cell>
          <cell r="IK132">
            <v>8.3000000000000007</v>
          </cell>
          <cell r="IL132">
            <v>12.2</v>
          </cell>
          <cell r="IM132">
            <v>6.2</v>
          </cell>
          <cell r="IN132">
            <v>1.0999999999999999</v>
          </cell>
          <cell r="IO132">
            <v>0</v>
          </cell>
          <cell r="IP132">
            <v>1.4000000000000001</v>
          </cell>
          <cell r="IQ132">
            <v>9.7000000000000011</v>
          </cell>
          <cell r="IR132">
            <v>22.900000000000002</v>
          </cell>
          <cell r="IS132">
            <v>14.799999999999999</v>
          </cell>
          <cell r="IT132">
            <v>5.7</v>
          </cell>
          <cell r="IU132">
            <v>0</v>
          </cell>
          <cell r="IV132">
            <v>0</v>
          </cell>
          <cell r="IW132">
            <v>2.1</v>
          </cell>
          <cell r="IX132">
            <v>5.4</v>
          </cell>
          <cell r="IY132">
            <v>3.9</v>
          </cell>
          <cell r="IZ132">
            <v>1.5</v>
          </cell>
          <cell r="JA132">
            <v>0</v>
          </cell>
          <cell r="JB132">
            <v>0</v>
          </cell>
          <cell r="JC132">
            <v>0</v>
          </cell>
          <cell r="JD132">
            <v>0</v>
          </cell>
          <cell r="JE132" t="str">
            <v>nd</v>
          </cell>
          <cell r="JF132">
            <v>0</v>
          </cell>
          <cell r="JG132">
            <v>0</v>
          </cell>
          <cell r="JH132">
            <v>0</v>
          </cell>
          <cell r="JI132">
            <v>0</v>
          </cell>
          <cell r="JJ132" t="str">
            <v>nd</v>
          </cell>
          <cell r="JK132">
            <v>2.9000000000000004</v>
          </cell>
          <cell r="JL132">
            <v>0</v>
          </cell>
          <cell r="JM132">
            <v>0</v>
          </cell>
          <cell r="JN132" t="str">
            <v>nd</v>
          </cell>
          <cell r="JO132">
            <v>0</v>
          </cell>
          <cell r="JP132" t="str">
            <v>nd</v>
          </cell>
          <cell r="JQ132">
            <v>28.499999999999996</v>
          </cell>
          <cell r="JR132">
            <v>0</v>
          </cell>
          <cell r="JS132">
            <v>0</v>
          </cell>
          <cell r="JT132">
            <v>0</v>
          </cell>
          <cell r="JU132">
            <v>0</v>
          </cell>
          <cell r="JV132">
            <v>0</v>
          </cell>
          <cell r="JW132">
            <v>55.000000000000007</v>
          </cell>
          <cell r="JX132">
            <v>0</v>
          </cell>
          <cell r="JY132">
            <v>0</v>
          </cell>
          <cell r="JZ132" t="str">
            <v>nd</v>
          </cell>
          <cell r="KA132">
            <v>0</v>
          </cell>
          <cell r="KB132">
            <v>0</v>
          </cell>
          <cell r="KC132">
            <v>12.4</v>
          </cell>
          <cell r="KD132">
            <v>63.800000000000004</v>
          </cell>
          <cell r="KE132">
            <v>7.0000000000000009</v>
          </cell>
          <cell r="KF132">
            <v>4.2</v>
          </cell>
          <cell r="KG132">
            <v>5.3</v>
          </cell>
          <cell r="KH132">
            <v>19.5</v>
          </cell>
          <cell r="KI132">
            <v>0.2</v>
          </cell>
          <cell r="KJ132">
            <v>62</v>
          </cell>
          <cell r="KK132">
            <v>6.5</v>
          </cell>
          <cell r="KL132">
            <v>4.7</v>
          </cell>
          <cell r="KM132">
            <v>5.3</v>
          </cell>
          <cell r="KN132">
            <v>21.3</v>
          </cell>
          <cell r="KO132">
            <v>0.2</v>
          </cell>
        </row>
        <row r="133">
          <cell r="A133" t="str">
            <v>EnsDZ</v>
          </cell>
          <cell r="B133" t="str">
            <v>133</v>
          </cell>
          <cell r="C133" t="str">
            <v>NAF 38</v>
          </cell>
          <cell r="D133" t="str">
            <v>DZ</v>
          </cell>
          <cell r="E133" t="str">
            <v/>
          </cell>
          <cell r="F133">
            <v>0</v>
          </cell>
          <cell r="G133">
            <v>0</v>
          </cell>
          <cell r="H133" t="str">
            <v>nd</v>
          </cell>
          <cell r="I133">
            <v>99.4</v>
          </cell>
          <cell r="J133">
            <v>0.5</v>
          </cell>
          <cell r="K133" t="str">
            <v>nd</v>
          </cell>
          <cell r="L133">
            <v>0</v>
          </cell>
          <cell r="M133">
            <v>0</v>
          </cell>
          <cell r="N133">
            <v>0</v>
          </cell>
          <cell r="O133" t="str">
            <v>nd</v>
          </cell>
          <cell r="P133">
            <v>88.9</v>
          </cell>
          <cell r="Q133">
            <v>0.6</v>
          </cell>
          <cell r="R133">
            <v>0</v>
          </cell>
          <cell r="S133">
            <v>0</v>
          </cell>
          <cell r="T133">
            <v>1.3</v>
          </cell>
          <cell r="U133" t="str">
            <v>nd</v>
          </cell>
          <cell r="V133">
            <v>11.200000000000001</v>
          </cell>
          <cell r="W133">
            <v>0</v>
          </cell>
          <cell r="X133">
            <v>99.7</v>
          </cell>
          <cell r="Y133" t="str">
            <v>nd</v>
          </cell>
          <cell r="Z133">
            <v>0</v>
          </cell>
          <cell r="AA133">
            <v>0</v>
          </cell>
          <cell r="AB133">
            <v>0</v>
          </cell>
          <cell r="AC133">
            <v>0</v>
          </cell>
          <cell r="AD133">
            <v>0</v>
          </cell>
          <cell r="AE133">
            <v>0</v>
          </cell>
          <cell r="AF133">
            <v>0</v>
          </cell>
          <cell r="AG133">
            <v>0</v>
          </cell>
          <cell r="AH133">
            <v>0</v>
          </cell>
          <cell r="AI133">
            <v>0</v>
          </cell>
          <cell r="AJ133">
            <v>65.5</v>
          </cell>
          <cell r="AK133">
            <v>0</v>
          </cell>
          <cell r="AL133">
            <v>34.5</v>
          </cell>
          <cell r="AM133" t="str">
            <v>nd</v>
          </cell>
          <cell r="AN133">
            <v>92.5</v>
          </cell>
          <cell r="AO133" t="str">
            <v>nd</v>
          </cell>
          <cell r="AP133">
            <v>0</v>
          </cell>
          <cell r="AQ133">
            <v>0</v>
          </cell>
          <cell r="AR133" t="str">
            <v>nd</v>
          </cell>
          <cell r="AS133">
            <v>0</v>
          </cell>
          <cell r="AT133">
            <v>0</v>
          </cell>
          <cell r="AU133">
            <v>0</v>
          </cell>
          <cell r="AV133">
            <v>0</v>
          </cell>
          <cell r="AW133">
            <v>0</v>
          </cell>
          <cell r="AX133">
            <v>0</v>
          </cell>
          <cell r="AY133">
            <v>0</v>
          </cell>
          <cell r="AZ133" t="str">
            <v>nd</v>
          </cell>
          <cell r="BA133">
            <v>75.7</v>
          </cell>
          <cell r="BB133">
            <v>8.2000000000000011</v>
          </cell>
          <cell r="BC133">
            <v>9.1999999999999993</v>
          </cell>
          <cell r="BD133">
            <v>6.6000000000000005</v>
          </cell>
          <cell r="BE133" t="str">
            <v>nd</v>
          </cell>
          <cell r="BF133" t="str">
            <v>nd</v>
          </cell>
          <cell r="BG133">
            <v>0.4</v>
          </cell>
          <cell r="BH133">
            <v>34.200000000000003</v>
          </cell>
          <cell r="BI133">
            <v>8</v>
          </cell>
          <cell r="BJ133">
            <v>47.5</v>
          </cell>
          <cell r="BK133">
            <v>8.6999999999999993</v>
          </cell>
          <cell r="BL133">
            <v>1.2</v>
          </cell>
          <cell r="BM133">
            <v>0</v>
          </cell>
          <cell r="BN133">
            <v>0</v>
          </cell>
          <cell r="BO133">
            <v>0</v>
          </cell>
          <cell r="BP133">
            <v>0</v>
          </cell>
          <cell r="BQ133" t="str">
            <v>nd</v>
          </cell>
          <cell r="BR133">
            <v>92.5</v>
          </cell>
          <cell r="BS133">
            <v>0</v>
          </cell>
          <cell r="BT133">
            <v>0</v>
          </cell>
          <cell r="BU133">
            <v>0</v>
          </cell>
          <cell r="BV133" t="str">
            <v>nd</v>
          </cell>
          <cell r="BW133">
            <v>85.2</v>
          </cell>
          <cell r="BX133">
            <v>14.7</v>
          </cell>
          <cell r="BY133">
            <v>0</v>
          </cell>
          <cell r="BZ133">
            <v>6.6000000000000005</v>
          </cell>
          <cell r="CA133">
            <v>9</v>
          </cell>
          <cell r="CB133">
            <v>57.499999999999993</v>
          </cell>
          <cell r="CC133">
            <v>26.8</v>
          </cell>
          <cell r="CD133" t="str">
            <v>nd</v>
          </cell>
          <cell r="CE133">
            <v>0</v>
          </cell>
          <cell r="CF133">
            <v>0</v>
          </cell>
          <cell r="CG133">
            <v>0</v>
          </cell>
          <cell r="CH133">
            <v>0</v>
          </cell>
          <cell r="CI133">
            <v>0</v>
          </cell>
          <cell r="CJ133">
            <v>100</v>
          </cell>
          <cell r="CK133">
            <v>73</v>
          </cell>
          <cell r="CL133">
            <v>51.1</v>
          </cell>
          <cell r="CM133">
            <v>99.3</v>
          </cell>
          <cell r="CN133">
            <v>16.600000000000001</v>
          </cell>
          <cell r="CO133">
            <v>6.6000000000000005</v>
          </cell>
          <cell r="CP133">
            <v>41.199999999999996</v>
          </cell>
          <cell r="CQ133">
            <v>98.7</v>
          </cell>
          <cell r="CR133" t="str">
            <v>nd</v>
          </cell>
          <cell r="CS133">
            <v>1.4000000000000001</v>
          </cell>
          <cell r="CT133">
            <v>63.9</v>
          </cell>
          <cell r="CU133" t="str">
            <v>nd</v>
          </cell>
          <cell r="CV133">
            <v>34.4</v>
          </cell>
          <cell r="CW133">
            <v>9.1999999999999993</v>
          </cell>
          <cell r="CX133">
            <v>34.5</v>
          </cell>
          <cell r="CY133">
            <v>47.5</v>
          </cell>
          <cell r="CZ133" t="str">
            <v>nd</v>
          </cell>
          <cell r="DA133">
            <v>0</v>
          </cell>
          <cell r="DB133">
            <v>8.6</v>
          </cell>
          <cell r="DC133">
            <v>10.7</v>
          </cell>
          <cell r="DD133">
            <v>11.5</v>
          </cell>
          <cell r="DE133">
            <v>0</v>
          </cell>
          <cell r="DF133">
            <v>77.2</v>
          </cell>
          <cell r="DG133" t="str">
            <v>nd</v>
          </cell>
          <cell r="DH133">
            <v>0.6</v>
          </cell>
          <cell r="DI133">
            <v>10.9</v>
          </cell>
          <cell r="DJ133">
            <v>12.2</v>
          </cell>
          <cell r="DK133">
            <v>0.70000000000000007</v>
          </cell>
          <cell r="DL133">
            <v>0</v>
          </cell>
          <cell r="DM133">
            <v>0</v>
          </cell>
          <cell r="DN133">
            <v>0</v>
          </cell>
          <cell r="DO133">
            <v>0</v>
          </cell>
          <cell r="DP133">
            <v>0</v>
          </cell>
          <cell r="DQ133">
            <v>0</v>
          </cell>
          <cell r="DR133">
            <v>0</v>
          </cell>
          <cell r="DS133">
            <v>0</v>
          </cell>
          <cell r="DT133">
            <v>0</v>
          </cell>
          <cell r="DU133">
            <v>0</v>
          </cell>
          <cell r="DV133">
            <v>0</v>
          </cell>
          <cell r="DW133" t="str">
            <v>nd</v>
          </cell>
          <cell r="DX133">
            <v>0</v>
          </cell>
          <cell r="DY133">
            <v>0</v>
          </cell>
          <cell r="DZ133">
            <v>0</v>
          </cell>
          <cell r="EA133">
            <v>0</v>
          </cell>
          <cell r="EB133">
            <v>0</v>
          </cell>
          <cell r="EC133">
            <v>75.599999999999994</v>
          </cell>
          <cell r="ED133">
            <v>7.9</v>
          </cell>
          <cell r="EE133">
            <v>9</v>
          </cell>
          <cell r="EF133">
            <v>6.6000000000000005</v>
          </cell>
          <cell r="EG133" t="str">
            <v>nd</v>
          </cell>
          <cell r="EH133" t="str">
            <v>nd</v>
          </cell>
          <cell r="EI133">
            <v>0</v>
          </cell>
          <cell r="EJ133" t="str">
            <v>nd</v>
          </cell>
          <cell r="EK133" t="str">
            <v>nd</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t="str">
            <v>nd</v>
          </cell>
          <cell r="FE133">
            <v>0</v>
          </cell>
          <cell r="FF133">
            <v>0.4</v>
          </cell>
          <cell r="FG133">
            <v>34.200000000000003</v>
          </cell>
          <cell r="FH133">
            <v>8</v>
          </cell>
          <cell r="FI133">
            <v>47.3</v>
          </cell>
          <cell r="FJ133">
            <v>8.4</v>
          </cell>
          <cell r="FK133">
            <v>1.0999999999999999</v>
          </cell>
          <cell r="FL133">
            <v>0</v>
          </cell>
          <cell r="FM133">
            <v>0</v>
          </cell>
          <cell r="FN133">
            <v>0</v>
          </cell>
          <cell r="FO133" t="str">
            <v>nd</v>
          </cell>
          <cell r="FP133" t="str">
            <v>nd</v>
          </cell>
          <cell r="FQ133" t="str">
            <v>nd</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t="str">
            <v>nd</v>
          </cell>
          <cell r="GI133">
            <v>0</v>
          </cell>
          <cell r="GJ133">
            <v>0</v>
          </cell>
          <cell r="GK133">
            <v>0</v>
          </cell>
          <cell r="GL133">
            <v>0</v>
          </cell>
          <cell r="GM133" t="str">
            <v>nd</v>
          </cell>
          <cell r="GN133">
            <v>91.9</v>
          </cell>
          <cell r="GO133">
            <v>0</v>
          </cell>
          <cell r="GP133">
            <v>0</v>
          </cell>
          <cell r="GQ133">
            <v>0</v>
          </cell>
          <cell r="GR133">
            <v>0</v>
          </cell>
          <cell r="GS133">
            <v>0</v>
          </cell>
          <cell r="GT133">
            <v>0.5</v>
          </cell>
          <cell r="GU133">
            <v>0</v>
          </cell>
          <cell r="GV133">
            <v>0</v>
          </cell>
          <cell r="GW133">
            <v>0</v>
          </cell>
          <cell r="GX133">
            <v>0</v>
          </cell>
          <cell r="GY133">
            <v>0</v>
          </cell>
          <cell r="GZ133">
            <v>0</v>
          </cell>
          <cell r="HA133">
            <v>0</v>
          </cell>
          <cell r="HB133">
            <v>0</v>
          </cell>
          <cell r="HC133">
            <v>0</v>
          </cell>
          <cell r="HD133">
            <v>0</v>
          </cell>
          <cell r="HE133">
            <v>0</v>
          </cell>
          <cell r="HF133">
            <v>0</v>
          </cell>
          <cell r="HG133">
            <v>0</v>
          </cell>
          <cell r="HH133">
            <v>0</v>
          </cell>
          <cell r="HI133">
            <v>0</v>
          </cell>
          <cell r="HJ133" t="str">
            <v>nd</v>
          </cell>
          <cell r="HK133">
            <v>0</v>
          </cell>
          <cell r="HL133">
            <v>0</v>
          </cell>
          <cell r="HM133">
            <v>0</v>
          </cell>
          <cell r="HN133">
            <v>0</v>
          </cell>
          <cell r="HO133" t="str">
            <v>nd</v>
          </cell>
          <cell r="HP133">
            <v>84.7</v>
          </cell>
          <cell r="HQ133">
            <v>14.6</v>
          </cell>
          <cell r="HR133">
            <v>0</v>
          </cell>
          <cell r="HS133">
            <v>0</v>
          </cell>
          <cell r="HT133">
            <v>0</v>
          </cell>
          <cell r="HU133">
            <v>0</v>
          </cell>
          <cell r="HV133">
            <v>0.4</v>
          </cell>
          <cell r="HW133" t="str">
            <v>nd</v>
          </cell>
          <cell r="HX133">
            <v>0</v>
          </cell>
          <cell r="HY133">
            <v>0</v>
          </cell>
          <cell r="HZ133">
            <v>0</v>
          </cell>
          <cell r="IA133">
            <v>0</v>
          </cell>
          <cell r="IB133">
            <v>0</v>
          </cell>
          <cell r="IC133">
            <v>0</v>
          </cell>
          <cell r="ID133">
            <v>0</v>
          </cell>
          <cell r="IE133">
            <v>0</v>
          </cell>
          <cell r="IF133">
            <v>0</v>
          </cell>
          <cell r="IG133">
            <v>0</v>
          </cell>
          <cell r="IH133">
            <v>0</v>
          </cell>
          <cell r="II133">
            <v>0</v>
          </cell>
          <cell r="IJ133">
            <v>0</v>
          </cell>
          <cell r="IK133" t="str">
            <v>nd</v>
          </cell>
          <cell r="IL133">
            <v>0</v>
          </cell>
          <cell r="IM133">
            <v>0</v>
          </cell>
          <cell r="IN133">
            <v>0</v>
          </cell>
          <cell r="IO133">
            <v>0</v>
          </cell>
          <cell r="IP133">
            <v>6.3</v>
          </cell>
          <cell r="IQ133">
            <v>8.9</v>
          </cell>
          <cell r="IR133">
            <v>57.3</v>
          </cell>
          <cell r="IS133">
            <v>26.8</v>
          </cell>
          <cell r="IT133" t="str">
            <v>nd</v>
          </cell>
          <cell r="IU133">
            <v>0</v>
          </cell>
          <cell r="IV133">
            <v>0.3</v>
          </cell>
          <cell r="IW133">
            <v>0</v>
          </cell>
          <cell r="IX133" t="str">
            <v>nd</v>
          </cell>
          <cell r="IY133">
            <v>0</v>
          </cell>
          <cell r="IZ133">
            <v>0</v>
          </cell>
          <cell r="JA133">
            <v>0</v>
          </cell>
          <cell r="JB133">
            <v>0</v>
          </cell>
          <cell r="JC133">
            <v>0</v>
          </cell>
          <cell r="JD133">
            <v>0</v>
          </cell>
          <cell r="JE133">
            <v>0</v>
          </cell>
          <cell r="JF133">
            <v>0</v>
          </cell>
          <cell r="JG133">
            <v>0</v>
          </cell>
          <cell r="JH133">
            <v>0</v>
          </cell>
          <cell r="JI133">
            <v>0</v>
          </cell>
          <cell r="JJ133">
            <v>0</v>
          </cell>
          <cell r="JK133">
            <v>0</v>
          </cell>
          <cell r="JL133">
            <v>0</v>
          </cell>
          <cell r="JM133">
            <v>0</v>
          </cell>
          <cell r="JN133">
            <v>0</v>
          </cell>
          <cell r="JO133">
            <v>0</v>
          </cell>
          <cell r="JP133">
            <v>0</v>
          </cell>
          <cell r="JQ133" t="str">
            <v>nd</v>
          </cell>
          <cell r="JR133">
            <v>0</v>
          </cell>
          <cell r="JS133">
            <v>0</v>
          </cell>
          <cell r="JT133">
            <v>0</v>
          </cell>
          <cell r="JU133">
            <v>0</v>
          </cell>
          <cell r="JV133">
            <v>0</v>
          </cell>
          <cell r="JW133">
            <v>99.4</v>
          </cell>
          <cell r="JX133">
            <v>0</v>
          </cell>
          <cell r="JY133">
            <v>0</v>
          </cell>
          <cell r="JZ133">
            <v>0</v>
          </cell>
          <cell r="KA133">
            <v>0</v>
          </cell>
          <cell r="KB133">
            <v>0</v>
          </cell>
          <cell r="KC133">
            <v>0.5</v>
          </cell>
          <cell r="KD133">
            <v>56.899999999999991</v>
          </cell>
          <cell r="KE133">
            <v>24.099999999999998</v>
          </cell>
          <cell r="KF133">
            <v>0.4</v>
          </cell>
          <cell r="KG133">
            <v>3.1</v>
          </cell>
          <cell r="KH133">
            <v>15.5</v>
          </cell>
          <cell r="KI133">
            <v>0</v>
          </cell>
          <cell r="KJ133">
            <v>52.6</v>
          </cell>
          <cell r="KK133">
            <v>26</v>
          </cell>
          <cell r="KL133">
            <v>0.3</v>
          </cell>
          <cell r="KM133">
            <v>2.9000000000000004</v>
          </cell>
          <cell r="KN133">
            <v>18.2</v>
          </cell>
          <cell r="KO133">
            <v>0</v>
          </cell>
        </row>
        <row r="134">
          <cell r="A134" t="str">
            <v>EnsEZ</v>
          </cell>
          <cell r="B134" t="str">
            <v>134</v>
          </cell>
          <cell r="C134" t="str">
            <v>NAF 38</v>
          </cell>
          <cell r="D134" t="str">
            <v>EZ</v>
          </cell>
          <cell r="E134" t="str">
            <v/>
          </cell>
          <cell r="F134" t="str">
            <v>nd</v>
          </cell>
          <cell r="G134" t="str">
            <v>nd</v>
          </cell>
          <cell r="H134">
            <v>29.799999999999997</v>
          </cell>
          <cell r="I134">
            <v>54.2</v>
          </cell>
          <cell r="J134">
            <v>11.700000000000001</v>
          </cell>
          <cell r="K134">
            <v>88.5</v>
          </cell>
          <cell r="L134" t="str">
            <v>nd</v>
          </cell>
          <cell r="M134" t="str">
            <v>nd</v>
          </cell>
          <cell r="N134">
            <v>4.5</v>
          </cell>
          <cell r="O134">
            <v>51.4</v>
          </cell>
          <cell r="P134">
            <v>27.200000000000003</v>
          </cell>
          <cell r="Q134">
            <v>16.600000000000001</v>
          </cell>
          <cell r="R134">
            <v>3.3000000000000003</v>
          </cell>
          <cell r="S134">
            <v>12</v>
          </cell>
          <cell r="T134">
            <v>8.4</v>
          </cell>
          <cell r="U134">
            <v>2.1999999999999997</v>
          </cell>
          <cell r="V134">
            <v>14.2</v>
          </cell>
          <cell r="W134">
            <v>25.1</v>
          </cell>
          <cell r="X134">
            <v>72.5</v>
          </cell>
          <cell r="Y134">
            <v>2.4</v>
          </cell>
          <cell r="Z134">
            <v>0</v>
          </cell>
          <cell r="AA134" t="str">
            <v>nd</v>
          </cell>
          <cell r="AB134" t="str">
            <v>nd</v>
          </cell>
          <cell r="AC134" t="str">
            <v>nd</v>
          </cell>
          <cell r="AD134">
            <v>14.7</v>
          </cell>
          <cell r="AE134">
            <v>0</v>
          </cell>
          <cell r="AF134" t="str">
            <v>nd</v>
          </cell>
          <cell r="AG134">
            <v>6.4</v>
          </cell>
          <cell r="AH134">
            <v>0</v>
          </cell>
          <cell r="AI134">
            <v>91.2</v>
          </cell>
          <cell r="AJ134">
            <v>60.8</v>
          </cell>
          <cell r="AK134">
            <v>3.3000000000000003</v>
          </cell>
          <cell r="AL134">
            <v>35.9</v>
          </cell>
          <cell r="AM134">
            <v>48.1</v>
          </cell>
          <cell r="AN134">
            <v>51.9</v>
          </cell>
          <cell r="AO134">
            <v>88.1</v>
          </cell>
          <cell r="AP134">
            <v>11.899999999999999</v>
          </cell>
          <cell r="AQ134">
            <v>9.8000000000000007</v>
          </cell>
          <cell r="AR134" t="str">
            <v>nd</v>
          </cell>
          <cell r="AS134" t="str">
            <v>nd</v>
          </cell>
          <cell r="AT134">
            <v>85.1</v>
          </cell>
          <cell r="AU134" t="str">
            <v>nd</v>
          </cell>
          <cell r="AV134">
            <v>18.3</v>
          </cell>
          <cell r="AW134" t="str">
            <v>nd</v>
          </cell>
          <cell r="AX134" t="str">
            <v>nd</v>
          </cell>
          <cell r="AY134">
            <v>29.299999999999997</v>
          </cell>
          <cell r="AZ134">
            <v>49.1</v>
          </cell>
          <cell r="BA134">
            <v>63.5</v>
          </cell>
          <cell r="BB134">
            <v>32.9</v>
          </cell>
          <cell r="BC134" t="str">
            <v>nd</v>
          </cell>
          <cell r="BD134">
            <v>1.5</v>
          </cell>
          <cell r="BE134">
            <v>0</v>
          </cell>
          <cell r="BF134" t="str">
            <v>nd</v>
          </cell>
          <cell r="BG134">
            <v>0</v>
          </cell>
          <cell r="BH134">
            <v>0</v>
          </cell>
          <cell r="BI134" t="str">
            <v>nd</v>
          </cell>
          <cell r="BJ134">
            <v>26.900000000000002</v>
          </cell>
          <cell r="BK134">
            <v>36.700000000000003</v>
          </cell>
          <cell r="BL134">
            <v>34.9</v>
          </cell>
          <cell r="BM134">
            <v>0</v>
          </cell>
          <cell r="BN134">
            <v>0</v>
          </cell>
          <cell r="BO134">
            <v>0</v>
          </cell>
          <cell r="BP134">
            <v>2.1999999999999997</v>
          </cell>
          <cell r="BQ134">
            <v>41.5</v>
          </cell>
          <cell r="BR134">
            <v>56.3</v>
          </cell>
          <cell r="BS134">
            <v>0</v>
          </cell>
          <cell r="BT134">
            <v>0</v>
          </cell>
          <cell r="BU134" t="str">
            <v>nd</v>
          </cell>
          <cell r="BV134">
            <v>12.3</v>
          </cell>
          <cell r="BW134">
            <v>75.8</v>
          </cell>
          <cell r="BX134">
            <v>10.299999999999999</v>
          </cell>
          <cell r="BY134">
            <v>0</v>
          </cell>
          <cell r="BZ134" t="str">
            <v>nd</v>
          </cell>
          <cell r="CA134">
            <v>14.000000000000002</v>
          </cell>
          <cell r="CB134">
            <v>49.7</v>
          </cell>
          <cell r="CC134">
            <v>35.099999999999994</v>
          </cell>
          <cell r="CD134">
            <v>1</v>
          </cell>
          <cell r="CE134">
            <v>0</v>
          </cell>
          <cell r="CF134">
            <v>0</v>
          </cell>
          <cell r="CG134">
            <v>0</v>
          </cell>
          <cell r="CH134">
            <v>0</v>
          </cell>
          <cell r="CI134" t="str">
            <v>nd</v>
          </cell>
          <cell r="CJ134">
            <v>97.899999999999991</v>
          </cell>
          <cell r="CK134">
            <v>78.900000000000006</v>
          </cell>
          <cell r="CL134">
            <v>36.299999999999997</v>
          </cell>
          <cell r="CM134">
            <v>90.5</v>
          </cell>
          <cell r="CN134">
            <v>45.2</v>
          </cell>
          <cell r="CO134">
            <v>6.3</v>
          </cell>
          <cell r="CP134">
            <v>45.300000000000004</v>
          </cell>
          <cell r="CQ134">
            <v>74.099999999999994</v>
          </cell>
          <cell r="CR134">
            <v>1.5</v>
          </cell>
          <cell r="CS134">
            <v>14.000000000000002</v>
          </cell>
          <cell r="CT134">
            <v>21.9</v>
          </cell>
          <cell r="CU134">
            <v>2.6</v>
          </cell>
          <cell r="CV134">
            <v>61.4</v>
          </cell>
          <cell r="CW134">
            <v>32.300000000000004</v>
          </cell>
          <cell r="CX134">
            <v>2.8000000000000003</v>
          </cell>
          <cell r="CY134">
            <v>4.8</v>
          </cell>
          <cell r="CZ134">
            <v>3.2</v>
          </cell>
          <cell r="DA134">
            <v>25.7</v>
          </cell>
          <cell r="DB134">
            <v>31.2</v>
          </cell>
          <cell r="DC134">
            <v>25.6</v>
          </cell>
          <cell r="DD134">
            <v>17.2</v>
          </cell>
          <cell r="DE134">
            <v>15.1</v>
          </cell>
          <cell r="DF134">
            <v>50.2</v>
          </cell>
          <cell r="DG134">
            <v>32.700000000000003</v>
          </cell>
          <cell r="DH134" t="str">
            <v>nd</v>
          </cell>
          <cell r="DI134">
            <v>6.9</v>
          </cell>
          <cell r="DJ134">
            <v>5.2</v>
          </cell>
          <cell r="DK134">
            <v>7.0000000000000009</v>
          </cell>
          <cell r="DL134" t="str">
            <v>nd</v>
          </cell>
          <cell r="DM134">
            <v>0</v>
          </cell>
          <cell r="DN134">
            <v>0</v>
          </cell>
          <cell r="DO134">
            <v>0</v>
          </cell>
          <cell r="DP134">
            <v>0</v>
          </cell>
          <cell r="DQ134" t="str">
            <v>nd</v>
          </cell>
          <cell r="DR134" t="str">
            <v>nd</v>
          </cell>
          <cell r="DS134">
            <v>0</v>
          </cell>
          <cell r="DT134">
            <v>0</v>
          </cell>
          <cell r="DU134">
            <v>0</v>
          </cell>
          <cell r="DV134">
            <v>0</v>
          </cell>
          <cell r="DW134">
            <v>6.7</v>
          </cell>
          <cell r="DX134">
            <v>22.8</v>
          </cell>
          <cell r="DY134">
            <v>0</v>
          </cell>
          <cell r="DZ134">
            <v>1.0999999999999999</v>
          </cell>
          <cell r="EA134">
            <v>0</v>
          </cell>
          <cell r="EB134">
            <v>0</v>
          </cell>
          <cell r="EC134">
            <v>42</v>
          </cell>
          <cell r="ED134">
            <v>8.4</v>
          </cell>
          <cell r="EE134" t="str">
            <v>nd</v>
          </cell>
          <cell r="EF134" t="str">
            <v>nd</v>
          </cell>
          <cell r="EG134">
            <v>0</v>
          </cell>
          <cell r="EH134" t="str">
            <v>nd</v>
          </cell>
          <cell r="EI134">
            <v>11.4</v>
          </cell>
          <cell r="EJ134" t="str">
            <v>nd</v>
          </cell>
          <cell r="EK134">
            <v>0</v>
          </cell>
          <cell r="EL134">
            <v>0</v>
          </cell>
          <cell r="EM134">
            <v>0</v>
          </cell>
          <cell r="EN134">
            <v>0</v>
          </cell>
          <cell r="EO134">
            <v>0</v>
          </cell>
          <cell r="EP134" t="str">
            <v>nd</v>
          </cell>
          <cell r="EQ134">
            <v>0</v>
          </cell>
          <cell r="ER134">
            <v>0</v>
          </cell>
          <cell r="ES134" t="str">
            <v>nd</v>
          </cell>
          <cell r="ET134">
            <v>0</v>
          </cell>
          <cell r="EU134">
            <v>0</v>
          </cell>
          <cell r="EV134" t="str">
            <v>nd</v>
          </cell>
          <cell r="EW134">
            <v>0</v>
          </cell>
          <cell r="EX134">
            <v>0</v>
          </cell>
          <cell r="EY134" t="str">
            <v>nd</v>
          </cell>
          <cell r="EZ134">
            <v>0</v>
          </cell>
          <cell r="FA134">
            <v>0</v>
          </cell>
          <cell r="FB134">
            <v>0</v>
          </cell>
          <cell r="FC134">
            <v>22.3</v>
          </cell>
          <cell r="FD134">
            <v>5.2</v>
          </cell>
          <cell r="FE134">
            <v>3.6999999999999997</v>
          </cell>
          <cell r="FF134">
            <v>0</v>
          </cell>
          <cell r="FG134">
            <v>0</v>
          </cell>
          <cell r="FH134" t="str">
            <v>nd</v>
          </cell>
          <cell r="FI134">
            <v>3.8</v>
          </cell>
          <cell r="FJ134">
            <v>25.5</v>
          </cell>
          <cell r="FK134">
            <v>22.2</v>
          </cell>
          <cell r="FL134">
            <v>0</v>
          </cell>
          <cell r="FM134">
            <v>0</v>
          </cell>
          <cell r="FN134">
            <v>0</v>
          </cell>
          <cell r="FO134" t="str">
            <v>nd</v>
          </cell>
          <cell r="FP134">
            <v>4.5</v>
          </cell>
          <cell r="FQ134">
            <v>7.0000000000000009</v>
          </cell>
          <cell r="FR134">
            <v>0</v>
          </cell>
          <cell r="FS134">
            <v>0</v>
          </cell>
          <cell r="FT134">
            <v>0</v>
          </cell>
          <cell r="FU134">
            <v>0</v>
          </cell>
          <cell r="FV134" t="str">
            <v>nd</v>
          </cell>
          <cell r="FW134">
            <v>0</v>
          </cell>
          <cell r="FX134">
            <v>0</v>
          </cell>
          <cell r="FY134">
            <v>0</v>
          </cell>
          <cell r="FZ134">
            <v>0</v>
          </cell>
          <cell r="GA134" t="str">
            <v>nd</v>
          </cell>
          <cell r="GB134" t="str">
            <v>nd</v>
          </cell>
          <cell r="GC134">
            <v>0</v>
          </cell>
          <cell r="GD134">
            <v>0</v>
          </cell>
          <cell r="GE134">
            <v>0</v>
          </cell>
          <cell r="GF134">
            <v>1.7000000000000002</v>
          </cell>
          <cell r="GG134">
            <v>24.2</v>
          </cell>
          <cell r="GH134">
            <v>5.2</v>
          </cell>
          <cell r="GI134">
            <v>0</v>
          </cell>
          <cell r="GJ134">
            <v>0</v>
          </cell>
          <cell r="GK134">
            <v>0</v>
          </cell>
          <cell r="GL134" t="str">
            <v>nd</v>
          </cell>
          <cell r="GM134">
            <v>13.3</v>
          </cell>
          <cell r="GN134">
            <v>38.6</v>
          </cell>
          <cell r="GO134">
            <v>0</v>
          </cell>
          <cell r="GP134">
            <v>0</v>
          </cell>
          <cell r="GQ134">
            <v>0</v>
          </cell>
          <cell r="GR134">
            <v>0</v>
          </cell>
          <cell r="GS134" t="str">
            <v>nd</v>
          </cell>
          <cell r="GT134">
            <v>9.1</v>
          </cell>
          <cell r="GU134">
            <v>0</v>
          </cell>
          <cell r="GV134" t="str">
            <v>nd</v>
          </cell>
          <cell r="GW134">
            <v>0</v>
          </cell>
          <cell r="GX134">
            <v>0</v>
          </cell>
          <cell r="GY134">
            <v>0</v>
          </cell>
          <cell r="GZ134">
            <v>0</v>
          </cell>
          <cell r="HA134">
            <v>0</v>
          </cell>
          <cell r="HB134" t="str">
            <v>nd</v>
          </cell>
          <cell r="HC134">
            <v>0</v>
          </cell>
          <cell r="HD134">
            <v>0</v>
          </cell>
          <cell r="HE134" t="str">
            <v>nd</v>
          </cell>
          <cell r="HF134">
            <v>0</v>
          </cell>
          <cell r="HG134">
            <v>0</v>
          </cell>
          <cell r="HH134">
            <v>0</v>
          </cell>
          <cell r="HI134">
            <v>1.9</v>
          </cell>
          <cell r="HJ134">
            <v>27.1</v>
          </cell>
          <cell r="HK134">
            <v>1.0999999999999999</v>
          </cell>
          <cell r="HL134">
            <v>0</v>
          </cell>
          <cell r="HM134">
            <v>0</v>
          </cell>
          <cell r="HN134">
            <v>0</v>
          </cell>
          <cell r="HO134">
            <v>8.9</v>
          </cell>
          <cell r="HP134">
            <v>36.199999999999996</v>
          </cell>
          <cell r="HQ134">
            <v>8.6</v>
          </cell>
          <cell r="HR134">
            <v>0</v>
          </cell>
          <cell r="HS134">
            <v>0</v>
          </cell>
          <cell r="HT134" t="str">
            <v>nd</v>
          </cell>
          <cell r="HU134" t="str">
            <v>nd</v>
          </cell>
          <cell r="HV134">
            <v>9.5</v>
          </cell>
          <cell r="HW134" t="str">
            <v>nd</v>
          </cell>
          <cell r="HX134">
            <v>0</v>
          </cell>
          <cell r="HY134" t="str">
            <v>nd</v>
          </cell>
          <cell r="HZ134">
            <v>0</v>
          </cell>
          <cell r="IA134">
            <v>0</v>
          </cell>
          <cell r="IB134">
            <v>0</v>
          </cell>
          <cell r="IC134">
            <v>0</v>
          </cell>
          <cell r="ID134" t="str">
            <v>nd</v>
          </cell>
          <cell r="IE134" t="str">
            <v>nd</v>
          </cell>
          <cell r="IF134">
            <v>0</v>
          </cell>
          <cell r="IG134">
            <v>0</v>
          </cell>
          <cell r="IH134">
            <v>0</v>
          </cell>
          <cell r="II134">
            <v>0</v>
          </cell>
          <cell r="IJ134">
            <v>0</v>
          </cell>
          <cell r="IK134">
            <v>1.6</v>
          </cell>
          <cell r="IL134">
            <v>26.1</v>
          </cell>
          <cell r="IM134">
            <v>2.9000000000000004</v>
          </cell>
          <cell r="IN134">
            <v>0</v>
          </cell>
          <cell r="IO134">
            <v>0</v>
          </cell>
          <cell r="IP134">
            <v>0</v>
          </cell>
          <cell r="IQ134">
            <v>11.200000000000001</v>
          </cell>
          <cell r="IR134">
            <v>16.3</v>
          </cell>
          <cell r="IS134">
            <v>24.5</v>
          </cell>
          <cell r="IT134">
            <v>1</v>
          </cell>
          <cell r="IU134">
            <v>0</v>
          </cell>
          <cell r="IV134">
            <v>0</v>
          </cell>
          <cell r="IW134">
            <v>0</v>
          </cell>
          <cell r="IX134">
            <v>7.3</v>
          </cell>
          <cell r="IY134">
            <v>4.5999999999999996</v>
          </cell>
          <cell r="IZ134">
            <v>0</v>
          </cell>
          <cell r="JA134">
            <v>0</v>
          </cell>
          <cell r="JB134">
            <v>0</v>
          </cell>
          <cell r="JC134">
            <v>0</v>
          </cell>
          <cell r="JD134">
            <v>0</v>
          </cell>
          <cell r="JE134" t="str">
            <v>nd</v>
          </cell>
          <cell r="JF134">
            <v>0</v>
          </cell>
          <cell r="JG134">
            <v>0</v>
          </cell>
          <cell r="JH134">
            <v>0</v>
          </cell>
          <cell r="JI134">
            <v>0</v>
          </cell>
          <cell r="JJ134" t="str">
            <v>nd</v>
          </cell>
          <cell r="JK134" t="str">
            <v>nd</v>
          </cell>
          <cell r="JL134">
            <v>0</v>
          </cell>
          <cell r="JM134">
            <v>0</v>
          </cell>
          <cell r="JN134">
            <v>0</v>
          </cell>
          <cell r="JO134">
            <v>0</v>
          </cell>
          <cell r="JP134" t="str">
            <v>nd</v>
          </cell>
          <cell r="JQ134">
            <v>29.4</v>
          </cell>
          <cell r="JR134">
            <v>0</v>
          </cell>
          <cell r="JS134">
            <v>0</v>
          </cell>
          <cell r="JT134">
            <v>0</v>
          </cell>
          <cell r="JU134">
            <v>0</v>
          </cell>
          <cell r="JV134">
            <v>0</v>
          </cell>
          <cell r="JW134">
            <v>53.1</v>
          </cell>
          <cell r="JX134">
            <v>0</v>
          </cell>
          <cell r="JY134">
            <v>0</v>
          </cell>
          <cell r="JZ134">
            <v>0</v>
          </cell>
          <cell r="KA134">
            <v>0</v>
          </cell>
          <cell r="KB134">
            <v>0</v>
          </cell>
          <cell r="KC134">
            <v>11.899999999999999</v>
          </cell>
          <cell r="KD134">
            <v>69.199999999999989</v>
          </cell>
          <cell r="KE134">
            <v>6.5</v>
          </cell>
          <cell r="KF134">
            <v>2.1</v>
          </cell>
          <cell r="KG134">
            <v>8.1</v>
          </cell>
          <cell r="KH134">
            <v>14.000000000000002</v>
          </cell>
          <cell r="KI134">
            <v>0.1</v>
          </cell>
          <cell r="KJ134">
            <v>65.600000000000009</v>
          </cell>
          <cell r="KK134">
            <v>7.7</v>
          </cell>
          <cell r="KL134">
            <v>2.1</v>
          </cell>
          <cell r="KM134">
            <v>8.6</v>
          </cell>
          <cell r="KN134">
            <v>16</v>
          </cell>
          <cell r="KO134">
            <v>0.1</v>
          </cell>
        </row>
        <row r="135">
          <cell r="A135" t="str">
            <v>EnsFZ</v>
          </cell>
          <cell r="B135" t="str">
            <v>135</v>
          </cell>
          <cell r="C135" t="str">
            <v>NAF 38</v>
          </cell>
          <cell r="D135" t="str">
            <v>FZ</v>
          </cell>
          <cell r="E135" t="str">
            <v/>
          </cell>
          <cell r="F135">
            <v>0.8</v>
          </cell>
          <cell r="G135">
            <v>3</v>
          </cell>
          <cell r="H135">
            <v>14.799999999999999</v>
          </cell>
          <cell r="I135">
            <v>69.199999999999989</v>
          </cell>
          <cell r="J135">
            <v>12.1</v>
          </cell>
          <cell r="K135">
            <v>68.5</v>
          </cell>
          <cell r="L135">
            <v>14.399999999999999</v>
          </cell>
          <cell r="M135">
            <v>14.899999999999999</v>
          </cell>
          <cell r="N135">
            <v>2.1999999999999997</v>
          </cell>
          <cell r="O135">
            <v>21.6</v>
          </cell>
          <cell r="P135">
            <v>32.200000000000003</v>
          </cell>
          <cell r="Q135">
            <v>15.8</v>
          </cell>
          <cell r="R135">
            <v>5.4</v>
          </cell>
          <cell r="S135">
            <v>17.899999999999999</v>
          </cell>
          <cell r="T135">
            <v>22.1</v>
          </cell>
          <cell r="U135">
            <v>2.5</v>
          </cell>
          <cell r="V135">
            <v>22.900000000000002</v>
          </cell>
          <cell r="W135">
            <v>8.9</v>
          </cell>
          <cell r="X135">
            <v>85.6</v>
          </cell>
          <cell r="Y135">
            <v>5.5</v>
          </cell>
          <cell r="Z135">
            <v>12.6</v>
          </cell>
          <cell r="AA135">
            <v>28.7</v>
          </cell>
          <cell r="AB135">
            <v>28.7</v>
          </cell>
          <cell r="AC135">
            <v>51.7</v>
          </cell>
          <cell r="AD135">
            <v>26.400000000000002</v>
          </cell>
          <cell r="AE135">
            <v>15.9</v>
          </cell>
          <cell r="AF135">
            <v>37.799999999999997</v>
          </cell>
          <cell r="AG135">
            <v>26.8</v>
          </cell>
          <cell r="AH135">
            <v>0</v>
          </cell>
          <cell r="AI135">
            <v>19.5</v>
          </cell>
          <cell r="AJ135">
            <v>65</v>
          </cell>
          <cell r="AK135">
            <v>2.9000000000000004</v>
          </cell>
          <cell r="AL135">
            <v>32.1</v>
          </cell>
          <cell r="AM135">
            <v>20.9</v>
          </cell>
          <cell r="AN135">
            <v>79.100000000000009</v>
          </cell>
          <cell r="AO135">
            <v>63.9</v>
          </cell>
          <cell r="AP135">
            <v>36.1</v>
          </cell>
          <cell r="AQ135">
            <v>36.299999999999997</v>
          </cell>
          <cell r="AR135">
            <v>2.5</v>
          </cell>
          <cell r="AS135">
            <v>10.8</v>
          </cell>
          <cell r="AT135">
            <v>46.1</v>
          </cell>
          <cell r="AU135">
            <v>4.3999999999999995</v>
          </cell>
          <cell r="AV135">
            <v>1.4000000000000001</v>
          </cell>
          <cell r="AW135">
            <v>3.8</v>
          </cell>
          <cell r="AX135">
            <v>1.9</v>
          </cell>
          <cell r="AY135">
            <v>62</v>
          </cell>
          <cell r="AZ135">
            <v>30.8</v>
          </cell>
          <cell r="BA135">
            <v>75.400000000000006</v>
          </cell>
          <cell r="BB135">
            <v>17.899999999999999</v>
          </cell>
          <cell r="BC135">
            <v>2.2999999999999998</v>
          </cell>
          <cell r="BD135">
            <v>1.0999999999999999</v>
          </cell>
          <cell r="BE135">
            <v>0.8</v>
          </cell>
          <cell r="BF135">
            <v>2.2999999999999998</v>
          </cell>
          <cell r="BG135">
            <v>0.6</v>
          </cell>
          <cell r="BH135">
            <v>0.2</v>
          </cell>
          <cell r="BI135">
            <v>1.9</v>
          </cell>
          <cell r="BJ135">
            <v>5.8000000000000007</v>
          </cell>
          <cell r="BK135">
            <v>24.7</v>
          </cell>
          <cell r="BL135">
            <v>66.7</v>
          </cell>
          <cell r="BM135">
            <v>0.4</v>
          </cell>
          <cell r="BN135">
            <v>0</v>
          </cell>
          <cell r="BO135">
            <v>0.4</v>
          </cell>
          <cell r="BP135">
            <v>0.89999999999999991</v>
          </cell>
          <cell r="BQ135">
            <v>16.5</v>
          </cell>
          <cell r="BR135">
            <v>81.899999999999991</v>
          </cell>
          <cell r="BS135">
            <v>0</v>
          </cell>
          <cell r="BT135">
            <v>0</v>
          </cell>
          <cell r="BU135">
            <v>0</v>
          </cell>
          <cell r="BV135">
            <v>4.9000000000000004</v>
          </cell>
          <cell r="BW135">
            <v>67.100000000000009</v>
          </cell>
          <cell r="BX135">
            <v>27.900000000000002</v>
          </cell>
          <cell r="BY135">
            <v>0.89999999999999991</v>
          </cell>
          <cell r="BZ135">
            <v>0.3</v>
          </cell>
          <cell r="CA135">
            <v>9.6</v>
          </cell>
          <cell r="CB135">
            <v>33.800000000000004</v>
          </cell>
          <cell r="CC135">
            <v>29.2</v>
          </cell>
          <cell r="CD135">
            <v>26.200000000000003</v>
          </cell>
          <cell r="CE135">
            <v>0</v>
          </cell>
          <cell r="CF135" t="str">
            <v>nd</v>
          </cell>
          <cell r="CG135">
            <v>0</v>
          </cell>
          <cell r="CH135" t="str">
            <v>nd</v>
          </cell>
          <cell r="CI135">
            <v>0.89999999999999991</v>
          </cell>
          <cell r="CJ135">
            <v>98.7</v>
          </cell>
          <cell r="CK135">
            <v>57.9</v>
          </cell>
          <cell r="CL135">
            <v>31.7</v>
          </cell>
          <cell r="CM135">
            <v>75.099999999999994</v>
          </cell>
          <cell r="CN135">
            <v>26.900000000000002</v>
          </cell>
          <cell r="CO135">
            <v>28.000000000000004</v>
          </cell>
          <cell r="CP135">
            <v>15.5</v>
          </cell>
          <cell r="CQ135">
            <v>68.300000000000011</v>
          </cell>
          <cell r="CR135">
            <v>6.4</v>
          </cell>
          <cell r="CS135">
            <v>16.8</v>
          </cell>
          <cell r="CT135">
            <v>37.9</v>
          </cell>
          <cell r="CU135">
            <v>17.8</v>
          </cell>
          <cell r="CV135">
            <v>27.500000000000004</v>
          </cell>
          <cell r="CW135">
            <v>28.199999999999996</v>
          </cell>
          <cell r="CX135">
            <v>6.3</v>
          </cell>
          <cell r="CY135">
            <v>15</v>
          </cell>
          <cell r="CZ135">
            <v>10.299999999999999</v>
          </cell>
          <cell r="DA135">
            <v>9.8000000000000007</v>
          </cell>
          <cell r="DB135">
            <v>30.3</v>
          </cell>
          <cell r="DC135">
            <v>23.599999999999998</v>
          </cell>
          <cell r="DD135">
            <v>33.200000000000003</v>
          </cell>
          <cell r="DE135">
            <v>8.6</v>
          </cell>
          <cell r="DF135">
            <v>30.8</v>
          </cell>
          <cell r="DG135">
            <v>4.2</v>
          </cell>
          <cell r="DH135">
            <v>1.4000000000000001</v>
          </cell>
          <cell r="DI135">
            <v>17.2</v>
          </cell>
          <cell r="DJ135">
            <v>9.7000000000000011</v>
          </cell>
          <cell r="DK135">
            <v>16.7</v>
          </cell>
          <cell r="DL135">
            <v>0.5</v>
          </cell>
          <cell r="DM135">
            <v>0</v>
          </cell>
          <cell r="DN135">
            <v>0</v>
          </cell>
          <cell r="DO135">
            <v>0</v>
          </cell>
          <cell r="DP135" t="str">
            <v>nd</v>
          </cell>
          <cell r="DQ135">
            <v>1.5</v>
          </cell>
          <cell r="DR135">
            <v>0.6</v>
          </cell>
          <cell r="DS135">
            <v>0.3</v>
          </cell>
          <cell r="DT135">
            <v>0.3</v>
          </cell>
          <cell r="DU135" t="str">
            <v>nd</v>
          </cell>
          <cell r="DV135" t="str">
            <v>nd</v>
          </cell>
          <cell r="DW135">
            <v>9</v>
          </cell>
          <cell r="DX135">
            <v>4.5999999999999996</v>
          </cell>
          <cell r="DY135">
            <v>0.4</v>
          </cell>
          <cell r="DZ135">
            <v>0.5</v>
          </cell>
          <cell r="EA135" t="str">
            <v>nd</v>
          </cell>
          <cell r="EB135">
            <v>0.4</v>
          </cell>
          <cell r="EC135">
            <v>55.300000000000004</v>
          </cell>
          <cell r="ED135">
            <v>10.5</v>
          </cell>
          <cell r="EE135">
            <v>1.6</v>
          </cell>
          <cell r="EF135" t="str">
            <v>nd</v>
          </cell>
          <cell r="EG135">
            <v>0.6</v>
          </cell>
          <cell r="EH135">
            <v>1.0999999999999999</v>
          </cell>
          <cell r="EI135">
            <v>9.1999999999999993</v>
          </cell>
          <cell r="EJ135">
            <v>2.1999999999999997</v>
          </cell>
          <cell r="EK135" t="str">
            <v>nd</v>
          </cell>
          <cell r="EL135" t="str">
            <v>nd</v>
          </cell>
          <cell r="EM135">
            <v>0</v>
          </cell>
          <cell r="EN135" t="str">
            <v>nd</v>
          </cell>
          <cell r="EO135">
            <v>0</v>
          </cell>
          <cell r="EP135">
            <v>0</v>
          </cell>
          <cell r="EQ135">
            <v>0</v>
          </cell>
          <cell r="ER135">
            <v>0</v>
          </cell>
          <cell r="ES135">
            <v>0.8</v>
          </cell>
          <cell r="ET135">
            <v>0</v>
          </cell>
          <cell r="EU135">
            <v>0</v>
          </cell>
          <cell r="EV135">
            <v>0</v>
          </cell>
          <cell r="EW135">
            <v>0.5</v>
          </cell>
          <cell r="EX135">
            <v>0.3</v>
          </cell>
          <cell r="EY135">
            <v>2.1999999999999997</v>
          </cell>
          <cell r="EZ135">
            <v>0.2</v>
          </cell>
          <cell r="FA135" t="str">
            <v>nd</v>
          </cell>
          <cell r="FB135" t="str">
            <v>nd</v>
          </cell>
          <cell r="FC135">
            <v>2</v>
          </cell>
          <cell r="FD135">
            <v>5.4</v>
          </cell>
          <cell r="FE135">
            <v>7.5</v>
          </cell>
          <cell r="FF135">
            <v>0.4</v>
          </cell>
          <cell r="FG135">
            <v>0.1</v>
          </cell>
          <cell r="FH135">
            <v>1.7999999999999998</v>
          </cell>
          <cell r="FI135">
            <v>3.2</v>
          </cell>
          <cell r="FJ135">
            <v>14.2</v>
          </cell>
          <cell r="FK135">
            <v>48.5</v>
          </cell>
          <cell r="FL135">
            <v>0</v>
          </cell>
          <cell r="FM135">
            <v>0</v>
          </cell>
          <cell r="FN135" t="str">
            <v>nd</v>
          </cell>
          <cell r="FO135" t="str">
            <v>nd</v>
          </cell>
          <cell r="FP135">
            <v>4.8</v>
          </cell>
          <cell r="FQ135">
            <v>7.7</v>
          </cell>
          <cell r="FR135">
            <v>0</v>
          </cell>
          <cell r="FS135">
            <v>0</v>
          </cell>
          <cell r="FT135" t="str">
            <v>nd</v>
          </cell>
          <cell r="FU135">
            <v>0</v>
          </cell>
          <cell r="FV135">
            <v>0.70000000000000007</v>
          </cell>
          <cell r="FW135">
            <v>0</v>
          </cell>
          <cell r="FX135">
            <v>0</v>
          </cell>
          <cell r="FY135" t="str">
            <v>nd</v>
          </cell>
          <cell r="FZ135" t="str">
            <v>nd</v>
          </cell>
          <cell r="GA135">
            <v>1</v>
          </cell>
          <cell r="GB135">
            <v>1.7000000000000002</v>
          </cell>
          <cell r="GC135" t="str">
            <v>nd</v>
          </cell>
          <cell r="GD135">
            <v>0</v>
          </cell>
          <cell r="GE135" t="str">
            <v>nd</v>
          </cell>
          <cell r="GF135">
            <v>0.4</v>
          </cell>
          <cell r="GG135">
            <v>3.2</v>
          </cell>
          <cell r="GH135">
            <v>11.1</v>
          </cell>
          <cell r="GI135" t="str">
            <v>nd</v>
          </cell>
          <cell r="GJ135">
            <v>0</v>
          </cell>
          <cell r="GK135">
            <v>0</v>
          </cell>
          <cell r="GL135" t="str">
            <v>nd</v>
          </cell>
          <cell r="GM135">
            <v>9.1</v>
          </cell>
          <cell r="GN135">
            <v>59.4</v>
          </cell>
          <cell r="GO135">
            <v>0</v>
          </cell>
          <cell r="GP135">
            <v>0</v>
          </cell>
          <cell r="GQ135">
            <v>0</v>
          </cell>
          <cell r="GR135">
            <v>0</v>
          </cell>
          <cell r="GS135">
            <v>3.2</v>
          </cell>
          <cell r="GT135">
            <v>8.7999999999999989</v>
          </cell>
          <cell r="GU135">
            <v>0</v>
          </cell>
          <cell r="GV135" t="str">
            <v>nd</v>
          </cell>
          <cell r="GW135">
            <v>0</v>
          </cell>
          <cell r="GX135" t="str">
            <v>nd</v>
          </cell>
          <cell r="GY135">
            <v>0.5</v>
          </cell>
          <cell r="GZ135">
            <v>0</v>
          </cell>
          <cell r="HA135">
            <v>0</v>
          </cell>
          <cell r="HB135">
            <v>0</v>
          </cell>
          <cell r="HC135" t="str">
            <v>nd</v>
          </cell>
          <cell r="HD135">
            <v>2</v>
          </cell>
          <cell r="HE135">
            <v>0.5</v>
          </cell>
          <cell r="HF135">
            <v>0</v>
          </cell>
          <cell r="HG135">
            <v>0</v>
          </cell>
          <cell r="HH135">
            <v>0</v>
          </cell>
          <cell r="HI135">
            <v>1.6</v>
          </cell>
          <cell r="HJ135">
            <v>9.7000000000000011</v>
          </cell>
          <cell r="HK135">
            <v>3.2</v>
          </cell>
          <cell r="HL135">
            <v>0</v>
          </cell>
          <cell r="HM135">
            <v>0</v>
          </cell>
          <cell r="HN135">
            <v>0</v>
          </cell>
          <cell r="HO135">
            <v>2.6</v>
          </cell>
          <cell r="HP135">
            <v>46</v>
          </cell>
          <cell r="HQ135">
            <v>21.3</v>
          </cell>
          <cell r="HR135">
            <v>0</v>
          </cell>
          <cell r="HS135">
            <v>0</v>
          </cell>
          <cell r="HT135">
            <v>0</v>
          </cell>
          <cell r="HU135" t="str">
            <v>nd</v>
          </cell>
          <cell r="HV135">
            <v>9.5</v>
          </cell>
          <cell r="HW135">
            <v>2.2999999999999998</v>
          </cell>
          <cell r="HX135">
            <v>0</v>
          </cell>
          <cell r="HY135">
            <v>0</v>
          </cell>
          <cell r="HZ135" t="str">
            <v>nd</v>
          </cell>
          <cell r="IA135" t="str">
            <v>nd</v>
          </cell>
          <cell r="IB135" t="str">
            <v>nd</v>
          </cell>
          <cell r="IC135">
            <v>0</v>
          </cell>
          <cell r="ID135">
            <v>0</v>
          </cell>
          <cell r="IE135">
            <v>0.4</v>
          </cell>
          <cell r="IF135">
            <v>1</v>
          </cell>
          <cell r="IG135">
            <v>1.3</v>
          </cell>
          <cell r="IH135">
            <v>0.3</v>
          </cell>
          <cell r="II135" t="str">
            <v>nd</v>
          </cell>
          <cell r="IJ135" t="str">
            <v>nd</v>
          </cell>
          <cell r="IK135">
            <v>1.0999999999999999</v>
          </cell>
          <cell r="IL135">
            <v>6.2</v>
          </cell>
          <cell r="IM135">
            <v>3.6999999999999997</v>
          </cell>
          <cell r="IN135">
            <v>3.2</v>
          </cell>
          <cell r="IO135">
            <v>0.6</v>
          </cell>
          <cell r="IP135" t="str">
            <v>nd</v>
          </cell>
          <cell r="IQ135">
            <v>6.3</v>
          </cell>
          <cell r="IR135">
            <v>22.900000000000002</v>
          </cell>
          <cell r="IS135">
            <v>19.2</v>
          </cell>
          <cell r="IT135">
            <v>20.7</v>
          </cell>
          <cell r="IU135">
            <v>0</v>
          </cell>
          <cell r="IV135">
            <v>0</v>
          </cell>
          <cell r="IW135">
            <v>1.7000000000000002</v>
          </cell>
          <cell r="IX135">
            <v>3.5000000000000004</v>
          </cell>
          <cell r="IY135">
            <v>5</v>
          </cell>
          <cell r="IZ135">
            <v>1.7999999999999998</v>
          </cell>
          <cell r="JA135">
            <v>0</v>
          </cell>
          <cell r="JB135">
            <v>0</v>
          </cell>
          <cell r="JC135">
            <v>0</v>
          </cell>
          <cell r="JD135">
            <v>0</v>
          </cell>
          <cell r="JE135">
            <v>0.8</v>
          </cell>
          <cell r="JF135">
            <v>0</v>
          </cell>
          <cell r="JG135" t="str">
            <v>nd</v>
          </cell>
          <cell r="JH135">
            <v>0</v>
          </cell>
          <cell r="JI135">
            <v>0</v>
          </cell>
          <cell r="JJ135">
            <v>0</v>
          </cell>
          <cell r="JK135">
            <v>2.2999999999999998</v>
          </cell>
          <cell r="JL135">
            <v>0</v>
          </cell>
          <cell r="JM135">
            <v>0</v>
          </cell>
          <cell r="JN135">
            <v>0</v>
          </cell>
          <cell r="JO135" t="str">
            <v>nd</v>
          </cell>
          <cell r="JP135">
            <v>0.6</v>
          </cell>
          <cell r="JQ135">
            <v>13.700000000000001</v>
          </cell>
          <cell r="JR135">
            <v>0</v>
          </cell>
          <cell r="JS135">
            <v>0</v>
          </cell>
          <cell r="JT135">
            <v>0</v>
          </cell>
          <cell r="JU135" t="str">
            <v>nd</v>
          </cell>
          <cell r="JV135" t="str">
            <v>nd</v>
          </cell>
          <cell r="JW135">
            <v>69.5</v>
          </cell>
          <cell r="JX135">
            <v>0</v>
          </cell>
          <cell r="JY135">
            <v>0</v>
          </cell>
          <cell r="JZ135">
            <v>0</v>
          </cell>
          <cell r="KA135">
            <v>0</v>
          </cell>
          <cell r="KB135">
            <v>0</v>
          </cell>
          <cell r="KC135">
            <v>12.3</v>
          </cell>
          <cell r="KD135">
            <v>79.100000000000009</v>
          </cell>
          <cell r="KE135">
            <v>3.3000000000000003</v>
          </cell>
          <cell r="KF135">
            <v>1.3</v>
          </cell>
          <cell r="KG135">
            <v>4.1000000000000005</v>
          </cell>
          <cell r="KH135">
            <v>12</v>
          </cell>
          <cell r="KI135">
            <v>0.2</v>
          </cell>
          <cell r="KJ135">
            <v>77.100000000000009</v>
          </cell>
          <cell r="KK135">
            <v>3.4000000000000004</v>
          </cell>
          <cell r="KL135">
            <v>1.3</v>
          </cell>
          <cell r="KM135">
            <v>4.3</v>
          </cell>
          <cell r="KN135">
            <v>13.700000000000001</v>
          </cell>
          <cell r="KO135">
            <v>0.2</v>
          </cell>
        </row>
        <row r="136">
          <cell r="A136" t="str">
            <v>EnsGZ</v>
          </cell>
          <cell r="B136" t="str">
            <v>136</v>
          </cell>
          <cell r="C136" t="str">
            <v>NAF 38</v>
          </cell>
          <cell r="D136" t="str">
            <v>GZ</v>
          </cell>
          <cell r="E136" t="str">
            <v/>
          </cell>
          <cell r="F136">
            <v>0.6</v>
          </cell>
          <cell r="G136">
            <v>3.3000000000000003</v>
          </cell>
          <cell r="H136">
            <v>19</v>
          </cell>
          <cell r="I136">
            <v>60.099999999999994</v>
          </cell>
          <cell r="J136">
            <v>17</v>
          </cell>
          <cell r="K136">
            <v>77.3</v>
          </cell>
          <cell r="L136">
            <v>10</v>
          </cell>
          <cell r="M136">
            <v>8.6</v>
          </cell>
          <cell r="N136">
            <v>4.1000000000000005</v>
          </cell>
          <cell r="O136">
            <v>23.9</v>
          </cell>
          <cell r="P136">
            <v>31.5</v>
          </cell>
          <cell r="Q136">
            <v>27.6</v>
          </cell>
          <cell r="R136">
            <v>8</v>
          </cell>
          <cell r="S136">
            <v>17.5</v>
          </cell>
          <cell r="T136">
            <v>21.6</v>
          </cell>
          <cell r="U136">
            <v>2.6</v>
          </cell>
          <cell r="V136">
            <v>22.2</v>
          </cell>
          <cell r="W136">
            <v>11.600000000000001</v>
          </cell>
          <cell r="X136">
            <v>79.100000000000009</v>
          </cell>
          <cell r="Y136">
            <v>9.3000000000000007</v>
          </cell>
          <cell r="Z136">
            <v>8.9</v>
          </cell>
          <cell r="AA136">
            <v>45.5</v>
          </cell>
          <cell r="AB136">
            <v>21.4</v>
          </cell>
          <cell r="AC136">
            <v>45.5</v>
          </cell>
          <cell r="AD136">
            <v>19.600000000000001</v>
          </cell>
          <cell r="AE136">
            <v>24.3</v>
          </cell>
          <cell r="AF136">
            <v>30.099999999999998</v>
          </cell>
          <cell r="AG136">
            <v>8.6999999999999993</v>
          </cell>
          <cell r="AH136">
            <v>0</v>
          </cell>
          <cell r="AI136">
            <v>36.9</v>
          </cell>
          <cell r="AJ136">
            <v>67.2</v>
          </cell>
          <cell r="AK136">
            <v>5.0999999999999996</v>
          </cell>
          <cell r="AL136">
            <v>27.6</v>
          </cell>
          <cell r="AM136">
            <v>33</v>
          </cell>
          <cell r="AN136">
            <v>67</v>
          </cell>
          <cell r="AO136">
            <v>70.3</v>
          </cell>
          <cell r="AP136">
            <v>29.7</v>
          </cell>
          <cell r="AQ136">
            <v>29.2</v>
          </cell>
          <cell r="AR136">
            <v>3.5999999999999996</v>
          </cell>
          <cell r="AS136">
            <v>1.2</v>
          </cell>
          <cell r="AT136">
            <v>60.8</v>
          </cell>
          <cell r="AU136">
            <v>5.2</v>
          </cell>
          <cell r="AV136">
            <v>4.3</v>
          </cell>
          <cell r="AW136">
            <v>0.6</v>
          </cell>
          <cell r="AX136">
            <v>1.5</v>
          </cell>
          <cell r="AY136">
            <v>78.2</v>
          </cell>
          <cell r="AZ136">
            <v>15.4</v>
          </cell>
          <cell r="BA136">
            <v>72</v>
          </cell>
          <cell r="BB136">
            <v>12.8</v>
          </cell>
          <cell r="BC136">
            <v>4.5999999999999996</v>
          </cell>
          <cell r="BD136">
            <v>2.9000000000000004</v>
          </cell>
          <cell r="BE136">
            <v>2.7</v>
          </cell>
          <cell r="BF136">
            <v>5</v>
          </cell>
          <cell r="BG136">
            <v>2.8000000000000003</v>
          </cell>
          <cell r="BH136">
            <v>3.5000000000000004</v>
          </cell>
          <cell r="BI136">
            <v>4.1000000000000005</v>
          </cell>
          <cell r="BJ136">
            <v>6.2</v>
          </cell>
          <cell r="BK136">
            <v>32.5</v>
          </cell>
          <cell r="BL136">
            <v>50.8</v>
          </cell>
          <cell r="BM136">
            <v>0.6</v>
          </cell>
          <cell r="BN136">
            <v>0.3</v>
          </cell>
          <cell r="BO136">
            <v>0.4</v>
          </cell>
          <cell r="BP136">
            <v>2</v>
          </cell>
          <cell r="BQ136">
            <v>26</v>
          </cell>
          <cell r="BR136">
            <v>70.8</v>
          </cell>
          <cell r="BS136">
            <v>0</v>
          </cell>
          <cell r="BT136">
            <v>0.2</v>
          </cell>
          <cell r="BU136">
            <v>0.3</v>
          </cell>
          <cell r="BV136">
            <v>16.2</v>
          </cell>
          <cell r="BW136">
            <v>63.7</v>
          </cell>
          <cell r="BX136">
            <v>19.5</v>
          </cell>
          <cell r="BY136">
            <v>0.5</v>
          </cell>
          <cell r="BZ136">
            <v>2.4</v>
          </cell>
          <cell r="CA136">
            <v>19.3</v>
          </cell>
          <cell r="CB136">
            <v>50.4</v>
          </cell>
          <cell r="CC136">
            <v>22</v>
          </cell>
          <cell r="CD136">
            <v>5.4</v>
          </cell>
          <cell r="CE136">
            <v>0</v>
          </cell>
          <cell r="CF136">
            <v>0</v>
          </cell>
          <cell r="CG136" t="str">
            <v>nd</v>
          </cell>
          <cell r="CH136">
            <v>0.1</v>
          </cell>
          <cell r="CI136">
            <v>0.5</v>
          </cell>
          <cell r="CJ136">
            <v>99.3</v>
          </cell>
          <cell r="CK136">
            <v>82.6</v>
          </cell>
          <cell r="CL136">
            <v>31.1</v>
          </cell>
          <cell r="CM136">
            <v>88.9</v>
          </cell>
          <cell r="CN136">
            <v>39.4</v>
          </cell>
          <cell r="CO136">
            <v>2.9000000000000004</v>
          </cell>
          <cell r="CP136">
            <v>19.7</v>
          </cell>
          <cell r="CQ136">
            <v>76.099999999999994</v>
          </cell>
          <cell r="CR136">
            <v>8.4</v>
          </cell>
          <cell r="CS136">
            <v>25.3</v>
          </cell>
          <cell r="CT136">
            <v>29.2</v>
          </cell>
          <cell r="CU136">
            <v>16.900000000000002</v>
          </cell>
          <cell r="CV136">
            <v>28.599999999999998</v>
          </cell>
          <cell r="CW136">
            <v>32</v>
          </cell>
          <cell r="CX136">
            <v>3.9</v>
          </cell>
          <cell r="CY136">
            <v>9.1</v>
          </cell>
          <cell r="CZ136">
            <v>7.9</v>
          </cell>
          <cell r="DA136">
            <v>18.099999999999998</v>
          </cell>
          <cell r="DB136">
            <v>29.099999999999998</v>
          </cell>
          <cell r="DC136">
            <v>28.999999999999996</v>
          </cell>
          <cell r="DD136">
            <v>26.200000000000003</v>
          </cell>
          <cell r="DE136">
            <v>17.2</v>
          </cell>
          <cell r="DF136">
            <v>23.5</v>
          </cell>
          <cell r="DG136">
            <v>6.4</v>
          </cell>
          <cell r="DH136">
            <v>3.9</v>
          </cell>
          <cell r="DI136">
            <v>19.600000000000001</v>
          </cell>
          <cell r="DJ136">
            <v>21.3</v>
          </cell>
          <cell r="DK136">
            <v>14.000000000000002</v>
          </cell>
          <cell r="DL136">
            <v>0.2</v>
          </cell>
          <cell r="DM136" t="str">
            <v>nd</v>
          </cell>
          <cell r="DN136">
            <v>0</v>
          </cell>
          <cell r="DO136" t="str">
            <v>nd</v>
          </cell>
          <cell r="DP136">
            <v>0.1</v>
          </cell>
          <cell r="DQ136">
            <v>1.5</v>
          </cell>
          <cell r="DR136">
            <v>0.5</v>
          </cell>
          <cell r="DS136">
            <v>0.4</v>
          </cell>
          <cell r="DT136">
            <v>0.2</v>
          </cell>
          <cell r="DU136">
            <v>0.3</v>
          </cell>
          <cell r="DV136">
            <v>0.4</v>
          </cell>
          <cell r="DW136">
            <v>10.6</v>
          </cell>
          <cell r="DX136">
            <v>4.7</v>
          </cell>
          <cell r="DY136">
            <v>1.5</v>
          </cell>
          <cell r="DZ136">
            <v>1.0999999999999999</v>
          </cell>
          <cell r="EA136">
            <v>0.5</v>
          </cell>
          <cell r="EB136">
            <v>0.89999999999999991</v>
          </cell>
          <cell r="EC136">
            <v>45.7</v>
          </cell>
          <cell r="ED136">
            <v>5.8000000000000007</v>
          </cell>
          <cell r="EE136">
            <v>2.4</v>
          </cell>
          <cell r="EF136">
            <v>1.4000000000000001</v>
          </cell>
          <cell r="EG136">
            <v>1.5</v>
          </cell>
          <cell r="EH136">
            <v>2.9000000000000004</v>
          </cell>
          <cell r="EI136">
            <v>13.8</v>
          </cell>
          <cell r="EJ136">
            <v>1.9</v>
          </cell>
          <cell r="EK136">
            <v>0.3</v>
          </cell>
          <cell r="EL136">
            <v>0.2</v>
          </cell>
          <cell r="EM136">
            <v>0.2</v>
          </cell>
          <cell r="EN136">
            <v>0.70000000000000007</v>
          </cell>
          <cell r="EO136">
            <v>0</v>
          </cell>
          <cell r="EP136">
            <v>0.2</v>
          </cell>
          <cell r="EQ136">
            <v>0</v>
          </cell>
          <cell r="ER136">
            <v>0</v>
          </cell>
          <cell r="ES136">
            <v>0.3</v>
          </cell>
          <cell r="ET136">
            <v>0.1</v>
          </cell>
          <cell r="EU136" t="str">
            <v>nd</v>
          </cell>
          <cell r="EV136">
            <v>0.2</v>
          </cell>
          <cell r="EW136">
            <v>0.3</v>
          </cell>
          <cell r="EX136">
            <v>1.0999999999999999</v>
          </cell>
          <cell r="EY136">
            <v>1.3</v>
          </cell>
          <cell r="EZ136">
            <v>0.5</v>
          </cell>
          <cell r="FA136">
            <v>1.3</v>
          </cell>
          <cell r="FB136">
            <v>1</v>
          </cell>
          <cell r="FC136">
            <v>3.4000000000000004</v>
          </cell>
          <cell r="FD136">
            <v>6.1</v>
          </cell>
          <cell r="FE136">
            <v>7.1</v>
          </cell>
          <cell r="FF136">
            <v>1.9</v>
          </cell>
          <cell r="FG136">
            <v>1.6</v>
          </cell>
          <cell r="FH136">
            <v>2.9000000000000004</v>
          </cell>
          <cell r="FI136">
            <v>2</v>
          </cell>
          <cell r="FJ136">
            <v>19.100000000000001</v>
          </cell>
          <cell r="FK136">
            <v>32.700000000000003</v>
          </cell>
          <cell r="FL136">
            <v>0.3</v>
          </cell>
          <cell r="FM136">
            <v>0.5</v>
          </cell>
          <cell r="FN136">
            <v>0.2</v>
          </cell>
          <cell r="FO136">
            <v>0.5</v>
          </cell>
          <cell r="FP136">
            <v>5.8999999999999995</v>
          </cell>
          <cell r="FQ136">
            <v>9.5</v>
          </cell>
          <cell r="FR136">
            <v>0.2</v>
          </cell>
          <cell r="FS136" t="str">
            <v>nd</v>
          </cell>
          <cell r="FT136">
            <v>0</v>
          </cell>
          <cell r="FU136" t="str">
            <v>nd</v>
          </cell>
          <cell r="FV136">
            <v>0.4</v>
          </cell>
          <cell r="FW136">
            <v>0.3</v>
          </cell>
          <cell r="FX136">
            <v>0.2</v>
          </cell>
          <cell r="FY136">
            <v>0.1</v>
          </cell>
          <cell r="FZ136">
            <v>0.4</v>
          </cell>
          <cell r="GA136">
            <v>0.6</v>
          </cell>
          <cell r="GB136">
            <v>1.6</v>
          </cell>
          <cell r="GC136" t="str">
            <v>nd</v>
          </cell>
          <cell r="GD136" t="str">
            <v>nd</v>
          </cell>
          <cell r="GE136">
            <v>0.3</v>
          </cell>
          <cell r="GF136">
            <v>0.6</v>
          </cell>
          <cell r="GG136">
            <v>6.4</v>
          </cell>
          <cell r="GH136">
            <v>11.600000000000001</v>
          </cell>
          <cell r="GI136">
            <v>0.1</v>
          </cell>
          <cell r="GJ136">
            <v>0</v>
          </cell>
          <cell r="GK136">
            <v>0</v>
          </cell>
          <cell r="GL136">
            <v>0.89999999999999991</v>
          </cell>
          <cell r="GM136">
            <v>14.6</v>
          </cell>
          <cell r="GN136">
            <v>44.9</v>
          </cell>
          <cell r="GO136">
            <v>0</v>
          </cell>
          <cell r="GP136">
            <v>0</v>
          </cell>
          <cell r="GQ136">
            <v>0</v>
          </cell>
          <cell r="GR136">
            <v>0.1</v>
          </cell>
          <cell r="GS136">
            <v>4.3999999999999995</v>
          </cell>
          <cell r="GT136">
            <v>12.2</v>
          </cell>
          <cell r="GU136">
            <v>0</v>
          </cell>
          <cell r="GV136">
            <v>0.4</v>
          </cell>
          <cell r="GW136">
            <v>0</v>
          </cell>
          <cell r="GX136" t="str">
            <v>nd</v>
          </cell>
          <cell r="GY136">
            <v>0.1</v>
          </cell>
          <cell r="GZ136">
            <v>0</v>
          </cell>
          <cell r="HA136" t="str">
            <v>nd</v>
          </cell>
          <cell r="HB136">
            <v>0</v>
          </cell>
          <cell r="HC136">
            <v>0.1</v>
          </cell>
          <cell r="HD136">
            <v>2</v>
          </cell>
          <cell r="HE136">
            <v>0.89999999999999991</v>
          </cell>
          <cell r="HF136">
            <v>0</v>
          </cell>
          <cell r="HG136">
            <v>0</v>
          </cell>
          <cell r="HH136" t="str">
            <v>nd</v>
          </cell>
          <cell r="HI136">
            <v>1.9</v>
          </cell>
          <cell r="HJ136">
            <v>13.4</v>
          </cell>
          <cell r="HK136">
            <v>3.9</v>
          </cell>
          <cell r="HL136">
            <v>0</v>
          </cell>
          <cell r="HM136" t="str">
            <v>nd</v>
          </cell>
          <cell r="HN136">
            <v>0.1</v>
          </cell>
          <cell r="HO136">
            <v>12.8</v>
          </cell>
          <cell r="HP136">
            <v>35.799999999999997</v>
          </cell>
          <cell r="HQ136">
            <v>11.3</v>
          </cell>
          <cell r="HR136">
            <v>0</v>
          </cell>
          <cell r="HS136" t="str">
            <v>nd</v>
          </cell>
          <cell r="HT136">
            <v>0.1</v>
          </cell>
          <cell r="HU136">
            <v>1.3</v>
          </cell>
          <cell r="HV136">
            <v>12.1</v>
          </cell>
          <cell r="HW136">
            <v>3.4000000000000004</v>
          </cell>
          <cell r="HX136">
            <v>0</v>
          </cell>
          <cell r="HY136">
            <v>0.2</v>
          </cell>
          <cell r="HZ136">
            <v>0.3</v>
          </cell>
          <cell r="IA136">
            <v>0.1</v>
          </cell>
          <cell r="IB136" t="str">
            <v>nd</v>
          </cell>
          <cell r="IC136">
            <v>0</v>
          </cell>
          <cell r="ID136">
            <v>0.1</v>
          </cell>
          <cell r="IE136">
            <v>1</v>
          </cell>
          <cell r="IF136">
            <v>1.0999999999999999</v>
          </cell>
          <cell r="IG136">
            <v>0.8</v>
          </cell>
          <cell r="IH136">
            <v>0.1</v>
          </cell>
          <cell r="II136" t="str">
            <v>nd</v>
          </cell>
          <cell r="IJ136">
            <v>0.4</v>
          </cell>
          <cell r="IK136">
            <v>3.5999999999999996</v>
          </cell>
          <cell r="IL136">
            <v>10.299999999999999</v>
          </cell>
          <cell r="IM136">
            <v>3.9</v>
          </cell>
          <cell r="IN136">
            <v>1</v>
          </cell>
          <cell r="IO136">
            <v>0.4</v>
          </cell>
          <cell r="IP136">
            <v>1.5</v>
          </cell>
          <cell r="IQ136">
            <v>11.600000000000001</v>
          </cell>
          <cell r="IR136">
            <v>30</v>
          </cell>
          <cell r="IS136">
            <v>13.3</v>
          </cell>
          <cell r="IT136">
            <v>3.3000000000000003</v>
          </cell>
          <cell r="IU136" t="str">
            <v>nd</v>
          </cell>
          <cell r="IV136">
            <v>0.4</v>
          </cell>
          <cell r="IW136">
            <v>2.8000000000000003</v>
          </cell>
          <cell r="IX136">
            <v>8.9</v>
          </cell>
          <cell r="IY136">
            <v>3.8</v>
          </cell>
          <cell r="IZ136">
            <v>1</v>
          </cell>
          <cell r="JA136">
            <v>0</v>
          </cell>
          <cell r="JB136">
            <v>0</v>
          </cell>
          <cell r="JC136">
            <v>0</v>
          </cell>
          <cell r="JD136">
            <v>0</v>
          </cell>
          <cell r="JE136">
            <v>0.6</v>
          </cell>
          <cell r="JF136">
            <v>0</v>
          </cell>
          <cell r="JG136">
            <v>0</v>
          </cell>
          <cell r="JH136">
            <v>0</v>
          </cell>
          <cell r="JI136">
            <v>0</v>
          </cell>
          <cell r="JJ136" t="str">
            <v>nd</v>
          </cell>
          <cell r="JK136">
            <v>3.1</v>
          </cell>
          <cell r="JL136">
            <v>0</v>
          </cell>
          <cell r="JM136">
            <v>0</v>
          </cell>
          <cell r="JN136">
            <v>0</v>
          </cell>
          <cell r="JO136">
            <v>0</v>
          </cell>
          <cell r="JP136" t="str">
            <v>nd</v>
          </cell>
          <cell r="JQ136">
            <v>18.8</v>
          </cell>
          <cell r="JR136">
            <v>0</v>
          </cell>
          <cell r="JS136">
            <v>0</v>
          </cell>
          <cell r="JT136" t="str">
            <v>nd</v>
          </cell>
          <cell r="JU136">
            <v>0.1</v>
          </cell>
          <cell r="JV136">
            <v>0.3</v>
          </cell>
          <cell r="JW136">
            <v>60.099999999999994</v>
          </cell>
          <cell r="JX136">
            <v>0</v>
          </cell>
          <cell r="JY136">
            <v>0</v>
          </cell>
          <cell r="JZ136" t="str">
            <v>nd</v>
          </cell>
          <cell r="KA136">
            <v>0</v>
          </cell>
          <cell r="KB136" t="str">
            <v>nd</v>
          </cell>
          <cell r="KC136">
            <v>16.8</v>
          </cell>
          <cell r="KD136">
            <v>64.7</v>
          </cell>
          <cell r="KE136">
            <v>7.7</v>
          </cell>
          <cell r="KF136">
            <v>2.5</v>
          </cell>
          <cell r="KG136">
            <v>5.8999999999999995</v>
          </cell>
          <cell r="KH136">
            <v>19.100000000000001</v>
          </cell>
          <cell r="KI136">
            <v>0.1</v>
          </cell>
          <cell r="KJ136">
            <v>62.2</v>
          </cell>
          <cell r="KK136">
            <v>7.6</v>
          </cell>
          <cell r="KL136">
            <v>2.5</v>
          </cell>
          <cell r="KM136">
            <v>6.5</v>
          </cell>
          <cell r="KN136">
            <v>21</v>
          </cell>
          <cell r="KO136">
            <v>0.1</v>
          </cell>
        </row>
        <row r="137">
          <cell r="A137" t="str">
            <v>EnsHZ</v>
          </cell>
          <cell r="B137" t="str">
            <v>137</v>
          </cell>
          <cell r="C137" t="str">
            <v>NAF 38</v>
          </cell>
          <cell r="D137" t="str">
            <v>HZ</v>
          </cell>
          <cell r="E137" t="str">
            <v/>
          </cell>
          <cell r="F137">
            <v>0.5</v>
          </cell>
          <cell r="G137">
            <v>15.1</v>
          </cell>
          <cell r="H137">
            <v>32.5</v>
          </cell>
          <cell r="I137">
            <v>38.5</v>
          </cell>
          <cell r="J137">
            <v>13.3</v>
          </cell>
          <cell r="K137">
            <v>91</v>
          </cell>
          <cell r="L137">
            <v>6.1</v>
          </cell>
          <cell r="M137">
            <v>2.5</v>
          </cell>
          <cell r="N137">
            <v>0.4</v>
          </cell>
          <cell r="O137">
            <v>42.8</v>
          </cell>
          <cell r="P137">
            <v>50.5</v>
          </cell>
          <cell r="Q137">
            <v>7.0000000000000009</v>
          </cell>
          <cell r="R137">
            <v>3.6999999999999997</v>
          </cell>
          <cell r="S137">
            <v>16.900000000000002</v>
          </cell>
          <cell r="T137">
            <v>37.200000000000003</v>
          </cell>
          <cell r="U137">
            <v>3</v>
          </cell>
          <cell r="V137">
            <v>18.8</v>
          </cell>
          <cell r="W137">
            <v>12.7</v>
          </cell>
          <cell r="X137">
            <v>83.1</v>
          </cell>
          <cell r="Y137">
            <v>4.2</v>
          </cell>
          <cell r="Z137">
            <v>3.3000000000000003</v>
          </cell>
          <cell r="AA137">
            <v>35.799999999999997</v>
          </cell>
          <cell r="AB137">
            <v>8.9</v>
          </cell>
          <cell r="AC137">
            <v>74</v>
          </cell>
          <cell r="AD137">
            <v>18.7</v>
          </cell>
          <cell r="AE137">
            <v>13</v>
          </cell>
          <cell r="AF137">
            <v>30.4</v>
          </cell>
          <cell r="AG137">
            <v>13</v>
          </cell>
          <cell r="AH137">
            <v>0</v>
          </cell>
          <cell r="AI137">
            <v>43.5</v>
          </cell>
          <cell r="AJ137">
            <v>43.8</v>
          </cell>
          <cell r="AK137">
            <v>8.4</v>
          </cell>
          <cell r="AL137">
            <v>47.8</v>
          </cell>
          <cell r="AM137">
            <v>50.6</v>
          </cell>
          <cell r="AN137">
            <v>49.4</v>
          </cell>
          <cell r="AO137">
            <v>74.099999999999994</v>
          </cell>
          <cell r="AP137">
            <v>25.900000000000002</v>
          </cell>
          <cell r="AQ137">
            <v>34.599999999999994</v>
          </cell>
          <cell r="AR137">
            <v>8.1</v>
          </cell>
          <cell r="AS137">
            <v>0.6</v>
          </cell>
          <cell r="AT137">
            <v>53.800000000000004</v>
          </cell>
          <cell r="AU137">
            <v>3</v>
          </cell>
          <cell r="AV137">
            <v>3.5999999999999996</v>
          </cell>
          <cell r="AW137">
            <v>0.4</v>
          </cell>
          <cell r="AX137">
            <v>1.4000000000000001</v>
          </cell>
          <cell r="AY137">
            <v>59.599999999999994</v>
          </cell>
          <cell r="AZ137">
            <v>35.099999999999994</v>
          </cell>
          <cell r="BA137">
            <v>51.300000000000004</v>
          </cell>
          <cell r="BB137">
            <v>27.200000000000003</v>
          </cell>
          <cell r="BC137">
            <v>11.5</v>
          </cell>
          <cell r="BD137">
            <v>5.8999999999999995</v>
          </cell>
          <cell r="BE137">
            <v>1.6</v>
          </cell>
          <cell r="BF137">
            <v>2.5</v>
          </cell>
          <cell r="BG137">
            <v>0.8</v>
          </cell>
          <cell r="BH137">
            <v>5.0999999999999996</v>
          </cell>
          <cell r="BI137">
            <v>9.6</v>
          </cell>
          <cell r="BJ137">
            <v>25</v>
          </cell>
          <cell r="BK137">
            <v>20.8</v>
          </cell>
          <cell r="BL137">
            <v>38.700000000000003</v>
          </cell>
          <cell r="BM137">
            <v>0.6</v>
          </cell>
          <cell r="BN137">
            <v>0.70000000000000007</v>
          </cell>
          <cell r="BO137">
            <v>1.3</v>
          </cell>
          <cell r="BP137">
            <v>3.1</v>
          </cell>
          <cell r="BQ137">
            <v>53</v>
          </cell>
          <cell r="BR137">
            <v>41.199999999999996</v>
          </cell>
          <cell r="BS137">
            <v>0</v>
          </cell>
          <cell r="BT137">
            <v>0</v>
          </cell>
          <cell r="BU137">
            <v>0.4</v>
          </cell>
          <cell r="BV137">
            <v>5.3</v>
          </cell>
          <cell r="BW137">
            <v>83.3</v>
          </cell>
          <cell r="BX137">
            <v>11</v>
          </cell>
          <cell r="BY137">
            <v>0.6</v>
          </cell>
          <cell r="BZ137">
            <v>1.5</v>
          </cell>
          <cell r="CA137">
            <v>17.100000000000001</v>
          </cell>
          <cell r="CB137">
            <v>43.2</v>
          </cell>
          <cell r="CC137">
            <v>34.200000000000003</v>
          </cell>
          <cell r="CD137">
            <v>3.3000000000000003</v>
          </cell>
          <cell r="CE137">
            <v>0</v>
          </cell>
          <cell r="CF137">
            <v>0</v>
          </cell>
          <cell r="CG137" t="str">
            <v>nd</v>
          </cell>
          <cell r="CH137">
            <v>0.4</v>
          </cell>
          <cell r="CI137">
            <v>23.799999999999997</v>
          </cell>
          <cell r="CJ137">
            <v>75.5</v>
          </cell>
          <cell r="CK137">
            <v>78.3</v>
          </cell>
          <cell r="CL137">
            <v>52.300000000000004</v>
          </cell>
          <cell r="CM137">
            <v>65.400000000000006</v>
          </cell>
          <cell r="CN137">
            <v>41.4</v>
          </cell>
          <cell r="CO137">
            <v>12.9</v>
          </cell>
          <cell r="CP137">
            <v>24.9</v>
          </cell>
          <cell r="CQ137">
            <v>80.400000000000006</v>
          </cell>
          <cell r="CR137">
            <v>12.8</v>
          </cell>
          <cell r="CS137">
            <v>16.600000000000001</v>
          </cell>
          <cell r="CT137">
            <v>22</v>
          </cell>
          <cell r="CU137">
            <v>20</v>
          </cell>
          <cell r="CV137">
            <v>41.5</v>
          </cell>
          <cell r="CW137">
            <v>17.399999999999999</v>
          </cell>
          <cell r="CX137">
            <v>7.5</v>
          </cell>
          <cell r="CY137">
            <v>13.600000000000001</v>
          </cell>
          <cell r="CZ137">
            <v>6</v>
          </cell>
          <cell r="DA137">
            <v>14.499999999999998</v>
          </cell>
          <cell r="DB137">
            <v>40.9</v>
          </cell>
          <cell r="DC137">
            <v>19.5</v>
          </cell>
          <cell r="DD137">
            <v>38</v>
          </cell>
          <cell r="DE137">
            <v>16.5</v>
          </cell>
          <cell r="DF137">
            <v>34</v>
          </cell>
          <cell r="DG137">
            <v>13.700000000000001</v>
          </cell>
          <cell r="DH137">
            <v>3.5999999999999996</v>
          </cell>
          <cell r="DI137">
            <v>3.3000000000000003</v>
          </cell>
          <cell r="DJ137">
            <v>19.100000000000001</v>
          </cell>
          <cell r="DK137">
            <v>12.7</v>
          </cell>
          <cell r="DL137">
            <v>0</v>
          </cell>
          <cell r="DM137">
            <v>0.2</v>
          </cell>
          <cell r="DN137">
            <v>0</v>
          </cell>
          <cell r="DO137">
            <v>0.1</v>
          </cell>
          <cell r="DP137">
            <v>0.2</v>
          </cell>
          <cell r="DQ137">
            <v>6.1</v>
          </cell>
          <cell r="DR137">
            <v>1.2</v>
          </cell>
          <cell r="DS137">
            <v>1.7999999999999998</v>
          </cell>
          <cell r="DT137">
            <v>5.2</v>
          </cell>
          <cell r="DU137">
            <v>0.6</v>
          </cell>
          <cell r="DV137">
            <v>0.1</v>
          </cell>
          <cell r="DW137">
            <v>8</v>
          </cell>
          <cell r="DX137">
            <v>22</v>
          </cell>
          <cell r="DY137">
            <v>0.70000000000000007</v>
          </cell>
          <cell r="DZ137">
            <v>0.4</v>
          </cell>
          <cell r="EA137">
            <v>0.8</v>
          </cell>
          <cell r="EB137">
            <v>0.70000000000000007</v>
          </cell>
          <cell r="EC137">
            <v>32.4</v>
          </cell>
          <cell r="ED137">
            <v>3.8</v>
          </cell>
          <cell r="EE137">
            <v>0.8</v>
          </cell>
          <cell r="EF137">
            <v>0.1</v>
          </cell>
          <cell r="EG137" t="str">
            <v>nd</v>
          </cell>
          <cell r="EH137">
            <v>1.5</v>
          </cell>
          <cell r="EI137">
            <v>4.8</v>
          </cell>
          <cell r="EJ137">
            <v>0.3</v>
          </cell>
          <cell r="EK137" t="str">
            <v>nd</v>
          </cell>
          <cell r="EL137">
            <v>0</v>
          </cell>
          <cell r="EM137">
            <v>0</v>
          </cell>
          <cell r="EN137" t="str">
            <v>nd</v>
          </cell>
          <cell r="EO137">
            <v>0</v>
          </cell>
          <cell r="EP137">
            <v>0.2</v>
          </cell>
          <cell r="EQ137" t="str">
            <v>nd</v>
          </cell>
          <cell r="ER137" t="str">
            <v>nd</v>
          </cell>
          <cell r="ES137">
            <v>0.1</v>
          </cell>
          <cell r="ET137" t="str">
            <v>nd</v>
          </cell>
          <cell r="EU137">
            <v>5</v>
          </cell>
          <cell r="EV137" t="str">
            <v>nd</v>
          </cell>
          <cell r="EW137">
            <v>5.8000000000000007</v>
          </cell>
          <cell r="EX137">
            <v>1.4000000000000001</v>
          </cell>
          <cell r="EY137">
            <v>2.9000000000000004</v>
          </cell>
          <cell r="EZ137">
            <v>0.4</v>
          </cell>
          <cell r="FA137" t="str">
            <v>nd</v>
          </cell>
          <cell r="FB137">
            <v>0.4</v>
          </cell>
          <cell r="FC137">
            <v>18.3</v>
          </cell>
          <cell r="FD137">
            <v>4.3999999999999995</v>
          </cell>
          <cell r="FE137">
            <v>8.7999999999999989</v>
          </cell>
          <cell r="FF137" t="str">
            <v>nd</v>
          </cell>
          <cell r="FG137" t="str">
            <v>nd</v>
          </cell>
          <cell r="FH137">
            <v>0.89999999999999991</v>
          </cell>
          <cell r="FI137">
            <v>0.70000000000000007</v>
          </cell>
          <cell r="FJ137">
            <v>14.399999999999999</v>
          </cell>
          <cell r="FK137">
            <v>22.400000000000002</v>
          </cell>
          <cell r="FL137">
            <v>0</v>
          </cell>
          <cell r="FM137">
            <v>0</v>
          </cell>
          <cell r="FN137" t="str">
            <v>nd</v>
          </cell>
          <cell r="FO137">
            <v>0.2</v>
          </cell>
          <cell r="FP137">
            <v>0.5</v>
          </cell>
          <cell r="FQ137">
            <v>4.5</v>
          </cell>
          <cell r="FR137">
            <v>0.2</v>
          </cell>
          <cell r="FS137" t="str">
            <v>nd</v>
          </cell>
          <cell r="FT137" t="str">
            <v>nd</v>
          </cell>
          <cell r="FU137">
            <v>0</v>
          </cell>
          <cell r="FV137">
            <v>0.1</v>
          </cell>
          <cell r="FW137">
            <v>0.2</v>
          </cell>
          <cell r="FX137">
            <v>0.70000000000000007</v>
          </cell>
          <cell r="FY137">
            <v>1</v>
          </cell>
          <cell r="FZ137">
            <v>1.5</v>
          </cell>
          <cell r="GA137">
            <v>5.5</v>
          </cell>
          <cell r="GB137">
            <v>6.1</v>
          </cell>
          <cell r="GC137" t="str">
            <v>nd</v>
          </cell>
          <cell r="GD137">
            <v>0</v>
          </cell>
          <cell r="GE137">
            <v>0.3</v>
          </cell>
          <cell r="GF137">
            <v>1.4000000000000001</v>
          </cell>
          <cell r="GG137">
            <v>22.8</v>
          </cell>
          <cell r="GH137">
            <v>7.7</v>
          </cell>
          <cell r="GI137">
            <v>0</v>
          </cell>
          <cell r="GJ137">
            <v>0</v>
          </cell>
          <cell r="GK137" t="str">
            <v>nd</v>
          </cell>
          <cell r="GL137" t="str">
            <v>nd</v>
          </cell>
          <cell r="GM137">
            <v>14.899999999999999</v>
          </cell>
          <cell r="GN137">
            <v>23.9</v>
          </cell>
          <cell r="GO137">
            <v>0</v>
          </cell>
          <cell r="GP137">
            <v>0</v>
          </cell>
          <cell r="GQ137">
            <v>0</v>
          </cell>
          <cell r="GR137" t="str">
            <v>nd</v>
          </cell>
          <cell r="GS137">
            <v>9.8000000000000007</v>
          </cell>
          <cell r="GT137">
            <v>3.5000000000000004</v>
          </cell>
          <cell r="GU137">
            <v>0</v>
          </cell>
          <cell r="GV137">
            <v>0.3</v>
          </cell>
          <cell r="GW137">
            <v>0</v>
          </cell>
          <cell r="GX137" t="str">
            <v>nd</v>
          </cell>
          <cell r="GY137">
            <v>0.1</v>
          </cell>
          <cell r="GZ137">
            <v>0</v>
          </cell>
          <cell r="HA137">
            <v>0</v>
          </cell>
          <cell r="HB137">
            <v>0</v>
          </cell>
          <cell r="HC137">
            <v>0.6</v>
          </cell>
          <cell r="HD137">
            <v>13.3</v>
          </cell>
          <cell r="HE137">
            <v>1.3</v>
          </cell>
          <cell r="HF137">
            <v>0</v>
          </cell>
          <cell r="HG137">
            <v>0</v>
          </cell>
          <cell r="HH137" t="str">
            <v>nd</v>
          </cell>
          <cell r="HI137">
            <v>1.0999999999999999</v>
          </cell>
          <cell r="HJ137">
            <v>28.7</v>
          </cell>
          <cell r="HK137">
            <v>2.4</v>
          </cell>
          <cell r="HL137">
            <v>0</v>
          </cell>
          <cell r="HM137">
            <v>0</v>
          </cell>
          <cell r="HN137" t="str">
            <v>nd</v>
          </cell>
          <cell r="HO137">
            <v>3</v>
          </cell>
          <cell r="HP137">
            <v>29.5</v>
          </cell>
          <cell r="HQ137">
            <v>6.1</v>
          </cell>
          <cell r="HR137">
            <v>0</v>
          </cell>
          <cell r="HS137">
            <v>0</v>
          </cell>
          <cell r="HT137" t="str">
            <v>nd</v>
          </cell>
          <cell r="HU137">
            <v>0.70000000000000007</v>
          </cell>
          <cell r="HV137">
            <v>11.600000000000001</v>
          </cell>
          <cell r="HW137">
            <v>1.0999999999999999</v>
          </cell>
          <cell r="HX137">
            <v>0</v>
          </cell>
          <cell r="HY137">
            <v>0.2</v>
          </cell>
          <cell r="HZ137" t="str">
            <v>nd</v>
          </cell>
          <cell r="IA137">
            <v>0.2</v>
          </cell>
          <cell r="IB137">
            <v>0</v>
          </cell>
          <cell r="IC137" t="str">
            <v>nd</v>
          </cell>
          <cell r="ID137">
            <v>0.4</v>
          </cell>
          <cell r="IE137">
            <v>1.3</v>
          </cell>
          <cell r="IF137">
            <v>11.799999999999999</v>
          </cell>
          <cell r="IG137">
            <v>1.0999999999999999</v>
          </cell>
          <cell r="IH137">
            <v>0.3</v>
          </cell>
          <cell r="II137">
            <v>0.3</v>
          </cell>
          <cell r="IJ137">
            <v>0.6</v>
          </cell>
          <cell r="IK137">
            <v>2</v>
          </cell>
          <cell r="IL137">
            <v>6.4</v>
          </cell>
          <cell r="IM137">
            <v>22.400000000000002</v>
          </cell>
          <cell r="IN137">
            <v>1.0999999999999999</v>
          </cell>
          <cell r="IO137">
            <v>0.1</v>
          </cell>
          <cell r="IP137">
            <v>0.4</v>
          </cell>
          <cell r="IQ137">
            <v>5.0999999999999996</v>
          </cell>
          <cell r="IR137">
            <v>21.6</v>
          </cell>
          <cell r="IS137">
            <v>9.4</v>
          </cell>
          <cell r="IT137">
            <v>1.7999999999999998</v>
          </cell>
          <cell r="IU137">
            <v>0</v>
          </cell>
          <cell r="IV137" t="str">
            <v>nd</v>
          </cell>
          <cell r="IW137">
            <v>8.6999999999999993</v>
          </cell>
          <cell r="IX137">
            <v>3.1</v>
          </cell>
          <cell r="IY137">
            <v>1.2</v>
          </cell>
          <cell r="IZ137">
            <v>0.1</v>
          </cell>
          <cell r="JA137">
            <v>0</v>
          </cell>
          <cell r="JB137">
            <v>0</v>
          </cell>
          <cell r="JC137">
            <v>0</v>
          </cell>
          <cell r="JD137">
            <v>0</v>
          </cell>
          <cell r="JE137">
            <v>0.4</v>
          </cell>
          <cell r="JF137">
            <v>0</v>
          </cell>
          <cell r="JG137">
            <v>0</v>
          </cell>
          <cell r="JH137">
            <v>0</v>
          </cell>
          <cell r="JI137">
            <v>0</v>
          </cell>
          <cell r="JJ137">
            <v>4.9000000000000004</v>
          </cell>
          <cell r="JK137">
            <v>9.9</v>
          </cell>
          <cell r="JL137">
            <v>0</v>
          </cell>
          <cell r="JM137">
            <v>0</v>
          </cell>
          <cell r="JN137">
            <v>0</v>
          </cell>
          <cell r="JO137" t="str">
            <v>nd</v>
          </cell>
          <cell r="JP137">
            <v>18.099999999999998</v>
          </cell>
          <cell r="JQ137">
            <v>16</v>
          </cell>
          <cell r="JR137">
            <v>0</v>
          </cell>
          <cell r="JS137">
            <v>0</v>
          </cell>
          <cell r="JT137" t="str">
            <v>nd</v>
          </cell>
          <cell r="JU137" t="str">
            <v>nd</v>
          </cell>
          <cell r="JV137">
            <v>0.8</v>
          </cell>
          <cell r="JW137">
            <v>35.6</v>
          </cell>
          <cell r="JX137">
            <v>0</v>
          </cell>
          <cell r="JY137">
            <v>0</v>
          </cell>
          <cell r="JZ137">
            <v>0</v>
          </cell>
          <cell r="KA137">
            <v>0</v>
          </cell>
          <cell r="KB137">
            <v>0</v>
          </cell>
          <cell r="KC137">
            <v>13.4</v>
          </cell>
          <cell r="KD137">
            <v>61</v>
          </cell>
          <cell r="KE137">
            <v>11.3</v>
          </cell>
          <cell r="KF137">
            <v>4.5999999999999996</v>
          </cell>
          <cell r="KG137">
            <v>5.2</v>
          </cell>
          <cell r="KH137">
            <v>16.600000000000001</v>
          </cell>
          <cell r="KI137">
            <v>1.3</v>
          </cell>
          <cell r="KJ137">
            <v>58.099999999999994</v>
          </cell>
          <cell r="KK137">
            <v>12.5</v>
          </cell>
          <cell r="KL137">
            <v>4.5</v>
          </cell>
          <cell r="KM137">
            <v>5.3</v>
          </cell>
          <cell r="KN137">
            <v>18.399999999999999</v>
          </cell>
          <cell r="KO137">
            <v>1.2</v>
          </cell>
        </row>
        <row r="138">
          <cell r="A138" t="str">
            <v>EnsIZ</v>
          </cell>
          <cell r="B138" t="str">
            <v>138</v>
          </cell>
          <cell r="C138" t="str">
            <v>NAF 38</v>
          </cell>
          <cell r="D138" t="str">
            <v>IZ</v>
          </cell>
          <cell r="E138" t="str">
            <v/>
          </cell>
          <cell r="F138">
            <v>7.3</v>
          </cell>
          <cell r="G138">
            <v>27.800000000000004</v>
          </cell>
          <cell r="H138">
            <v>40.300000000000004</v>
          </cell>
          <cell r="I138">
            <v>18</v>
          </cell>
          <cell r="J138">
            <v>6.6000000000000005</v>
          </cell>
          <cell r="K138">
            <v>66.400000000000006</v>
          </cell>
          <cell r="L138">
            <v>30.599999999999998</v>
          </cell>
          <cell r="M138">
            <v>0.89999999999999991</v>
          </cell>
          <cell r="N138">
            <v>2</v>
          </cell>
          <cell r="O138">
            <v>46.2</v>
          </cell>
          <cell r="P138">
            <v>36.1</v>
          </cell>
          <cell r="Q138">
            <v>3.2</v>
          </cell>
          <cell r="R138">
            <v>3.8</v>
          </cell>
          <cell r="S138">
            <v>9.9</v>
          </cell>
          <cell r="T138">
            <v>38.299999999999997</v>
          </cell>
          <cell r="U138">
            <v>15.1</v>
          </cell>
          <cell r="V138">
            <v>23.7</v>
          </cell>
          <cell r="W138">
            <v>26.6</v>
          </cell>
          <cell r="X138">
            <v>67.5</v>
          </cell>
          <cell r="Y138">
            <v>5.8999999999999995</v>
          </cell>
          <cell r="Z138">
            <v>3.4000000000000004</v>
          </cell>
          <cell r="AA138">
            <v>27.700000000000003</v>
          </cell>
          <cell r="AB138">
            <v>5.7</v>
          </cell>
          <cell r="AC138">
            <v>72.3</v>
          </cell>
          <cell r="AD138">
            <v>22.7</v>
          </cell>
          <cell r="AE138">
            <v>20.7</v>
          </cell>
          <cell r="AF138">
            <v>28.499999999999996</v>
          </cell>
          <cell r="AG138">
            <v>6.9</v>
          </cell>
          <cell r="AH138">
            <v>0</v>
          </cell>
          <cell r="AI138">
            <v>43.9</v>
          </cell>
          <cell r="AJ138">
            <v>25.4</v>
          </cell>
          <cell r="AK138">
            <v>18.7</v>
          </cell>
          <cell r="AL138">
            <v>55.900000000000006</v>
          </cell>
          <cell r="AM138">
            <v>66.400000000000006</v>
          </cell>
          <cell r="AN138">
            <v>33.6</v>
          </cell>
          <cell r="AO138">
            <v>31.3</v>
          </cell>
          <cell r="AP138">
            <v>68.7</v>
          </cell>
          <cell r="AQ138">
            <v>54.900000000000006</v>
          </cell>
          <cell r="AR138">
            <v>29.2</v>
          </cell>
          <cell r="AS138">
            <v>1.7000000000000002</v>
          </cell>
          <cell r="AT138">
            <v>6.8000000000000007</v>
          </cell>
          <cell r="AU138">
            <v>7.5</v>
          </cell>
          <cell r="AV138">
            <v>15.1</v>
          </cell>
          <cell r="AW138">
            <v>7.1</v>
          </cell>
          <cell r="AX138">
            <v>4.2</v>
          </cell>
          <cell r="AY138">
            <v>59.599999999999994</v>
          </cell>
          <cell r="AZ138">
            <v>14.000000000000002</v>
          </cell>
          <cell r="BA138">
            <v>54.7</v>
          </cell>
          <cell r="BB138">
            <v>7.3</v>
          </cell>
          <cell r="BC138">
            <v>9.3000000000000007</v>
          </cell>
          <cell r="BD138">
            <v>8.9</v>
          </cell>
          <cell r="BE138">
            <v>9.4</v>
          </cell>
          <cell r="BF138">
            <v>10.299999999999999</v>
          </cell>
          <cell r="BG138" t="str">
            <v>nd</v>
          </cell>
          <cell r="BH138">
            <v>0.70000000000000007</v>
          </cell>
          <cell r="BI138">
            <v>0.5</v>
          </cell>
          <cell r="BJ138">
            <v>6.1</v>
          </cell>
          <cell r="BK138">
            <v>24.8</v>
          </cell>
          <cell r="BL138">
            <v>67.7</v>
          </cell>
          <cell r="BM138">
            <v>7.6</v>
          </cell>
          <cell r="BN138">
            <v>13.200000000000001</v>
          </cell>
          <cell r="BO138">
            <v>6.4</v>
          </cell>
          <cell r="BP138">
            <v>7.3</v>
          </cell>
          <cell r="BQ138">
            <v>19.600000000000001</v>
          </cell>
          <cell r="BR138">
            <v>45.800000000000004</v>
          </cell>
          <cell r="BS138" t="str">
            <v>nd</v>
          </cell>
          <cell r="BT138">
            <v>0</v>
          </cell>
          <cell r="BU138">
            <v>0</v>
          </cell>
          <cell r="BV138">
            <v>16.900000000000002</v>
          </cell>
          <cell r="BW138">
            <v>52.900000000000006</v>
          </cell>
          <cell r="BX138">
            <v>30.099999999999998</v>
          </cell>
          <cell r="BY138">
            <v>0.89999999999999991</v>
          </cell>
          <cell r="BZ138">
            <v>2.8000000000000003</v>
          </cell>
          <cell r="CA138">
            <v>11.799999999999999</v>
          </cell>
          <cell r="CB138">
            <v>31.8</v>
          </cell>
          <cell r="CC138">
            <v>33.4</v>
          </cell>
          <cell r="CD138">
            <v>19.400000000000002</v>
          </cell>
          <cell r="CE138">
            <v>0</v>
          </cell>
          <cell r="CF138">
            <v>0</v>
          </cell>
          <cell r="CG138">
            <v>0</v>
          </cell>
          <cell r="CH138" t="str">
            <v>nd</v>
          </cell>
          <cell r="CI138">
            <v>0.89999999999999991</v>
          </cell>
          <cell r="CJ138">
            <v>99</v>
          </cell>
          <cell r="CK138">
            <v>85.7</v>
          </cell>
          <cell r="CL138">
            <v>39.900000000000006</v>
          </cell>
          <cell r="CM138">
            <v>96</v>
          </cell>
          <cell r="CN138">
            <v>40.5</v>
          </cell>
          <cell r="CO138">
            <v>2.7</v>
          </cell>
          <cell r="CP138">
            <v>31.1</v>
          </cell>
          <cell r="CQ138">
            <v>85.5</v>
          </cell>
          <cell r="CR138">
            <v>3.6999999999999997</v>
          </cell>
          <cell r="CS138">
            <v>5.2</v>
          </cell>
          <cell r="CT138">
            <v>27.800000000000004</v>
          </cell>
          <cell r="CU138">
            <v>23.9</v>
          </cell>
          <cell r="CV138">
            <v>43</v>
          </cell>
          <cell r="CW138">
            <v>3.1</v>
          </cell>
          <cell r="CX138">
            <v>2.6</v>
          </cell>
          <cell r="CY138">
            <v>12.9</v>
          </cell>
          <cell r="CZ138">
            <v>10</v>
          </cell>
          <cell r="DA138">
            <v>32.200000000000003</v>
          </cell>
          <cell r="DB138">
            <v>39.1</v>
          </cell>
          <cell r="DC138">
            <v>6.4</v>
          </cell>
          <cell r="DD138">
            <v>61</v>
          </cell>
          <cell r="DE138">
            <v>9</v>
          </cell>
          <cell r="DF138">
            <v>37.1</v>
          </cell>
          <cell r="DG138">
            <v>8.4</v>
          </cell>
          <cell r="DH138">
            <v>1.4000000000000001</v>
          </cell>
          <cell r="DI138">
            <v>2.8000000000000003</v>
          </cell>
          <cell r="DJ138">
            <v>14.000000000000002</v>
          </cell>
          <cell r="DK138">
            <v>22.6</v>
          </cell>
          <cell r="DL138">
            <v>0</v>
          </cell>
          <cell r="DM138">
            <v>2.7</v>
          </cell>
          <cell r="DN138">
            <v>0</v>
          </cell>
          <cell r="DO138">
            <v>0.6</v>
          </cell>
          <cell r="DP138">
            <v>3.8</v>
          </cell>
          <cell r="DQ138">
            <v>5.0999999999999996</v>
          </cell>
          <cell r="DR138">
            <v>2.4</v>
          </cell>
          <cell r="DS138">
            <v>7.3</v>
          </cell>
          <cell r="DT138">
            <v>6.2</v>
          </cell>
          <cell r="DU138">
            <v>5.6000000000000005</v>
          </cell>
          <cell r="DV138">
            <v>1.2</v>
          </cell>
          <cell r="DW138">
            <v>30.099999999999998</v>
          </cell>
          <cell r="DX138">
            <v>4.1000000000000005</v>
          </cell>
          <cell r="DY138">
            <v>1.6</v>
          </cell>
          <cell r="DZ138">
            <v>1.7000000000000002</v>
          </cell>
          <cell r="EA138">
            <v>0.6</v>
          </cell>
          <cell r="EB138">
            <v>2.7</v>
          </cell>
          <cell r="EC138">
            <v>13.900000000000002</v>
          </cell>
          <cell r="ED138">
            <v>0.5</v>
          </cell>
          <cell r="EE138" t="str">
            <v>nd</v>
          </cell>
          <cell r="EF138" t="str">
            <v>nd</v>
          </cell>
          <cell r="EG138" t="str">
            <v>nd</v>
          </cell>
          <cell r="EH138">
            <v>2.1</v>
          </cell>
          <cell r="EI138">
            <v>5.5</v>
          </cell>
          <cell r="EJ138" t="str">
            <v>nd</v>
          </cell>
          <cell r="EK138">
            <v>0</v>
          </cell>
          <cell r="EL138" t="str">
            <v>nd</v>
          </cell>
          <cell r="EM138">
            <v>0</v>
          </cell>
          <cell r="EN138">
            <v>0.6</v>
          </cell>
          <cell r="EO138">
            <v>0</v>
          </cell>
          <cell r="EP138">
            <v>3.5000000000000004</v>
          </cell>
          <cell r="EQ138">
            <v>0</v>
          </cell>
          <cell r="ER138" t="str">
            <v>nd</v>
          </cell>
          <cell r="ES138">
            <v>3.3000000000000003</v>
          </cell>
          <cell r="ET138" t="str">
            <v>nd</v>
          </cell>
          <cell r="EU138">
            <v>0</v>
          </cell>
          <cell r="EV138" t="str">
            <v>nd</v>
          </cell>
          <cell r="EW138">
            <v>4.5</v>
          </cell>
          <cell r="EX138">
            <v>11.1</v>
          </cell>
          <cell r="EY138">
            <v>12.8</v>
          </cell>
          <cell r="EZ138">
            <v>0</v>
          </cell>
          <cell r="FA138">
            <v>0</v>
          </cell>
          <cell r="FB138" t="str">
            <v>nd</v>
          </cell>
          <cell r="FC138">
            <v>0.8</v>
          </cell>
          <cell r="FD138">
            <v>6.6000000000000005</v>
          </cell>
          <cell r="FE138">
            <v>31.6</v>
          </cell>
          <cell r="FF138">
            <v>0</v>
          </cell>
          <cell r="FG138" t="str">
            <v>nd</v>
          </cell>
          <cell r="FH138" t="str">
            <v>nd</v>
          </cell>
          <cell r="FI138" t="str">
            <v>nd</v>
          </cell>
          <cell r="FJ138">
            <v>2.9000000000000004</v>
          </cell>
          <cell r="FK138">
            <v>14.2</v>
          </cell>
          <cell r="FL138" t="str">
            <v>nd</v>
          </cell>
          <cell r="FM138">
            <v>0</v>
          </cell>
          <cell r="FN138">
            <v>0</v>
          </cell>
          <cell r="FO138">
            <v>0</v>
          </cell>
          <cell r="FP138" t="str">
            <v>nd</v>
          </cell>
          <cell r="FQ138">
            <v>5.7</v>
          </cell>
          <cell r="FR138">
            <v>5.0999999999999996</v>
          </cell>
          <cell r="FS138" t="str">
            <v>nd</v>
          </cell>
          <cell r="FT138">
            <v>0</v>
          </cell>
          <cell r="FU138" t="str">
            <v>nd</v>
          </cell>
          <cell r="FV138" t="str">
            <v>nd</v>
          </cell>
          <cell r="FW138">
            <v>1.6</v>
          </cell>
          <cell r="FX138">
            <v>9.4</v>
          </cell>
          <cell r="FY138">
            <v>5.5</v>
          </cell>
          <cell r="FZ138">
            <v>3.9</v>
          </cell>
          <cell r="GA138">
            <v>4.5999999999999996</v>
          </cell>
          <cell r="GB138">
            <v>3.5999999999999996</v>
          </cell>
          <cell r="GC138" t="str">
            <v>nd</v>
          </cell>
          <cell r="GD138">
            <v>2.1</v>
          </cell>
          <cell r="GE138">
            <v>0.70000000000000007</v>
          </cell>
          <cell r="GF138">
            <v>2.2999999999999998</v>
          </cell>
          <cell r="GG138">
            <v>10.100000000000001</v>
          </cell>
          <cell r="GH138">
            <v>23.799999999999997</v>
          </cell>
          <cell r="GI138" t="str">
            <v>nd</v>
          </cell>
          <cell r="GJ138">
            <v>0</v>
          </cell>
          <cell r="GK138" t="str">
            <v>nd</v>
          </cell>
          <cell r="GL138">
            <v>0.5</v>
          </cell>
          <cell r="GM138">
            <v>3.4000000000000004</v>
          </cell>
          <cell r="GN138">
            <v>13.4</v>
          </cell>
          <cell r="GO138">
            <v>0</v>
          </cell>
          <cell r="GP138">
            <v>0</v>
          </cell>
          <cell r="GQ138" t="str">
            <v>nd</v>
          </cell>
          <cell r="GR138" t="str">
            <v>nd</v>
          </cell>
          <cell r="GS138">
            <v>1.3</v>
          </cell>
          <cell r="GT138">
            <v>5</v>
          </cell>
          <cell r="GU138">
            <v>0</v>
          </cell>
          <cell r="GV138">
            <v>3.1</v>
          </cell>
          <cell r="GW138">
            <v>0</v>
          </cell>
          <cell r="GX138" t="str">
            <v>nd</v>
          </cell>
          <cell r="GY138">
            <v>3.6999999999999997</v>
          </cell>
          <cell r="GZ138">
            <v>0</v>
          </cell>
          <cell r="HA138">
            <v>0</v>
          </cell>
          <cell r="HB138">
            <v>0</v>
          </cell>
          <cell r="HC138">
            <v>9.6</v>
          </cell>
          <cell r="HD138">
            <v>11.899999999999999</v>
          </cell>
          <cell r="HE138">
            <v>7.0000000000000009</v>
          </cell>
          <cell r="HF138">
            <v>0</v>
          </cell>
          <cell r="HG138">
            <v>0</v>
          </cell>
          <cell r="HH138">
            <v>0</v>
          </cell>
          <cell r="HI138">
            <v>5</v>
          </cell>
          <cell r="HJ138">
            <v>22.5</v>
          </cell>
          <cell r="HK138">
            <v>11.5</v>
          </cell>
          <cell r="HL138" t="str">
            <v>nd</v>
          </cell>
          <cell r="HM138">
            <v>0</v>
          </cell>
          <cell r="HN138">
            <v>0</v>
          </cell>
          <cell r="HO138">
            <v>1.0999999999999999</v>
          </cell>
          <cell r="HP138">
            <v>11.4</v>
          </cell>
          <cell r="HQ138">
            <v>5.6000000000000005</v>
          </cell>
          <cell r="HR138">
            <v>0</v>
          </cell>
          <cell r="HS138">
            <v>0</v>
          </cell>
          <cell r="HT138">
            <v>0</v>
          </cell>
          <cell r="HU138">
            <v>0.8</v>
          </cell>
          <cell r="HV138">
            <v>4.1000000000000005</v>
          </cell>
          <cell r="HW138">
            <v>2.2999999999999998</v>
          </cell>
          <cell r="HX138" t="str">
            <v>nd</v>
          </cell>
          <cell r="HY138">
            <v>2.4</v>
          </cell>
          <cell r="HZ138">
            <v>0.2</v>
          </cell>
          <cell r="IA138">
            <v>1.4000000000000001</v>
          </cell>
          <cell r="IB138">
            <v>2.4</v>
          </cell>
          <cell r="IC138" t="str">
            <v>nd</v>
          </cell>
          <cell r="ID138">
            <v>0.8</v>
          </cell>
          <cell r="IE138">
            <v>5.5</v>
          </cell>
          <cell r="IF138">
            <v>12.5</v>
          </cell>
          <cell r="IG138">
            <v>5.6000000000000005</v>
          </cell>
          <cell r="IH138">
            <v>3.8</v>
          </cell>
          <cell r="II138">
            <v>0</v>
          </cell>
          <cell r="IJ138">
            <v>1</v>
          </cell>
          <cell r="IK138">
            <v>4</v>
          </cell>
          <cell r="IL138">
            <v>10.6</v>
          </cell>
          <cell r="IM138">
            <v>17.2</v>
          </cell>
          <cell r="IN138">
            <v>6.5</v>
          </cell>
          <cell r="IO138" t="str">
            <v>nd</v>
          </cell>
          <cell r="IP138" t="str">
            <v>nd</v>
          </cell>
          <cell r="IQ138">
            <v>1.3</v>
          </cell>
          <cell r="IR138">
            <v>5.6000000000000005</v>
          </cell>
          <cell r="IS138">
            <v>7.0000000000000009</v>
          </cell>
          <cell r="IT138">
            <v>3.8</v>
          </cell>
          <cell r="IU138">
            <v>0</v>
          </cell>
          <cell r="IV138" t="str">
            <v>nd</v>
          </cell>
          <cell r="IW138">
            <v>0.70000000000000007</v>
          </cell>
          <cell r="IX138">
            <v>1.7000000000000002</v>
          </cell>
          <cell r="IY138">
            <v>1.2</v>
          </cell>
          <cell r="IZ138">
            <v>2.9000000000000004</v>
          </cell>
          <cell r="JA138">
            <v>0</v>
          </cell>
          <cell r="JB138">
            <v>0</v>
          </cell>
          <cell r="JC138">
            <v>0</v>
          </cell>
          <cell r="JD138">
            <v>0</v>
          </cell>
          <cell r="JE138">
            <v>7.1999999999999993</v>
          </cell>
          <cell r="JF138">
            <v>0</v>
          </cell>
          <cell r="JG138">
            <v>0</v>
          </cell>
          <cell r="JH138">
            <v>0</v>
          </cell>
          <cell r="JI138">
            <v>0</v>
          </cell>
          <cell r="JJ138" t="str">
            <v>nd</v>
          </cell>
          <cell r="JK138">
            <v>28.299999999999997</v>
          </cell>
          <cell r="JL138">
            <v>0</v>
          </cell>
          <cell r="JM138">
            <v>0</v>
          </cell>
          <cell r="JN138">
            <v>0</v>
          </cell>
          <cell r="JO138" t="str">
            <v>nd</v>
          </cell>
          <cell r="JP138">
            <v>0</v>
          </cell>
          <cell r="JQ138">
            <v>39.5</v>
          </cell>
          <cell r="JR138">
            <v>0</v>
          </cell>
          <cell r="JS138">
            <v>0</v>
          </cell>
          <cell r="JT138">
            <v>0</v>
          </cell>
          <cell r="JU138">
            <v>0</v>
          </cell>
          <cell r="JV138" t="str">
            <v>nd</v>
          </cell>
          <cell r="JW138">
            <v>17.599999999999998</v>
          </cell>
          <cell r="JX138">
            <v>0</v>
          </cell>
          <cell r="JY138">
            <v>0</v>
          </cell>
          <cell r="JZ138">
            <v>0</v>
          </cell>
          <cell r="KA138">
            <v>0</v>
          </cell>
          <cell r="KB138" t="str">
            <v>nd</v>
          </cell>
          <cell r="KC138">
            <v>6.3</v>
          </cell>
          <cell r="KD138">
            <v>57.4</v>
          </cell>
          <cell r="KE138">
            <v>2.8000000000000003</v>
          </cell>
          <cell r="KF138">
            <v>18.2</v>
          </cell>
          <cell r="KG138">
            <v>6</v>
          </cell>
          <cell r="KH138">
            <v>15.6</v>
          </cell>
          <cell r="KI138">
            <v>0.1</v>
          </cell>
          <cell r="KJ138">
            <v>55.900000000000006</v>
          </cell>
          <cell r="KK138">
            <v>3</v>
          </cell>
          <cell r="KL138">
            <v>17.399999999999999</v>
          </cell>
          <cell r="KM138">
            <v>6.7</v>
          </cell>
          <cell r="KN138">
            <v>16.8</v>
          </cell>
          <cell r="KO138">
            <v>0.1</v>
          </cell>
        </row>
        <row r="139">
          <cell r="A139" t="str">
            <v>EnsJA</v>
          </cell>
          <cell r="B139" t="str">
            <v>139</v>
          </cell>
          <cell r="C139" t="str">
            <v>NAF 38</v>
          </cell>
          <cell r="D139" t="str">
            <v>JA</v>
          </cell>
          <cell r="E139" t="str">
            <v/>
          </cell>
          <cell r="F139">
            <v>1.3</v>
          </cell>
          <cell r="G139">
            <v>10.6</v>
          </cell>
          <cell r="H139">
            <v>30.599999999999998</v>
          </cell>
          <cell r="I139">
            <v>53.400000000000006</v>
          </cell>
          <cell r="J139">
            <v>4.2</v>
          </cell>
          <cell r="K139">
            <v>83.899999999999991</v>
          </cell>
          <cell r="L139">
            <v>7.0000000000000009</v>
          </cell>
          <cell r="M139">
            <v>2.4</v>
          </cell>
          <cell r="N139">
            <v>6.7</v>
          </cell>
          <cell r="O139">
            <v>39.200000000000003</v>
          </cell>
          <cell r="P139">
            <v>35.699999999999996</v>
          </cell>
          <cell r="Q139">
            <v>2.9000000000000004</v>
          </cell>
          <cell r="R139">
            <v>5.3</v>
          </cell>
          <cell r="S139" t="str">
            <v>nd</v>
          </cell>
          <cell r="T139">
            <v>33.5</v>
          </cell>
          <cell r="U139">
            <v>6.4</v>
          </cell>
          <cell r="V139">
            <v>25.8</v>
          </cell>
          <cell r="W139">
            <v>13.4</v>
          </cell>
          <cell r="X139">
            <v>82.1</v>
          </cell>
          <cell r="Y139">
            <v>4.5</v>
          </cell>
          <cell r="Z139">
            <v>6.7</v>
          </cell>
          <cell r="AA139">
            <v>64.2</v>
          </cell>
          <cell r="AB139">
            <v>11.899999999999999</v>
          </cell>
          <cell r="AC139">
            <v>40.300000000000004</v>
          </cell>
          <cell r="AD139">
            <v>20.100000000000001</v>
          </cell>
          <cell r="AE139">
            <v>41.8</v>
          </cell>
          <cell r="AF139">
            <v>31.1</v>
          </cell>
          <cell r="AG139">
            <v>9</v>
          </cell>
          <cell r="AH139">
            <v>0</v>
          </cell>
          <cell r="AI139">
            <v>18</v>
          </cell>
          <cell r="AJ139">
            <v>60.6</v>
          </cell>
          <cell r="AK139">
            <v>5.6000000000000005</v>
          </cell>
          <cell r="AL139">
            <v>33.800000000000004</v>
          </cell>
          <cell r="AM139">
            <v>29.799999999999997</v>
          </cell>
          <cell r="AN139">
            <v>70.199999999999989</v>
          </cell>
          <cell r="AO139">
            <v>23.200000000000003</v>
          </cell>
          <cell r="AP139">
            <v>76.8</v>
          </cell>
          <cell r="AQ139">
            <v>66.8</v>
          </cell>
          <cell r="AR139">
            <v>7.3999999999999995</v>
          </cell>
          <cell r="AS139" t="str">
            <v>nd</v>
          </cell>
          <cell r="AT139">
            <v>18.099999999999998</v>
          </cell>
          <cell r="AU139">
            <v>7.0000000000000009</v>
          </cell>
          <cell r="AV139">
            <v>11.4</v>
          </cell>
          <cell r="AW139" t="str">
            <v>nd</v>
          </cell>
          <cell r="AX139" t="str">
            <v>nd</v>
          </cell>
          <cell r="AY139">
            <v>80.900000000000006</v>
          </cell>
          <cell r="AZ139">
            <v>5.4</v>
          </cell>
          <cell r="BA139">
            <v>23</v>
          </cell>
          <cell r="BB139">
            <v>15.1</v>
          </cell>
          <cell r="BC139">
            <v>19.600000000000001</v>
          </cell>
          <cell r="BD139">
            <v>19</v>
          </cell>
          <cell r="BE139">
            <v>10.199999999999999</v>
          </cell>
          <cell r="BF139">
            <v>13.100000000000001</v>
          </cell>
          <cell r="BG139">
            <v>18.3</v>
          </cell>
          <cell r="BH139">
            <v>21.099999999999998</v>
          </cell>
          <cell r="BI139">
            <v>16.7</v>
          </cell>
          <cell r="BJ139">
            <v>13.100000000000001</v>
          </cell>
          <cell r="BK139">
            <v>21.5</v>
          </cell>
          <cell r="BL139">
            <v>9.4</v>
          </cell>
          <cell r="BM139">
            <v>1.6</v>
          </cell>
          <cell r="BN139" t="str">
            <v>nd</v>
          </cell>
          <cell r="BO139" t="str">
            <v>nd</v>
          </cell>
          <cell r="BP139">
            <v>0.89999999999999991</v>
          </cell>
          <cell r="BQ139">
            <v>14.000000000000002</v>
          </cell>
          <cell r="BR139">
            <v>82.899999999999991</v>
          </cell>
          <cell r="BS139">
            <v>0</v>
          </cell>
          <cell r="BT139">
            <v>0</v>
          </cell>
          <cell r="BU139">
            <v>0</v>
          </cell>
          <cell r="BV139">
            <v>2.8000000000000003</v>
          </cell>
          <cell r="BW139">
            <v>62.1</v>
          </cell>
          <cell r="BX139">
            <v>35.099999999999994</v>
          </cell>
          <cell r="BY139">
            <v>0.8</v>
          </cell>
          <cell r="BZ139">
            <v>4.3</v>
          </cell>
          <cell r="CA139">
            <v>39.800000000000004</v>
          </cell>
          <cell r="CB139">
            <v>43.6</v>
          </cell>
          <cell r="CC139">
            <v>6.9</v>
          </cell>
          <cell r="CD139">
            <v>4.5</v>
          </cell>
          <cell r="CE139">
            <v>0</v>
          </cell>
          <cell r="CF139">
            <v>0</v>
          </cell>
          <cell r="CG139">
            <v>0</v>
          </cell>
          <cell r="CH139" t="str">
            <v>nd</v>
          </cell>
          <cell r="CI139" t="str">
            <v>nd</v>
          </cell>
          <cell r="CJ139">
            <v>98.9</v>
          </cell>
          <cell r="CK139">
            <v>79.5</v>
          </cell>
          <cell r="CL139">
            <v>62.5</v>
          </cell>
          <cell r="CM139">
            <v>73.900000000000006</v>
          </cell>
          <cell r="CN139">
            <v>41.4</v>
          </cell>
          <cell r="CO139">
            <v>10</v>
          </cell>
          <cell r="CP139">
            <v>37.9</v>
          </cell>
          <cell r="CQ139">
            <v>73.599999999999994</v>
          </cell>
          <cell r="CR139">
            <v>12.2</v>
          </cell>
          <cell r="CS139">
            <v>33.800000000000004</v>
          </cell>
          <cell r="CT139">
            <v>18.099999999999998</v>
          </cell>
          <cell r="CU139">
            <v>4.7</v>
          </cell>
          <cell r="CV139">
            <v>43.3</v>
          </cell>
          <cell r="CW139">
            <v>15.1</v>
          </cell>
          <cell r="CX139">
            <v>3.6999999999999997</v>
          </cell>
          <cell r="CY139">
            <v>12.2</v>
          </cell>
          <cell r="CZ139">
            <v>16.100000000000001</v>
          </cell>
          <cell r="DA139">
            <v>18.600000000000001</v>
          </cell>
          <cell r="DB139">
            <v>34.200000000000003</v>
          </cell>
          <cell r="DC139">
            <v>13.8</v>
          </cell>
          <cell r="DD139">
            <v>43</v>
          </cell>
          <cell r="DE139">
            <v>6.1</v>
          </cell>
          <cell r="DF139">
            <v>38.200000000000003</v>
          </cell>
          <cell r="DG139">
            <v>19.2</v>
          </cell>
          <cell r="DH139">
            <v>4.1000000000000005</v>
          </cell>
          <cell r="DI139">
            <v>1.6</v>
          </cell>
          <cell r="DJ139">
            <v>21.4</v>
          </cell>
          <cell r="DK139">
            <v>18.7</v>
          </cell>
          <cell r="DL139" t="str">
            <v>nd</v>
          </cell>
          <cell r="DM139">
            <v>0</v>
          </cell>
          <cell r="DN139">
            <v>0</v>
          </cell>
          <cell r="DO139">
            <v>0</v>
          </cell>
          <cell r="DP139">
            <v>0</v>
          </cell>
          <cell r="DQ139">
            <v>2.8000000000000003</v>
          </cell>
          <cell r="DR139">
            <v>1.7999999999999998</v>
          </cell>
          <cell r="DS139">
            <v>2</v>
          </cell>
          <cell r="DT139">
            <v>0.6</v>
          </cell>
          <cell r="DU139">
            <v>1.7999999999999998</v>
          </cell>
          <cell r="DV139">
            <v>1.9</v>
          </cell>
          <cell r="DW139">
            <v>8.4</v>
          </cell>
          <cell r="DX139">
            <v>7.5</v>
          </cell>
          <cell r="DY139">
            <v>8.2000000000000011</v>
          </cell>
          <cell r="DZ139">
            <v>4.3999999999999995</v>
          </cell>
          <cell r="EA139">
            <v>1.2</v>
          </cell>
          <cell r="EB139">
            <v>1.5</v>
          </cell>
          <cell r="EC139">
            <v>9.7000000000000011</v>
          </cell>
          <cell r="ED139">
            <v>5.3</v>
          </cell>
          <cell r="EE139">
            <v>8.6</v>
          </cell>
          <cell r="EF139">
            <v>13.700000000000001</v>
          </cell>
          <cell r="EG139">
            <v>6.7</v>
          </cell>
          <cell r="EH139">
            <v>8.3000000000000007</v>
          </cell>
          <cell r="EI139">
            <v>1.0999999999999999</v>
          </cell>
          <cell r="EJ139">
            <v>0.2</v>
          </cell>
          <cell r="EK139" t="str">
            <v>nd</v>
          </cell>
          <cell r="EL139" t="str">
            <v>nd</v>
          </cell>
          <cell r="EM139" t="str">
            <v>nd</v>
          </cell>
          <cell r="EN139" t="str">
            <v>nd</v>
          </cell>
          <cell r="EO139">
            <v>0</v>
          </cell>
          <cell r="EP139">
            <v>0</v>
          </cell>
          <cell r="EQ139">
            <v>0</v>
          </cell>
          <cell r="ER139" t="str">
            <v>nd</v>
          </cell>
          <cell r="ES139">
            <v>0</v>
          </cell>
          <cell r="ET139">
            <v>2.1</v>
          </cell>
          <cell r="EU139">
            <v>0</v>
          </cell>
          <cell r="EV139">
            <v>2.1999999999999997</v>
          </cell>
          <cell r="EW139" t="str">
            <v>nd</v>
          </cell>
          <cell r="EX139">
            <v>2.5</v>
          </cell>
          <cell r="EY139">
            <v>3.9</v>
          </cell>
          <cell r="EZ139">
            <v>2.6</v>
          </cell>
          <cell r="FA139">
            <v>6.5</v>
          </cell>
          <cell r="FB139">
            <v>2.4</v>
          </cell>
          <cell r="FC139">
            <v>7.1</v>
          </cell>
          <cell r="FD139">
            <v>10.4</v>
          </cell>
          <cell r="FE139">
            <v>2.1999999999999997</v>
          </cell>
          <cell r="FF139">
            <v>12.4</v>
          </cell>
          <cell r="FG139">
            <v>14.299999999999999</v>
          </cell>
          <cell r="FH139">
            <v>12.1</v>
          </cell>
          <cell r="FI139">
            <v>5</v>
          </cell>
          <cell r="FJ139">
            <v>5.8000000000000007</v>
          </cell>
          <cell r="FK139">
            <v>2.9000000000000004</v>
          </cell>
          <cell r="FL139" t="str">
            <v>nd</v>
          </cell>
          <cell r="FM139" t="str">
            <v>nd</v>
          </cell>
          <cell r="FN139">
            <v>0</v>
          </cell>
          <cell r="FO139" t="str">
            <v>nd</v>
          </cell>
          <cell r="FP139">
            <v>2.8000000000000003</v>
          </cell>
          <cell r="FQ139" t="str">
            <v>nd</v>
          </cell>
          <cell r="FR139" t="str">
            <v>nd</v>
          </cell>
          <cell r="FS139">
            <v>0</v>
          </cell>
          <cell r="FT139">
            <v>0</v>
          </cell>
          <cell r="FU139">
            <v>0</v>
          </cell>
          <cell r="FV139" t="str">
            <v>nd</v>
          </cell>
          <cell r="FW139" t="str">
            <v>nd</v>
          </cell>
          <cell r="FX139" t="str">
            <v>nd</v>
          </cell>
          <cell r="FY139" t="str">
            <v>nd</v>
          </cell>
          <cell r="FZ139" t="str">
            <v>nd</v>
          </cell>
          <cell r="GA139">
            <v>4.7</v>
          </cell>
          <cell r="GB139">
            <v>4.5999999999999996</v>
          </cell>
          <cell r="GC139" t="str">
            <v>nd</v>
          </cell>
          <cell r="GD139">
            <v>0</v>
          </cell>
          <cell r="GE139">
            <v>0</v>
          </cell>
          <cell r="GF139" t="str">
            <v>nd</v>
          </cell>
          <cell r="GG139">
            <v>6.8000000000000007</v>
          </cell>
          <cell r="GH139">
            <v>23.3</v>
          </cell>
          <cell r="GI139">
            <v>0</v>
          </cell>
          <cell r="GJ139">
            <v>0</v>
          </cell>
          <cell r="GK139">
            <v>0</v>
          </cell>
          <cell r="GL139">
            <v>0</v>
          </cell>
          <cell r="GM139">
            <v>1.7000000000000002</v>
          </cell>
          <cell r="GN139">
            <v>50</v>
          </cell>
          <cell r="GO139">
            <v>0</v>
          </cell>
          <cell r="GP139">
            <v>0</v>
          </cell>
          <cell r="GQ139">
            <v>0</v>
          </cell>
          <cell r="GR139">
            <v>0</v>
          </cell>
          <cell r="GS139">
            <v>0.8</v>
          </cell>
          <cell r="GT139">
            <v>4.3999999999999995</v>
          </cell>
          <cell r="GU139">
            <v>0</v>
          </cell>
          <cell r="GV139" t="str">
            <v>nd</v>
          </cell>
          <cell r="GW139">
            <v>0</v>
          </cell>
          <cell r="GX139">
            <v>0</v>
          </cell>
          <cell r="GY139" t="str">
            <v>nd</v>
          </cell>
          <cell r="GZ139">
            <v>0</v>
          </cell>
          <cell r="HA139">
            <v>0</v>
          </cell>
          <cell r="HB139">
            <v>0</v>
          </cell>
          <cell r="HC139" t="str">
            <v>nd</v>
          </cell>
          <cell r="HD139">
            <v>4.3</v>
          </cell>
          <cell r="HE139">
            <v>7.3</v>
          </cell>
          <cell r="HF139">
            <v>0</v>
          </cell>
          <cell r="HG139">
            <v>0</v>
          </cell>
          <cell r="HH139">
            <v>0</v>
          </cell>
          <cell r="HI139" t="str">
            <v>nd</v>
          </cell>
          <cell r="HJ139">
            <v>18.2</v>
          </cell>
          <cell r="HK139">
            <v>11.799999999999999</v>
          </cell>
          <cell r="HL139">
            <v>0</v>
          </cell>
          <cell r="HM139">
            <v>0</v>
          </cell>
          <cell r="HN139">
            <v>0</v>
          </cell>
          <cell r="HO139" t="str">
            <v>nd</v>
          </cell>
          <cell r="HP139">
            <v>36.1</v>
          </cell>
          <cell r="HQ139">
            <v>14.6</v>
          </cell>
          <cell r="HR139">
            <v>0</v>
          </cell>
          <cell r="HS139">
            <v>0</v>
          </cell>
          <cell r="HT139">
            <v>0</v>
          </cell>
          <cell r="HU139">
            <v>0</v>
          </cell>
          <cell r="HV139">
            <v>3.4000000000000004</v>
          </cell>
          <cell r="HW139">
            <v>1.0999999999999999</v>
          </cell>
          <cell r="HX139">
            <v>0</v>
          </cell>
          <cell r="HY139">
            <v>0</v>
          </cell>
          <cell r="HZ139" t="str">
            <v>nd</v>
          </cell>
          <cell r="IA139">
            <v>0</v>
          </cell>
          <cell r="IB139">
            <v>0</v>
          </cell>
          <cell r="IC139" t="str">
            <v>nd</v>
          </cell>
          <cell r="ID139">
            <v>0.5</v>
          </cell>
          <cell r="IE139">
            <v>3.5999999999999996</v>
          </cell>
          <cell r="IF139">
            <v>4.8</v>
          </cell>
          <cell r="IG139">
            <v>0.8</v>
          </cell>
          <cell r="IH139">
            <v>1.3</v>
          </cell>
          <cell r="II139" t="str">
            <v>nd</v>
          </cell>
          <cell r="IJ139" t="str">
            <v>nd</v>
          </cell>
          <cell r="IK139">
            <v>14.299999999999999</v>
          </cell>
          <cell r="IL139">
            <v>12.9</v>
          </cell>
          <cell r="IM139">
            <v>1.7000000000000002</v>
          </cell>
          <cell r="IN139">
            <v>1.0999999999999999</v>
          </cell>
          <cell r="IO139" t="str">
            <v>nd</v>
          </cell>
          <cell r="IP139">
            <v>2.8000000000000003</v>
          </cell>
          <cell r="IQ139">
            <v>19.7</v>
          </cell>
          <cell r="IR139">
            <v>23.799999999999997</v>
          </cell>
          <cell r="IS139">
            <v>4</v>
          </cell>
          <cell r="IT139">
            <v>1.7000000000000002</v>
          </cell>
          <cell r="IU139">
            <v>0</v>
          </cell>
          <cell r="IV139" t="str">
            <v>nd</v>
          </cell>
          <cell r="IW139">
            <v>1.7999999999999998</v>
          </cell>
          <cell r="IX139">
            <v>2.2999999999999998</v>
          </cell>
          <cell r="IY139" t="str">
            <v>nd</v>
          </cell>
          <cell r="IZ139" t="str">
            <v>nd</v>
          </cell>
          <cell r="JA139">
            <v>0</v>
          </cell>
          <cell r="JB139">
            <v>0</v>
          </cell>
          <cell r="JC139">
            <v>0</v>
          </cell>
          <cell r="JD139">
            <v>0</v>
          </cell>
          <cell r="JE139" t="str">
            <v>nd</v>
          </cell>
          <cell r="JF139">
            <v>0</v>
          </cell>
          <cell r="JG139">
            <v>0</v>
          </cell>
          <cell r="JH139">
            <v>0</v>
          </cell>
          <cell r="JI139">
            <v>0</v>
          </cell>
          <cell r="JJ139">
            <v>0</v>
          </cell>
          <cell r="JK139">
            <v>11.3</v>
          </cell>
          <cell r="JL139">
            <v>0</v>
          </cell>
          <cell r="JM139">
            <v>0</v>
          </cell>
          <cell r="JN139">
            <v>0</v>
          </cell>
          <cell r="JO139">
            <v>0</v>
          </cell>
          <cell r="JP139" t="str">
            <v>nd</v>
          </cell>
          <cell r="JQ139">
            <v>30.7</v>
          </cell>
          <cell r="JR139">
            <v>0</v>
          </cell>
          <cell r="JS139">
            <v>0</v>
          </cell>
          <cell r="JT139">
            <v>0</v>
          </cell>
          <cell r="JU139" t="str">
            <v>nd</v>
          </cell>
          <cell r="JV139">
            <v>0</v>
          </cell>
          <cell r="JW139">
            <v>51.2</v>
          </cell>
          <cell r="JX139">
            <v>0</v>
          </cell>
          <cell r="JY139">
            <v>0</v>
          </cell>
          <cell r="JZ139">
            <v>0</v>
          </cell>
          <cell r="KA139" t="str">
            <v>nd</v>
          </cell>
          <cell r="KB139">
            <v>0</v>
          </cell>
          <cell r="KC139">
            <v>5.0999999999999996</v>
          </cell>
          <cell r="KD139">
            <v>35.699999999999996</v>
          </cell>
          <cell r="KE139">
            <v>34.300000000000004</v>
          </cell>
          <cell r="KF139">
            <v>1.9</v>
          </cell>
          <cell r="KG139">
            <v>3.1</v>
          </cell>
          <cell r="KH139">
            <v>25</v>
          </cell>
          <cell r="KI139">
            <v>0.1</v>
          </cell>
          <cell r="KJ139">
            <v>35.299999999999997</v>
          </cell>
          <cell r="KK139">
            <v>33.5</v>
          </cell>
          <cell r="KL139">
            <v>1.9</v>
          </cell>
          <cell r="KM139">
            <v>3.3000000000000003</v>
          </cell>
          <cell r="KN139">
            <v>26</v>
          </cell>
          <cell r="KO139">
            <v>0.1</v>
          </cell>
        </row>
        <row r="140">
          <cell r="A140" t="str">
            <v>EnsJB</v>
          </cell>
          <cell r="B140" t="str">
            <v>140</v>
          </cell>
          <cell r="C140" t="str">
            <v>NAF 38</v>
          </cell>
          <cell r="D140" t="str">
            <v>JB</v>
          </cell>
          <cell r="E140" t="str">
            <v/>
          </cell>
          <cell r="F140">
            <v>0</v>
          </cell>
          <cell r="G140" t="str">
            <v>nd</v>
          </cell>
          <cell r="H140">
            <v>77.400000000000006</v>
          </cell>
          <cell r="I140">
            <v>21.099999999999998</v>
          </cell>
          <cell r="J140">
            <v>1.2</v>
          </cell>
          <cell r="K140">
            <v>96.3</v>
          </cell>
          <cell r="L140" t="str">
            <v>nd</v>
          </cell>
          <cell r="M140" t="str">
            <v>nd</v>
          </cell>
          <cell r="N140" t="str">
            <v>nd</v>
          </cell>
          <cell r="O140">
            <v>1.9</v>
          </cell>
          <cell r="P140">
            <v>79.100000000000009</v>
          </cell>
          <cell r="Q140">
            <v>1.7999999999999998</v>
          </cell>
          <cell r="R140">
            <v>0</v>
          </cell>
          <cell r="S140" t="str">
            <v>nd</v>
          </cell>
          <cell r="T140">
            <v>13.200000000000001</v>
          </cell>
          <cell r="U140" t="str">
            <v>nd</v>
          </cell>
          <cell r="V140">
            <v>5.2</v>
          </cell>
          <cell r="W140">
            <v>2.2999999999999998</v>
          </cell>
          <cell r="X140">
            <v>97.5</v>
          </cell>
          <cell r="Y140" t="str">
            <v>nd</v>
          </cell>
          <cell r="Z140" t="str">
            <v>nd</v>
          </cell>
          <cell r="AA140" t="str">
            <v>nd</v>
          </cell>
          <cell r="AB140">
            <v>21.7</v>
          </cell>
          <cell r="AC140" t="str">
            <v>nd</v>
          </cell>
          <cell r="AD140">
            <v>0</v>
          </cell>
          <cell r="AE140" t="str">
            <v>nd</v>
          </cell>
          <cell r="AF140">
            <v>79.2</v>
          </cell>
          <cell r="AG140">
            <v>0</v>
          </cell>
          <cell r="AH140">
            <v>0</v>
          </cell>
          <cell r="AI140" t="str">
            <v>nd</v>
          </cell>
          <cell r="AJ140">
            <v>96.7</v>
          </cell>
          <cell r="AK140">
            <v>0</v>
          </cell>
          <cell r="AL140">
            <v>3.3000000000000003</v>
          </cell>
          <cell r="AM140">
            <v>7.1999999999999993</v>
          </cell>
          <cell r="AN140">
            <v>92.800000000000011</v>
          </cell>
          <cell r="AO140" t="str">
            <v>nd</v>
          </cell>
          <cell r="AP140">
            <v>44.4</v>
          </cell>
          <cell r="AQ140" t="str">
            <v>nd</v>
          </cell>
          <cell r="AR140" t="str">
            <v>nd</v>
          </cell>
          <cell r="AS140">
            <v>0</v>
          </cell>
          <cell r="AT140" t="str">
            <v>nd</v>
          </cell>
          <cell r="AU140">
            <v>28.199999999999996</v>
          </cell>
          <cell r="AV140">
            <v>0</v>
          </cell>
          <cell r="AW140">
            <v>0</v>
          </cell>
          <cell r="AX140">
            <v>0</v>
          </cell>
          <cell r="AY140">
            <v>100</v>
          </cell>
          <cell r="AZ140">
            <v>0</v>
          </cell>
          <cell r="BA140">
            <v>13.600000000000001</v>
          </cell>
          <cell r="BB140">
            <v>1.3</v>
          </cell>
          <cell r="BC140">
            <v>72.5</v>
          </cell>
          <cell r="BD140">
            <v>8</v>
          </cell>
          <cell r="BE140">
            <v>4.3</v>
          </cell>
          <cell r="BF140" t="str">
            <v>nd</v>
          </cell>
          <cell r="BG140">
            <v>9.1999999999999993</v>
          </cell>
          <cell r="BH140">
            <v>3</v>
          </cell>
          <cell r="BI140">
            <v>1.3</v>
          </cell>
          <cell r="BJ140">
            <v>77.8</v>
          </cell>
          <cell r="BK140">
            <v>6.1</v>
          </cell>
          <cell r="BL140">
            <v>2.6</v>
          </cell>
          <cell r="BM140">
            <v>0</v>
          </cell>
          <cell r="BN140">
            <v>0</v>
          </cell>
          <cell r="BO140">
            <v>0</v>
          </cell>
          <cell r="BP140" t="str">
            <v>nd</v>
          </cell>
          <cell r="BQ140">
            <v>6.7</v>
          </cell>
          <cell r="BR140">
            <v>93.100000000000009</v>
          </cell>
          <cell r="BS140">
            <v>0</v>
          </cell>
          <cell r="BT140">
            <v>0</v>
          </cell>
          <cell r="BU140">
            <v>0</v>
          </cell>
          <cell r="BV140">
            <v>4</v>
          </cell>
          <cell r="BW140">
            <v>93</v>
          </cell>
          <cell r="BX140">
            <v>2.9000000000000004</v>
          </cell>
          <cell r="BY140">
            <v>0</v>
          </cell>
          <cell r="BZ140" t="str">
            <v>nd</v>
          </cell>
          <cell r="CA140">
            <v>85.399999999999991</v>
          </cell>
          <cell r="CB140">
            <v>9.5</v>
          </cell>
          <cell r="CC140">
            <v>3.8</v>
          </cell>
          <cell r="CD140">
            <v>1</v>
          </cell>
          <cell r="CE140">
            <v>0</v>
          </cell>
          <cell r="CF140">
            <v>0</v>
          </cell>
          <cell r="CG140">
            <v>0</v>
          </cell>
          <cell r="CH140">
            <v>0</v>
          </cell>
          <cell r="CI140" t="str">
            <v>nd</v>
          </cell>
          <cell r="CJ140">
            <v>30.599999999999998</v>
          </cell>
          <cell r="CK140">
            <v>96.399999999999991</v>
          </cell>
          <cell r="CL140">
            <v>89.8</v>
          </cell>
          <cell r="CM140">
            <v>92.4</v>
          </cell>
          <cell r="CN140">
            <v>86.7</v>
          </cell>
          <cell r="CO140">
            <v>7.7</v>
          </cell>
          <cell r="CP140">
            <v>14.6</v>
          </cell>
          <cell r="CQ140">
            <v>97.2</v>
          </cell>
          <cell r="CR140">
            <v>2.1999999999999997</v>
          </cell>
          <cell r="CS140">
            <v>15.6</v>
          </cell>
          <cell r="CT140">
            <v>4.5</v>
          </cell>
          <cell r="CU140">
            <v>5</v>
          </cell>
          <cell r="CV140">
            <v>74.900000000000006</v>
          </cell>
          <cell r="CW140">
            <v>3.5000000000000004</v>
          </cell>
          <cell r="CX140">
            <v>5.5</v>
          </cell>
          <cell r="CY140">
            <v>1.3</v>
          </cell>
          <cell r="CZ140">
            <v>70.3</v>
          </cell>
          <cell r="DA140">
            <v>7.5</v>
          </cell>
          <cell r="DB140">
            <v>11.899999999999999</v>
          </cell>
          <cell r="DC140">
            <v>3.3000000000000003</v>
          </cell>
          <cell r="DD140">
            <v>13</v>
          </cell>
          <cell r="DE140">
            <v>5.8999999999999995</v>
          </cell>
          <cell r="DF140">
            <v>12.9</v>
          </cell>
          <cell r="DG140">
            <v>77.100000000000009</v>
          </cell>
          <cell r="DH140">
            <v>74.099999999999994</v>
          </cell>
          <cell r="DI140">
            <v>0.70000000000000007</v>
          </cell>
          <cell r="DJ140">
            <v>76.099999999999994</v>
          </cell>
          <cell r="DK140">
            <v>2.2999999999999998</v>
          </cell>
          <cell r="DL140">
            <v>0</v>
          </cell>
          <cell r="DM140">
            <v>0</v>
          </cell>
          <cell r="DN140">
            <v>0</v>
          </cell>
          <cell r="DO140">
            <v>0</v>
          </cell>
          <cell r="DP140">
            <v>0</v>
          </cell>
          <cell r="DQ140">
            <v>0</v>
          </cell>
          <cell r="DR140">
            <v>0</v>
          </cell>
          <cell r="DS140">
            <v>0</v>
          </cell>
          <cell r="DT140" t="str">
            <v>nd</v>
          </cell>
          <cell r="DU140" t="str">
            <v>nd</v>
          </cell>
          <cell r="DV140">
            <v>0</v>
          </cell>
          <cell r="DW140">
            <v>5</v>
          </cell>
          <cell r="DX140" t="str">
            <v>nd</v>
          </cell>
          <cell r="DY140">
            <v>71.399999999999991</v>
          </cell>
          <cell r="DZ140" t="str">
            <v>nd</v>
          </cell>
          <cell r="EA140">
            <v>0</v>
          </cell>
          <cell r="EB140">
            <v>0</v>
          </cell>
          <cell r="EC140">
            <v>7.9</v>
          </cell>
          <cell r="ED140" t="str">
            <v>nd</v>
          </cell>
          <cell r="EE140">
            <v>1.0999999999999999</v>
          </cell>
          <cell r="EF140">
            <v>7.1</v>
          </cell>
          <cell r="EG140">
            <v>4.1000000000000005</v>
          </cell>
          <cell r="EH140" t="str">
            <v>nd</v>
          </cell>
          <cell r="EI140">
            <v>0.70000000000000007</v>
          </cell>
          <cell r="EJ140">
            <v>0</v>
          </cell>
          <cell r="EK140">
            <v>0</v>
          </cell>
          <cell r="EL140" t="str">
            <v>nd</v>
          </cell>
          <cell r="EM140">
            <v>0</v>
          </cell>
          <cell r="EN140">
            <v>0</v>
          </cell>
          <cell r="EO140">
            <v>0</v>
          </cell>
          <cell r="EP140">
            <v>0</v>
          </cell>
          <cell r="EQ140">
            <v>0</v>
          </cell>
          <cell r="ER140">
            <v>0</v>
          </cell>
          <cell r="ES140">
            <v>0</v>
          </cell>
          <cell r="ET140" t="str">
            <v>nd</v>
          </cell>
          <cell r="EU140" t="str">
            <v>nd</v>
          </cell>
          <cell r="EV140">
            <v>0</v>
          </cell>
          <cell r="EW140">
            <v>0</v>
          </cell>
          <cell r="EX140">
            <v>0</v>
          </cell>
          <cell r="EY140">
            <v>0</v>
          </cell>
          <cell r="EZ140" t="str">
            <v>nd</v>
          </cell>
          <cell r="FA140" t="str">
            <v>nd</v>
          </cell>
          <cell r="FB140">
            <v>0.89999999999999991</v>
          </cell>
          <cell r="FC140" t="str">
            <v>nd</v>
          </cell>
          <cell r="FD140" t="str">
            <v>nd</v>
          </cell>
          <cell r="FE140" t="str">
            <v>nd</v>
          </cell>
          <cell r="FF140">
            <v>4.8</v>
          </cell>
          <cell r="FG140">
            <v>0.8</v>
          </cell>
          <cell r="FH140" t="str">
            <v>nd</v>
          </cell>
          <cell r="FI140">
            <v>7.8</v>
          </cell>
          <cell r="FJ140">
            <v>5.2</v>
          </cell>
          <cell r="FK140">
            <v>2.1</v>
          </cell>
          <cell r="FL140">
            <v>0</v>
          </cell>
          <cell r="FM140" t="str">
            <v>nd</v>
          </cell>
          <cell r="FN140">
            <v>0</v>
          </cell>
          <cell r="FO140">
            <v>0</v>
          </cell>
          <cell r="FP140" t="str">
            <v>nd</v>
          </cell>
          <cell r="FQ140" t="str">
            <v>nd</v>
          </cell>
          <cell r="FR140">
            <v>0</v>
          </cell>
          <cell r="FS140">
            <v>0</v>
          </cell>
          <cell r="FT140">
            <v>0</v>
          </cell>
          <cell r="FU140">
            <v>0</v>
          </cell>
          <cell r="FV140">
            <v>0</v>
          </cell>
          <cell r="FW140">
            <v>0</v>
          </cell>
          <cell r="FX140">
            <v>0</v>
          </cell>
          <cell r="FY140">
            <v>0</v>
          </cell>
          <cell r="FZ140" t="str">
            <v>nd</v>
          </cell>
          <cell r="GA140">
            <v>0</v>
          </cell>
          <cell r="GB140" t="str">
            <v>nd</v>
          </cell>
          <cell r="GC140">
            <v>0</v>
          </cell>
          <cell r="GD140">
            <v>0</v>
          </cell>
          <cell r="GE140">
            <v>0</v>
          </cell>
          <cell r="GF140">
            <v>0</v>
          </cell>
          <cell r="GG140">
            <v>6.3</v>
          </cell>
          <cell r="GH140">
            <v>71.099999999999994</v>
          </cell>
          <cell r="GI140">
            <v>0</v>
          </cell>
          <cell r="GJ140">
            <v>0</v>
          </cell>
          <cell r="GK140">
            <v>0</v>
          </cell>
          <cell r="GL140">
            <v>0</v>
          </cell>
          <cell r="GM140" t="str">
            <v>nd</v>
          </cell>
          <cell r="GN140">
            <v>20.7</v>
          </cell>
          <cell r="GO140">
            <v>0</v>
          </cell>
          <cell r="GP140">
            <v>0</v>
          </cell>
          <cell r="GQ140">
            <v>0</v>
          </cell>
          <cell r="GR140">
            <v>0</v>
          </cell>
          <cell r="GS140">
            <v>0</v>
          </cell>
          <cell r="GT140">
            <v>1.2</v>
          </cell>
          <cell r="GU140">
            <v>0</v>
          </cell>
          <cell r="GV140">
            <v>0</v>
          </cell>
          <cell r="GW140">
            <v>0</v>
          </cell>
          <cell r="GX140">
            <v>0</v>
          </cell>
          <cell r="GY140">
            <v>0</v>
          </cell>
          <cell r="GZ140">
            <v>0</v>
          </cell>
          <cell r="HA140">
            <v>0</v>
          </cell>
          <cell r="HB140">
            <v>0</v>
          </cell>
          <cell r="HC140">
            <v>0</v>
          </cell>
          <cell r="HD140">
            <v>0</v>
          </cell>
          <cell r="HE140" t="str">
            <v>nd</v>
          </cell>
          <cell r="HF140">
            <v>0</v>
          </cell>
          <cell r="HG140">
            <v>0</v>
          </cell>
          <cell r="HH140">
            <v>0</v>
          </cell>
          <cell r="HI140">
            <v>0</v>
          </cell>
          <cell r="HJ140">
            <v>76.900000000000006</v>
          </cell>
          <cell r="HK140" t="str">
            <v>nd</v>
          </cell>
          <cell r="HL140">
            <v>0</v>
          </cell>
          <cell r="HM140">
            <v>0</v>
          </cell>
          <cell r="HN140">
            <v>0</v>
          </cell>
          <cell r="HO140">
            <v>4</v>
          </cell>
          <cell r="HP140">
            <v>14.899999999999999</v>
          </cell>
          <cell r="HQ140">
            <v>2.1</v>
          </cell>
          <cell r="HR140">
            <v>0</v>
          </cell>
          <cell r="HS140">
            <v>0</v>
          </cell>
          <cell r="HT140">
            <v>0</v>
          </cell>
          <cell r="HU140">
            <v>0</v>
          </cell>
          <cell r="HV140">
            <v>1.2</v>
          </cell>
          <cell r="HW140">
            <v>0</v>
          </cell>
          <cell r="HX140">
            <v>0</v>
          </cell>
          <cell r="HY140">
            <v>0</v>
          </cell>
          <cell r="HZ140">
            <v>0</v>
          </cell>
          <cell r="IA140">
            <v>0</v>
          </cell>
          <cell r="IB140">
            <v>0</v>
          </cell>
          <cell r="IC140">
            <v>0</v>
          </cell>
          <cell r="ID140">
            <v>0</v>
          </cell>
          <cell r="IE140">
            <v>0</v>
          </cell>
          <cell r="IF140" t="str">
            <v>nd</v>
          </cell>
          <cell r="IG140" t="str">
            <v>nd</v>
          </cell>
          <cell r="IH140">
            <v>0</v>
          </cell>
          <cell r="II140">
            <v>0</v>
          </cell>
          <cell r="IJ140">
            <v>0</v>
          </cell>
          <cell r="IK140">
            <v>69.8</v>
          </cell>
          <cell r="IL140">
            <v>5.6000000000000005</v>
          </cell>
          <cell r="IM140" t="str">
            <v>nd</v>
          </cell>
          <cell r="IN140" t="str">
            <v>nd</v>
          </cell>
          <cell r="IO140">
            <v>0</v>
          </cell>
          <cell r="IP140" t="str">
            <v>nd</v>
          </cell>
          <cell r="IQ140">
            <v>15.6</v>
          </cell>
          <cell r="IR140">
            <v>3.1</v>
          </cell>
          <cell r="IS140">
            <v>1.3</v>
          </cell>
          <cell r="IT140">
            <v>0.70000000000000007</v>
          </cell>
          <cell r="IU140">
            <v>0</v>
          </cell>
          <cell r="IV140">
            <v>0</v>
          </cell>
          <cell r="IW140">
            <v>0</v>
          </cell>
          <cell r="IX140" t="str">
            <v>nd</v>
          </cell>
          <cell r="IY140" t="str">
            <v>nd</v>
          </cell>
          <cell r="IZ140">
            <v>0</v>
          </cell>
          <cell r="JA140">
            <v>0</v>
          </cell>
          <cell r="JB140">
            <v>0</v>
          </cell>
          <cell r="JC140">
            <v>0</v>
          </cell>
          <cell r="JD140">
            <v>0</v>
          </cell>
          <cell r="JE140">
            <v>0</v>
          </cell>
          <cell r="JF140">
            <v>0</v>
          </cell>
          <cell r="JG140">
            <v>0</v>
          </cell>
          <cell r="JH140">
            <v>0</v>
          </cell>
          <cell r="JI140">
            <v>0</v>
          </cell>
          <cell r="JJ140">
            <v>0</v>
          </cell>
          <cell r="JK140" t="str">
            <v>nd</v>
          </cell>
          <cell r="JL140">
            <v>0</v>
          </cell>
          <cell r="JM140">
            <v>0</v>
          </cell>
          <cell r="JN140">
            <v>0</v>
          </cell>
          <cell r="JO140">
            <v>0</v>
          </cell>
          <cell r="JP140" t="str">
            <v>nd</v>
          </cell>
          <cell r="JQ140">
            <v>7.9</v>
          </cell>
          <cell r="JR140">
            <v>0</v>
          </cell>
          <cell r="JS140">
            <v>0</v>
          </cell>
          <cell r="JT140">
            <v>0</v>
          </cell>
          <cell r="JU140">
            <v>0</v>
          </cell>
          <cell r="JV140">
            <v>0</v>
          </cell>
          <cell r="JW140">
            <v>21.6</v>
          </cell>
          <cell r="JX140">
            <v>0</v>
          </cell>
          <cell r="JY140">
            <v>0</v>
          </cell>
          <cell r="JZ140">
            <v>0</v>
          </cell>
          <cell r="KA140">
            <v>0</v>
          </cell>
          <cell r="KB140">
            <v>0</v>
          </cell>
          <cell r="KC140">
            <v>0.8</v>
          </cell>
          <cell r="KD140">
            <v>37.4</v>
          </cell>
          <cell r="KE140">
            <v>21.8</v>
          </cell>
          <cell r="KF140">
            <v>0.2</v>
          </cell>
          <cell r="KG140">
            <v>4.8</v>
          </cell>
          <cell r="KH140">
            <v>32.6</v>
          </cell>
          <cell r="KI140">
            <v>3.2</v>
          </cell>
          <cell r="KJ140">
            <v>33.200000000000003</v>
          </cell>
          <cell r="KK140">
            <v>30.7</v>
          </cell>
          <cell r="KL140">
            <v>0.3</v>
          </cell>
          <cell r="KM140">
            <v>5.3</v>
          </cell>
          <cell r="KN140">
            <v>27.1</v>
          </cell>
          <cell r="KO140">
            <v>3.5000000000000004</v>
          </cell>
        </row>
        <row r="141">
          <cell r="A141" t="str">
            <v>EnsJC</v>
          </cell>
          <cell r="B141" t="str">
            <v>141</v>
          </cell>
          <cell r="C141" t="str">
            <v>NAF 38</v>
          </cell>
          <cell r="D141" t="str">
            <v>JC</v>
          </cell>
          <cell r="E141" t="str">
            <v/>
          </cell>
          <cell r="F141" t="str">
            <v>nd</v>
          </cell>
          <cell r="G141">
            <v>15</v>
          </cell>
          <cell r="H141">
            <v>45.800000000000004</v>
          </cell>
          <cell r="I141">
            <v>35.699999999999996</v>
          </cell>
          <cell r="J141">
            <v>3.3000000000000003</v>
          </cell>
          <cell r="K141">
            <v>88.8</v>
          </cell>
          <cell r="L141">
            <v>7.1</v>
          </cell>
          <cell r="M141">
            <v>2.2999999999999998</v>
          </cell>
          <cell r="N141">
            <v>1.7999999999999998</v>
          </cell>
          <cell r="O141">
            <v>41.099999999999994</v>
          </cell>
          <cell r="P141">
            <v>23.7</v>
          </cell>
          <cell r="Q141">
            <v>2.7</v>
          </cell>
          <cell r="R141">
            <v>3</v>
          </cell>
          <cell r="S141">
            <v>3</v>
          </cell>
          <cell r="T141">
            <v>60.199999999999996</v>
          </cell>
          <cell r="U141">
            <v>3.8</v>
          </cell>
          <cell r="V141">
            <v>31.4</v>
          </cell>
          <cell r="W141">
            <v>29.7</v>
          </cell>
          <cell r="X141">
            <v>65.600000000000009</v>
          </cell>
          <cell r="Y141">
            <v>4.7</v>
          </cell>
          <cell r="Z141">
            <v>18.5</v>
          </cell>
          <cell r="AA141">
            <v>34</v>
          </cell>
          <cell r="AB141">
            <v>28.599999999999998</v>
          </cell>
          <cell r="AC141">
            <v>72.7</v>
          </cell>
          <cell r="AD141">
            <v>19.2</v>
          </cell>
          <cell r="AE141">
            <v>32</v>
          </cell>
          <cell r="AF141">
            <v>25.8</v>
          </cell>
          <cell r="AG141">
            <v>5.7</v>
          </cell>
          <cell r="AH141">
            <v>0</v>
          </cell>
          <cell r="AI141">
            <v>36.6</v>
          </cell>
          <cell r="AJ141">
            <v>48.1</v>
          </cell>
          <cell r="AK141">
            <v>11.200000000000001</v>
          </cell>
          <cell r="AL141">
            <v>40.799999999999997</v>
          </cell>
          <cell r="AM141">
            <v>48.1</v>
          </cell>
          <cell r="AN141">
            <v>51.9</v>
          </cell>
          <cell r="AO141">
            <v>38.5</v>
          </cell>
          <cell r="AP141">
            <v>61.5</v>
          </cell>
          <cell r="AQ141">
            <v>74.599999999999994</v>
          </cell>
          <cell r="AR141">
            <v>14.299999999999999</v>
          </cell>
          <cell r="AS141">
            <v>2.5</v>
          </cell>
          <cell r="AT141">
            <v>5.2</v>
          </cell>
          <cell r="AU141">
            <v>3.3000000000000003</v>
          </cell>
          <cell r="AV141">
            <v>40.1</v>
          </cell>
          <cell r="AW141">
            <v>4</v>
          </cell>
          <cell r="AX141">
            <v>6.7</v>
          </cell>
          <cell r="AY141">
            <v>32.200000000000003</v>
          </cell>
          <cell r="AZ141">
            <v>17.100000000000001</v>
          </cell>
          <cell r="BA141">
            <v>20.599999999999998</v>
          </cell>
          <cell r="BB141">
            <v>16.7</v>
          </cell>
          <cell r="BC141">
            <v>11.200000000000001</v>
          </cell>
          <cell r="BD141">
            <v>28.199999999999996</v>
          </cell>
          <cell r="BE141">
            <v>16.400000000000002</v>
          </cell>
          <cell r="BF141">
            <v>6.8000000000000007</v>
          </cell>
          <cell r="BG141">
            <v>26.3</v>
          </cell>
          <cell r="BH141">
            <v>21.9</v>
          </cell>
          <cell r="BI141">
            <v>21.2</v>
          </cell>
          <cell r="BJ141">
            <v>8.9</v>
          </cell>
          <cell r="BK141">
            <v>18.899999999999999</v>
          </cell>
          <cell r="BL141">
            <v>2.8000000000000003</v>
          </cell>
          <cell r="BM141" t="str">
            <v>nd</v>
          </cell>
          <cell r="BN141">
            <v>1.3</v>
          </cell>
          <cell r="BO141">
            <v>2.6</v>
          </cell>
          <cell r="BP141">
            <v>14.000000000000002</v>
          </cell>
          <cell r="BQ141">
            <v>24.4</v>
          </cell>
          <cell r="BR141">
            <v>57.499999999999993</v>
          </cell>
          <cell r="BS141">
            <v>0</v>
          </cell>
          <cell r="BT141">
            <v>0</v>
          </cell>
          <cell r="BU141">
            <v>0</v>
          </cell>
          <cell r="BV141">
            <v>5.3</v>
          </cell>
          <cell r="BW141">
            <v>73.900000000000006</v>
          </cell>
          <cell r="BX141">
            <v>20.8</v>
          </cell>
          <cell r="BY141" t="str">
            <v>nd</v>
          </cell>
          <cell r="BZ141">
            <v>3</v>
          </cell>
          <cell r="CA141">
            <v>22.7</v>
          </cell>
          <cell r="CB141">
            <v>53.6</v>
          </cell>
          <cell r="CC141">
            <v>19.2</v>
          </cell>
          <cell r="CD141">
            <v>1.2</v>
          </cell>
          <cell r="CE141">
            <v>0</v>
          </cell>
          <cell r="CF141">
            <v>0</v>
          </cell>
          <cell r="CG141">
            <v>0</v>
          </cell>
          <cell r="CH141" t="str">
            <v>nd</v>
          </cell>
          <cell r="CI141" t="str">
            <v>nd</v>
          </cell>
          <cell r="CJ141">
            <v>99.7</v>
          </cell>
          <cell r="CK141">
            <v>82.399999999999991</v>
          </cell>
          <cell r="CL141">
            <v>76.3</v>
          </cell>
          <cell r="CM141">
            <v>72.8</v>
          </cell>
          <cell r="CN141">
            <v>40.400000000000006</v>
          </cell>
          <cell r="CO141">
            <v>2.7</v>
          </cell>
          <cell r="CP141">
            <v>35.699999999999996</v>
          </cell>
          <cell r="CQ141">
            <v>73.400000000000006</v>
          </cell>
          <cell r="CR141">
            <v>13.5</v>
          </cell>
          <cell r="CS141">
            <v>30.3</v>
          </cell>
          <cell r="CT141">
            <v>19.600000000000001</v>
          </cell>
          <cell r="CU141">
            <v>15.1</v>
          </cell>
          <cell r="CV141">
            <v>35</v>
          </cell>
          <cell r="CW141">
            <v>11.899999999999999</v>
          </cell>
          <cell r="CX141">
            <v>4.5999999999999996</v>
          </cell>
          <cell r="CY141">
            <v>10.8</v>
          </cell>
          <cell r="CZ141">
            <v>24.099999999999998</v>
          </cell>
          <cell r="DA141">
            <v>26.3</v>
          </cell>
          <cell r="DB141">
            <v>22.400000000000002</v>
          </cell>
          <cell r="DC141">
            <v>9.7000000000000011</v>
          </cell>
          <cell r="DD141">
            <v>63.7</v>
          </cell>
          <cell r="DE141">
            <v>4.3</v>
          </cell>
          <cell r="DF141">
            <v>26.700000000000003</v>
          </cell>
          <cell r="DG141">
            <v>28.199999999999996</v>
          </cell>
          <cell r="DH141">
            <v>6.8000000000000007</v>
          </cell>
          <cell r="DI141">
            <v>1.9</v>
          </cell>
          <cell r="DJ141">
            <v>14.499999999999998</v>
          </cell>
          <cell r="DK141">
            <v>19.100000000000001</v>
          </cell>
          <cell r="DL141">
            <v>0</v>
          </cell>
          <cell r="DM141">
            <v>0</v>
          </cell>
          <cell r="DN141" t="str">
            <v>nd</v>
          </cell>
          <cell r="DO141">
            <v>0</v>
          </cell>
          <cell r="DP141">
            <v>0</v>
          </cell>
          <cell r="DQ141" t="str">
            <v>nd</v>
          </cell>
          <cell r="DR141">
            <v>0.5</v>
          </cell>
          <cell r="DS141">
            <v>0.3</v>
          </cell>
          <cell r="DT141">
            <v>8.6999999999999993</v>
          </cell>
          <cell r="DU141">
            <v>5.3</v>
          </cell>
          <cell r="DV141">
            <v>0.6</v>
          </cell>
          <cell r="DW141">
            <v>11.799999999999999</v>
          </cell>
          <cell r="DX141">
            <v>8.5</v>
          </cell>
          <cell r="DY141">
            <v>6.9</v>
          </cell>
          <cell r="DZ141">
            <v>13.8</v>
          </cell>
          <cell r="EA141">
            <v>3.5999999999999996</v>
          </cell>
          <cell r="EB141">
            <v>0.89999999999999991</v>
          </cell>
          <cell r="EC141">
            <v>7.8</v>
          </cell>
          <cell r="ED141">
            <v>6.8000000000000007</v>
          </cell>
          <cell r="EE141">
            <v>3.1</v>
          </cell>
          <cell r="EF141">
            <v>5.0999999999999996</v>
          </cell>
          <cell r="EG141">
            <v>7.3999999999999995</v>
          </cell>
          <cell r="EH141">
            <v>5.0999999999999996</v>
          </cell>
          <cell r="EI141">
            <v>0.89999999999999991</v>
          </cell>
          <cell r="EJ141">
            <v>1</v>
          </cell>
          <cell r="EK141">
            <v>0.6</v>
          </cell>
          <cell r="EL141">
            <v>0.6</v>
          </cell>
          <cell r="EM141" t="str">
            <v>nd</v>
          </cell>
          <cell r="EN141" t="str">
            <v>nd</v>
          </cell>
          <cell r="EO141">
            <v>0</v>
          </cell>
          <cell r="EP141">
            <v>0</v>
          </cell>
          <cell r="EQ141" t="str">
            <v>nd</v>
          </cell>
          <cell r="ER141">
            <v>0</v>
          </cell>
          <cell r="ES141">
            <v>0</v>
          </cell>
          <cell r="ET141">
            <v>11.1</v>
          </cell>
          <cell r="EU141">
            <v>1.9</v>
          </cell>
          <cell r="EV141">
            <v>1.4000000000000001</v>
          </cell>
          <cell r="EW141">
            <v>1.0999999999999999</v>
          </cell>
          <cell r="EX141" t="str">
            <v>nd</v>
          </cell>
          <cell r="EY141">
            <v>0</v>
          </cell>
          <cell r="EZ141">
            <v>3.9</v>
          </cell>
          <cell r="FA141">
            <v>12.3</v>
          </cell>
          <cell r="FB141">
            <v>13.900000000000002</v>
          </cell>
          <cell r="FC141">
            <v>3.2</v>
          </cell>
          <cell r="FD141">
            <v>10.299999999999999</v>
          </cell>
          <cell r="FE141">
            <v>1.0999999999999999</v>
          </cell>
          <cell r="FF141">
            <v>11</v>
          </cell>
          <cell r="FG141">
            <v>7.3</v>
          </cell>
          <cell r="FH141">
            <v>4.3999999999999995</v>
          </cell>
          <cell r="FI141">
            <v>4</v>
          </cell>
          <cell r="FJ141">
            <v>7.8</v>
          </cell>
          <cell r="FK141">
            <v>1.4000000000000001</v>
          </cell>
          <cell r="FL141" t="str">
            <v>nd</v>
          </cell>
          <cell r="FM141">
            <v>0.4</v>
          </cell>
          <cell r="FN141">
            <v>1.2</v>
          </cell>
          <cell r="FO141">
            <v>0.6</v>
          </cell>
          <cell r="FP141">
            <v>0.6</v>
          </cell>
          <cell r="FQ141">
            <v>0.4</v>
          </cell>
          <cell r="FR141">
            <v>0</v>
          </cell>
          <cell r="FS141">
            <v>0</v>
          </cell>
          <cell r="FT141">
            <v>0</v>
          </cell>
          <cell r="FU141">
            <v>0</v>
          </cell>
          <cell r="FV141" t="str">
            <v>nd</v>
          </cell>
          <cell r="FW141" t="str">
            <v>nd</v>
          </cell>
          <cell r="FX141" t="str">
            <v>nd</v>
          </cell>
          <cell r="FY141" t="str">
            <v>nd</v>
          </cell>
          <cell r="FZ141">
            <v>2.2999999999999998</v>
          </cell>
          <cell r="GA141">
            <v>8.7999999999999989</v>
          </cell>
          <cell r="GB141">
            <v>3.3000000000000003</v>
          </cell>
          <cell r="GC141">
            <v>0</v>
          </cell>
          <cell r="GD141">
            <v>0.70000000000000007</v>
          </cell>
          <cell r="GE141">
            <v>1.7999999999999998</v>
          </cell>
          <cell r="GF141">
            <v>10.100000000000001</v>
          </cell>
          <cell r="GG141">
            <v>8.2000000000000011</v>
          </cell>
          <cell r="GH141">
            <v>25.6</v>
          </cell>
          <cell r="GI141">
            <v>0</v>
          </cell>
          <cell r="GJ141">
            <v>0</v>
          </cell>
          <cell r="GK141" t="str">
            <v>nd</v>
          </cell>
          <cell r="GL141">
            <v>0.8</v>
          </cell>
          <cell r="GM141">
            <v>6.2</v>
          </cell>
          <cell r="GN141">
            <v>26.8</v>
          </cell>
          <cell r="GO141">
            <v>0</v>
          </cell>
          <cell r="GP141">
            <v>0</v>
          </cell>
          <cell r="GQ141">
            <v>0</v>
          </cell>
          <cell r="GR141">
            <v>0.70000000000000007</v>
          </cell>
          <cell r="GS141">
            <v>1.2</v>
          </cell>
          <cell r="GT141">
            <v>1.4000000000000001</v>
          </cell>
          <cell r="GU141">
            <v>0</v>
          </cell>
          <cell r="GV141">
            <v>0</v>
          </cell>
          <cell r="GW141">
            <v>0</v>
          </cell>
          <cell r="GX141">
            <v>0</v>
          </cell>
          <cell r="GY141" t="str">
            <v>nd</v>
          </cell>
          <cell r="GZ141">
            <v>0</v>
          </cell>
          <cell r="HA141">
            <v>0</v>
          </cell>
          <cell r="HB141">
            <v>0</v>
          </cell>
          <cell r="HC141">
            <v>0</v>
          </cell>
          <cell r="HD141">
            <v>14.499999999999998</v>
          </cell>
          <cell r="HE141">
            <v>0.8</v>
          </cell>
          <cell r="HF141">
            <v>0</v>
          </cell>
          <cell r="HG141">
            <v>0</v>
          </cell>
          <cell r="HH141">
            <v>0</v>
          </cell>
          <cell r="HI141">
            <v>4.8</v>
          </cell>
          <cell r="HJ141">
            <v>34</v>
          </cell>
          <cell r="HK141">
            <v>7.1</v>
          </cell>
          <cell r="HL141">
            <v>0</v>
          </cell>
          <cell r="HM141">
            <v>0</v>
          </cell>
          <cell r="HN141">
            <v>0</v>
          </cell>
          <cell r="HO141">
            <v>0.5</v>
          </cell>
          <cell r="HP141">
            <v>23</v>
          </cell>
          <cell r="HQ141">
            <v>11.4</v>
          </cell>
          <cell r="HR141">
            <v>0</v>
          </cell>
          <cell r="HS141">
            <v>0</v>
          </cell>
          <cell r="HT141">
            <v>0</v>
          </cell>
          <cell r="HU141">
            <v>0</v>
          </cell>
          <cell r="HV141">
            <v>2.4</v>
          </cell>
          <cell r="HW141">
            <v>1.0999999999999999</v>
          </cell>
          <cell r="HX141">
            <v>0</v>
          </cell>
          <cell r="HY141">
            <v>0</v>
          </cell>
          <cell r="HZ141" t="str">
            <v>nd</v>
          </cell>
          <cell r="IA141">
            <v>0</v>
          </cell>
          <cell r="IB141">
            <v>0</v>
          </cell>
          <cell r="IC141">
            <v>0</v>
          </cell>
          <cell r="ID141" t="str">
            <v>nd</v>
          </cell>
          <cell r="IE141">
            <v>1.0999999999999999</v>
          </cell>
          <cell r="IF141">
            <v>11.5</v>
          </cell>
          <cell r="IG141">
            <v>3</v>
          </cell>
          <cell r="IH141">
            <v>0</v>
          </cell>
          <cell r="II141">
            <v>0</v>
          </cell>
          <cell r="IJ141">
            <v>0.6</v>
          </cell>
          <cell r="IK141">
            <v>10.9</v>
          </cell>
          <cell r="IL141">
            <v>24</v>
          </cell>
          <cell r="IM141">
            <v>9.6</v>
          </cell>
          <cell r="IN141">
            <v>0.5</v>
          </cell>
          <cell r="IO141" t="str">
            <v>nd</v>
          </cell>
          <cell r="IP141">
            <v>2.1999999999999997</v>
          </cell>
          <cell r="IQ141">
            <v>10.199999999999999</v>
          </cell>
          <cell r="IR141">
            <v>15.9</v>
          </cell>
          <cell r="IS141">
            <v>5.7</v>
          </cell>
          <cell r="IT141">
            <v>0.70000000000000007</v>
          </cell>
          <cell r="IU141">
            <v>0</v>
          </cell>
          <cell r="IV141">
            <v>0</v>
          </cell>
          <cell r="IW141">
            <v>0.4</v>
          </cell>
          <cell r="IX141">
            <v>2.1999999999999997</v>
          </cell>
          <cell r="IY141">
            <v>0.8</v>
          </cell>
          <cell r="IZ141">
            <v>0</v>
          </cell>
          <cell r="JA141">
            <v>0</v>
          </cell>
          <cell r="JB141">
            <v>0</v>
          </cell>
          <cell r="JC141">
            <v>0</v>
          </cell>
          <cell r="JD141">
            <v>0</v>
          </cell>
          <cell r="JE141" t="str">
            <v>nd</v>
          </cell>
          <cell r="JF141">
            <v>0</v>
          </cell>
          <cell r="JG141">
            <v>0</v>
          </cell>
          <cell r="JH141">
            <v>0</v>
          </cell>
          <cell r="JI141">
            <v>0</v>
          </cell>
          <cell r="JJ141">
            <v>0</v>
          </cell>
          <cell r="JK141">
            <v>16</v>
          </cell>
          <cell r="JL141">
            <v>0</v>
          </cell>
          <cell r="JM141">
            <v>0</v>
          </cell>
          <cell r="JN141">
            <v>0</v>
          </cell>
          <cell r="JO141">
            <v>0</v>
          </cell>
          <cell r="JP141">
            <v>0</v>
          </cell>
          <cell r="JQ141">
            <v>44.800000000000004</v>
          </cell>
          <cell r="JR141">
            <v>0</v>
          </cell>
          <cell r="JS141">
            <v>0</v>
          </cell>
          <cell r="JT141">
            <v>0</v>
          </cell>
          <cell r="JU141" t="str">
            <v>nd</v>
          </cell>
          <cell r="JV141" t="str">
            <v>nd</v>
          </cell>
          <cell r="JW141">
            <v>35.299999999999997</v>
          </cell>
          <cell r="JX141">
            <v>0</v>
          </cell>
          <cell r="JY141">
            <v>0</v>
          </cell>
          <cell r="JZ141">
            <v>0</v>
          </cell>
          <cell r="KA141">
            <v>0</v>
          </cell>
          <cell r="KB141">
            <v>0</v>
          </cell>
          <cell r="KC141">
            <v>3.4000000000000004</v>
          </cell>
          <cell r="KD141">
            <v>32.1</v>
          </cell>
          <cell r="KE141">
            <v>40.6</v>
          </cell>
          <cell r="KF141">
            <v>4.7</v>
          </cell>
          <cell r="KG141">
            <v>3.9</v>
          </cell>
          <cell r="KH141">
            <v>18.7</v>
          </cell>
          <cell r="KI141">
            <v>0</v>
          </cell>
          <cell r="KJ141">
            <v>32.200000000000003</v>
          </cell>
          <cell r="KK141">
            <v>37.799999999999997</v>
          </cell>
          <cell r="KL141">
            <v>5.3</v>
          </cell>
          <cell r="KM141">
            <v>4</v>
          </cell>
          <cell r="KN141">
            <v>20.8</v>
          </cell>
          <cell r="KO141">
            <v>0</v>
          </cell>
        </row>
        <row r="142">
          <cell r="A142" t="str">
            <v>EnsKZ</v>
          </cell>
          <cell r="B142" t="str">
            <v>142</v>
          </cell>
          <cell r="C142" t="str">
            <v>NAF 38</v>
          </cell>
          <cell r="D142" t="str">
            <v>KZ</v>
          </cell>
          <cell r="E142" t="str">
            <v/>
          </cell>
          <cell r="F142">
            <v>0.1</v>
          </cell>
          <cell r="G142">
            <v>4.7</v>
          </cell>
          <cell r="H142">
            <v>34.300000000000004</v>
          </cell>
          <cell r="I142">
            <v>50.9</v>
          </cell>
          <cell r="J142">
            <v>10</v>
          </cell>
          <cell r="K142">
            <v>91.7</v>
          </cell>
          <cell r="L142">
            <v>1.9</v>
          </cell>
          <cell r="M142">
            <v>0.8</v>
          </cell>
          <cell r="N142">
            <v>5.5</v>
          </cell>
          <cell r="O142">
            <v>5.6000000000000005</v>
          </cell>
          <cell r="P142">
            <v>43.1</v>
          </cell>
          <cell r="Q142">
            <v>2.1</v>
          </cell>
          <cell r="R142">
            <v>3.2</v>
          </cell>
          <cell r="S142">
            <v>6.7</v>
          </cell>
          <cell r="T142">
            <v>27.1</v>
          </cell>
          <cell r="U142">
            <v>0.6</v>
          </cell>
          <cell r="V142">
            <v>35.199999999999996</v>
          </cell>
          <cell r="W142">
            <v>11.799999999999999</v>
          </cell>
          <cell r="X142">
            <v>85.6</v>
          </cell>
          <cell r="Y142">
            <v>2.6</v>
          </cell>
          <cell r="Z142">
            <v>5.8999999999999995</v>
          </cell>
          <cell r="AA142">
            <v>55.900000000000006</v>
          </cell>
          <cell r="AB142">
            <v>9.3000000000000007</v>
          </cell>
          <cell r="AC142">
            <v>75.400000000000006</v>
          </cell>
          <cell r="AD142">
            <v>2.5</v>
          </cell>
          <cell r="AE142">
            <v>21</v>
          </cell>
          <cell r="AF142">
            <v>19.400000000000002</v>
          </cell>
          <cell r="AG142">
            <v>38.700000000000003</v>
          </cell>
          <cell r="AH142">
            <v>0</v>
          </cell>
          <cell r="AI142">
            <v>21</v>
          </cell>
          <cell r="AJ142">
            <v>81.2</v>
          </cell>
          <cell r="AK142">
            <v>1</v>
          </cell>
          <cell r="AL142">
            <v>17.8</v>
          </cell>
          <cell r="AM142">
            <v>14.2</v>
          </cell>
          <cell r="AN142">
            <v>85.8</v>
          </cell>
          <cell r="AO142">
            <v>81.899999999999991</v>
          </cell>
          <cell r="AP142">
            <v>18.099999999999998</v>
          </cell>
          <cell r="AQ142">
            <v>12.7</v>
          </cell>
          <cell r="AR142">
            <v>3.5000000000000004</v>
          </cell>
          <cell r="AS142" t="str">
            <v>nd</v>
          </cell>
          <cell r="AT142">
            <v>76.8</v>
          </cell>
          <cell r="AU142">
            <v>4.9000000000000004</v>
          </cell>
          <cell r="AV142">
            <v>2.1999999999999997</v>
          </cell>
          <cell r="AW142">
            <v>2.1999999999999997</v>
          </cell>
          <cell r="AX142" t="str">
            <v>nd</v>
          </cell>
          <cell r="AY142">
            <v>91.100000000000009</v>
          </cell>
          <cell r="AZ142">
            <v>2.1999999999999997</v>
          </cell>
          <cell r="BA142">
            <v>33.800000000000004</v>
          </cell>
          <cell r="BB142">
            <v>17.2</v>
          </cell>
          <cell r="BC142">
            <v>25.2</v>
          </cell>
          <cell r="BD142">
            <v>17.399999999999999</v>
          </cell>
          <cell r="BE142">
            <v>3.4000000000000004</v>
          </cell>
          <cell r="BF142">
            <v>3.1</v>
          </cell>
          <cell r="BG142">
            <v>5.5</v>
          </cell>
          <cell r="BH142">
            <v>14.499999999999998</v>
          </cell>
          <cell r="BI142">
            <v>26.3</v>
          </cell>
          <cell r="BJ142">
            <v>13.600000000000001</v>
          </cell>
          <cell r="BK142">
            <v>30.3</v>
          </cell>
          <cell r="BL142">
            <v>9.8000000000000007</v>
          </cell>
          <cell r="BM142" t="str">
            <v>nd</v>
          </cell>
          <cell r="BN142" t="str">
            <v>nd</v>
          </cell>
          <cell r="BO142" t="str">
            <v>nd</v>
          </cell>
          <cell r="BP142">
            <v>0.2</v>
          </cell>
          <cell r="BQ142">
            <v>12.7</v>
          </cell>
          <cell r="BR142">
            <v>86</v>
          </cell>
          <cell r="BS142" t="str">
            <v>nd</v>
          </cell>
          <cell r="BT142">
            <v>0</v>
          </cell>
          <cell r="BU142">
            <v>0</v>
          </cell>
          <cell r="BV142">
            <v>11</v>
          </cell>
          <cell r="BW142">
            <v>80</v>
          </cell>
          <cell r="BX142">
            <v>8.7999999999999989</v>
          </cell>
          <cell r="BY142">
            <v>0.1</v>
          </cell>
          <cell r="BZ142">
            <v>1.9</v>
          </cell>
          <cell r="CA142">
            <v>39</v>
          </cell>
          <cell r="CB142">
            <v>47.599999999999994</v>
          </cell>
          <cell r="CC142">
            <v>8.7999999999999989</v>
          </cell>
          <cell r="CD142">
            <v>2.6</v>
          </cell>
          <cell r="CE142">
            <v>0</v>
          </cell>
          <cell r="CF142">
            <v>0</v>
          </cell>
          <cell r="CG142">
            <v>0</v>
          </cell>
          <cell r="CH142">
            <v>0.2</v>
          </cell>
          <cell r="CI142">
            <v>1</v>
          </cell>
          <cell r="CJ142">
            <v>98.8</v>
          </cell>
          <cell r="CK142">
            <v>89.5</v>
          </cell>
          <cell r="CL142">
            <v>52.5</v>
          </cell>
          <cell r="CM142">
            <v>89.2</v>
          </cell>
          <cell r="CN142">
            <v>46.2</v>
          </cell>
          <cell r="CO142">
            <v>4.5999999999999996</v>
          </cell>
          <cell r="CP142">
            <v>33.900000000000006</v>
          </cell>
          <cell r="CQ142">
            <v>82.899999999999991</v>
          </cell>
          <cell r="CR142">
            <v>11.899999999999999</v>
          </cell>
          <cell r="CS142">
            <v>32.200000000000003</v>
          </cell>
          <cell r="CT142">
            <v>30.9</v>
          </cell>
          <cell r="CU142">
            <v>3.6999999999999997</v>
          </cell>
          <cell r="CV142">
            <v>33.200000000000003</v>
          </cell>
          <cell r="CW142">
            <v>19.5</v>
          </cell>
          <cell r="CX142">
            <v>5.0999999999999996</v>
          </cell>
          <cell r="CY142">
            <v>11.799999999999999</v>
          </cell>
          <cell r="CZ142">
            <v>17.2</v>
          </cell>
          <cell r="DA142">
            <v>12.7</v>
          </cell>
          <cell r="DB142">
            <v>33.6</v>
          </cell>
          <cell r="DC142">
            <v>16.600000000000001</v>
          </cell>
          <cell r="DD142">
            <v>33.700000000000003</v>
          </cell>
          <cell r="DE142">
            <v>10</v>
          </cell>
          <cell r="DF142">
            <v>25.2</v>
          </cell>
          <cell r="DG142">
            <v>14.000000000000002</v>
          </cell>
          <cell r="DH142">
            <v>9.4</v>
          </cell>
          <cell r="DI142">
            <v>2.5</v>
          </cell>
          <cell r="DJ142">
            <v>24.5</v>
          </cell>
          <cell r="DK142">
            <v>19.400000000000002</v>
          </cell>
          <cell r="DL142" t="str">
            <v>nd</v>
          </cell>
          <cell r="DM142">
            <v>0</v>
          </cell>
          <cell r="DN142" t="str">
            <v>nd</v>
          </cell>
          <cell r="DO142">
            <v>0</v>
          </cell>
          <cell r="DP142">
            <v>0</v>
          </cell>
          <cell r="DQ142" t="str">
            <v>nd</v>
          </cell>
          <cell r="DR142" t="str">
            <v>nd</v>
          </cell>
          <cell r="DS142" t="str">
            <v>nd</v>
          </cell>
          <cell r="DT142">
            <v>4.5</v>
          </cell>
          <cell r="DU142">
            <v>0</v>
          </cell>
          <cell r="DV142" t="str">
            <v>nd</v>
          </cell>
          <cell r="DW142">
            <v>6.2</v>
          </cell>
          <cell r="DX142">
            <v>6.3</v>
          </cell>
          <cell r="DY142">
            <v>15.8</v>
          </cell>
          <cell r="DZ142">
            <v>5.0999999999999996</v>
          </cell>
          <cell r="EA142">
            <v>1.3</v>
          </cell>
          <cell r="EB142" t="str">
            <v>nd</v>
          </cell>
          <cell r="EC142">
            <v>22.7</v>
          </cell>
          <cell r="ED142">
            <v>8.7999999999999989</v>
          </cell>
          <cell r="EE142">
            <v>8.2000000000000011</v>
          </cell>
          <cell r="EF142">
            <v>5.8000000000000007</v>
          </cell>
          <cell r="EG142">
            <v>1.9</v>
          </cell>
          <cell r="EH142">
            <v>2.7</v>
          </cell>
          <cell r="EI142">
            <v>4.8</v>
          </cell>
          <cell r="EJ142">
            <v>2.1999999999999997</v>
          </cell>
          <cell r="EK142">
            <v>0.70000000000000007</v>
          </cell>
          <cell r="EL142" t="str">
            <v>nd</v>
          </cell>
          <cell r="EM142">
            <v>0.1</v>
          </cell>
          <cell r="EN142">
            <v>0.1</v>
          </cell>
          <cell r="EO142">
            <v>0</v>
          </cell>
          <cell r="EP142" t="str">
            <v>nd</v>
          </cell>
          <cell r="EQ142" t="str">
            <v>nd</v>
          </cell>
          <cell r="ER142">
            <v>0</v>
          </cell>
          <cell r="ES142">
            <v>0</v>
          </cell>
          <cell r="ET142">
            <v>0</v>
          </cell>
          <cell r="EU142">
            <v>0</v>
          </cell>
          <cell r="EV142">
            <v>4.5999999999999996</v>
          </cell>
          <cell r="EW142" t="str">
            <v>nd</v>
          </cell>
          <cell r="EX142">
            <v>0.3</v>
          </cell>
          <cell r="EY142" t="str">
            <v>nd</v>
          </cell>
          <cell r="EZ142">
            <v>1.7000000000000002</v>
          </cell>
          <cell r="FA142">
            <v>6.2</v>
          </cell>
          <cell r="FB142">
            <v>13</v>
          </cell>
          <cell r="FC142">
            <v>5.4</v>
          </cell>
          <cell r="FD142">
            <v>6.7</v>
          </cell>
          <cell r="FE142">
            <v>1.7999999999999998</v>
          </cell>
          <cell r="FF142">
            <v>3.5999999999999996</v>
          </cell>
          <cell r="FG142">
            <v>6.4</v>
          </cell>
          <cell r="FH142">
            <v>7.7</v>
          </cell>
          <cell r="FI142">
            <v>6.3</v>
          </cell>
          <cell r="FJ142">
            <v>19.5</v>
          </cell>
          <cell r="FK142">
            <v>6.5</v>
          </cell>
          <cell r="FL142">
            <v>0.2</v>
          </cell>
          <cell r="FM142">
            <v>2</v>
          </cell>
          <cell r="FN142">
            <v>1.2</v>
          </cell>
          <cell r="FO142">
            <v>1.9</v>
          </cell>
          <cell r="FP142">
            <v>3.5999999999999996</v>
          </cell>
          <cell r="FQ142">
            <v>1.2</v>
          </cell>
          <cell r="FR142">
            <v>0</v>
          </cell>
          <cell r="FS142">
            <v>0</v>
          </cell>
          <cell r="FT142">
            <v>0</v>
          </cell>
          <cell r="FU142">
            <v>0</v>
          </cell>
          <cell r="FV142" t="str">
            <v>nd</v>
          </cell>
          <cell r="FW142" t="str">
            <v>nd</v>
          </cell>
          <cell r="FX142" t="str">
            <v>nd</v>
          </cell>
          <cell r="FY142" t="str">
            <v>nd</v>
          </cell>
          <cell r="FZ142">
            <v>0</v>
          </cell>
          <cell r="GA142">
            <v>0.2</v>
          </cell>
          <cell r="GB142">
            <v>4.3999999999999995</v>
          </cell>
          <cell r="GC142">
            <v>0</v>
          </cell>
          <cell r="GD142" t="str">
            <v>nd</v>
          </cell>
          <cell r="GE142">
            <v>0</v>
          </cell>
          <cell r="GF142" t="str">
            <v>nd</v>
          </cell>
          <cell r="GG142">
            <v>6.7</v>
          </cell>
          <cell r="GH142">
            <v>27.800000000000004</v>
          </cell>
          <cell r="GI142" t="str">
            <v>nd</v>
          </cell>
          <cell r="GJ142">
            <v>0</v>
          </cell>
          <cell r="GK142">
            <v>0</v>
          </cell>
          <cell r="GL142" t="str">
            <v>nd</v>
          </cell>
          <cell r="GM142">
            <v>5.0999999999999996</v>
          </cell>
          <cell r="GN142">
            <v>44.3</v>
          </cell>
          <cell r="GO142">
            <v>0</v>
          </cell>
          <cell r="GP142">
            <v>0</v>
          </cell>
          <cell r="GQ142">
            <v>0</v>
          </cell>
          <cell r="GR142">
            <v>0</v>
          </cell>
          <cell r="GS142">
            <v>0.89999999999999991</v>
          </cell>
          <cell r="GT142">
            <v>9.3000000000000007</v>
          </cell>
          <cell r="GU142">
            <v>0</v>
          </cell>
          <cell r="GV142">
            <v>0</v>
          </cell>
          <cell r="GW142">
            <v>0</v>
          </cell>
          <cell r="GX142">
            <v>0</v>
          </cell>
          <cell r="GY142" t="str">
            <v>nd</v>
          </cell>
          <cell r="GZ142">
            <v>0</v>
          </cell>
          <cell r="HA142">
            <v>0</v>
          </cell>
          <cell r="HB142">
            <v>0</v>
          </cell>
          <cell r="HC142">
            <v>0</v>
          </cell>
          <cell r="HD142">
            <v>4.9000000000000004</v>
          </cell>
          <cell r="HE142">
            <v>0.1</v>
          </cell>
          <cell r="HF142">
            <v>0</v>
          </cell>
          <cell r="HG142">
            <v>0</v>
          </cell>
          <cell r="HH142">
            <v>0</v>
          </cell>
          <cell r="HI142">
            <v>9.3000000000000007</v>
          </cell>
          <cell r="HJ142">
            <v>23</v>
          </cell>
          <cell r="HK142">
            <v>2.2999999999999998</v>
          </cell>
          <cell r="HL142" t="str">
            <v>nd</v>
          </cell>
          <cell r="HM142">
            <v>0</v>
          </cell>
          <cell r="HN142">
            <v>0</v>
          </cell>
          <cell r="HO142">
            <v>1.7000000000000002</v>
          </cell>
          <cell r="HP142">
            <v>42.4</v>
          </cell>
          <cell r="HQ142">
            <v>5.8000000000000007</v>
          </cell>
          <cell r="HR142">
            <v>0</v>
          </cell>
          <cell r="HS142">
            <v>0</v>
          </cell>
          <cell r="HT142">
            <v>0</v>
          </cell>
          <cell r="HU142" t="str">
            <v>nd</v>
          </cell>
          <cell r="HV142">
            <v>9.5</v>
          </cell>
          <cell r="HW142">
            <v>0.4</v>
          </cell>
          <cell r="HX142">
            <v>0</v>
          </cell>
          <cell r="HY142">
            <v>0</v>
          </cell>
          <cell r="HZ142">
            <v>0</v>
          </cell>
          <cell r="IA142" t="str">
            <v>nd</v>
          </cell>
          <cell r="IB142">
            <v>0</v>
          </cell>
          <cell r="IC142">
            <v>0</v>
          </cell>
          <cell r="ID142">
            <v>0</v>
          </cell>
          <cell r="IE142">
            <v>4.5999999999999996</v>
          </cell>
          <cell r="IF142" t="str">
            <v>nd</v>
          </cell>
          <cell r="IG142">
            <v>0.3</v>
          </cell>
          <cell r="IH142" t="str">
            <v>nd</v>
          </cell>
          <cell r="II142" t="str">
            <v>nd</v>
          </cell>
          <cell r="IJ142">
            <v>1.4000000000000001</v>
          </cell>
          <cell r="IK142">
            <v>8.7999999999999989</v>
          </cell>
          <cell r="IL142">
            <v>23.200000000000003</v>
          </cell>
          <cell r="IM142">
            <v>1.2</v>
          </cell>
          <cell r="IN142">
            <v>0.2</v>
          </cell>
          <cell r="IO142" t="str">
            <v>nd</v>
          </cell>
          <cell r="IP142">
            <v>0.4</v>
          </cell>
          <cell r="IQ142">
            <v>21.4</v>
          </cell>
          <cell r="IR142">
            <v>19.3</v>
          </cell>
          <cell r="IS142">
            <v>6.6000000000000005</v>
          </cell>
          <cell r="IT142">
            <v>2.2999999999999998</v>
          </cell>
          <cell r="IU142">
            <v>0</v>
          </cell>
          <cell r="IV142">
            <v>0</v>
          </cell>
          <cell r="IW142">
            <v>3.5999999999999996</v>
          </cell>
          <cell r="IX142">
            <v>5.5</v>
          </cell>
          <cell r="IY142">
            <v>0.8</v>
          </cell>
          <cell r="IZ142" t="str">
            <v>nd</v>
          </cell>
          <cell r="JA142">
            <v>0</v>
          </cell>
          <cell r="JB142">
            <v>0</v>
          </cell>
          <cell r="JC142">
            <v>0</v>
          </cell>
          <cell r="JD142">
            <v>0</v>
          </cell>
          <cell r="JE142" t="str">
            <v>nd</v>
          </cell>
          <cell r="JF142">
            <v>0</v>
          </cell>
          <cell r="JG142">
            <v>0</v>
          </cell>
          <cell r="JH142">
            <v>0</v>
          </cell>
          <cell r="JI142">
            <v>0</v>
          </cell>
          <cell r="JJ142">
            <v>0</v>
          </cell>
          <cell r="JK142">
            <v>5</v>
          </cell>
          <cell r="JL142">
            <v>0</v>
          </cell>
          <cell r="JM142">
            <v>0</v>
          </cell>
          <cell r="JN142">
            <v>0</v>
          </cell>
          <cell r="JO142">
            <v>0</v>
          </cell>
          <cell r="JP142" t="str">
            <v>nd</v>
          </cell>
          <cell r="JQ142">
            <v>34.1</v>
          </cell>
          <cell r="JR142">
            <v>0</v>
          </cell>
          <cell r="JS142">
            <v>0</v>
          </cell>
          <cell r="JT142">
            <v>0</v>
          </cell>
          <cell r="JU142">
            <v>0.2</v>
          </cell>
          <cell r="JV142" t="str">
            <v>nd</v>
          </cell>
          <cell r="JW142">
            <v>49.5</v>
          </cell>
          <cell r="JX142">
            <v>0</v>
          </cell>
          <cell r="JY142">
            <v>0</v>
          </cell>
          <cell r="JZ142">
            <v>0</v>
          </cell>
          <cell r="KA142">
            <v>0</v>
          </cell>
          <cell r="KB142">
            <v>0</v>
          </cell>
          <cell r="KC142">
            <v>10.100000000000001</v>
          </cell>
          <cell r="KD142">
            <v>45.5</v>
          </cell>
          <cell r="KE142">
            <v>24.3</v>
          </cell>
          <cell r="KF142">
            <v>1.7000000000000002</v>
          </cell>
          <cell r="KG142">
            <v>5.6000000000000005</v>
          </cell>
          <cell r="KH142">
            <v>22.8</v>
          </cell>
          <cell r="KI142">
            <v>0.1</v>
          </cell>
          <cell r="KJ142">
            <v>44.9</v>
          </cell>
          <cell r="KK142">
            <v>22.900000000000002</v>
          </cell>
          <cell r="KL142">
            <v>1.7000000000000002</v>
          </cell>
          <cell r="KM142">
            <v>6.5</v>
          </cell>
          <cell r="KN142">
            <v>23.9</v>
          </cell>
          <cell r="KO142">
            <v>0.1</v>
          </cell>
        </row>
        <row r="143">
          <cell r="A143" t="str">
            <v>EnsLZ</v>
          </cell>
          <cell r="B143" t="str">
            <v>143</v>
          </cell>
          <cell r="C143" t="str">
            <v>NAF 38</v>
          </cell>
          <cell r="D143" t="str">
            <v>LZ</v>
          </cell>
          <cell r="E143" t="str">
            <v/>
          </cell>
          <cell r="F143">
            <v>0</v>
          </cell>
          <cell r="G143" t="str">
            <v>nd</v>
          </cell>
          <cell r="H143">
            <v>18.7</v>
          </cell>
          <cell r="I143">
            <v>74.8</v>
          </cell>
          <cell r="J143">
            <v>5.3</v>
          </cell>
          <cell r="K143">
            <v>88.7</v>
          </cell>
          <cell r="L143">
            <v>6.2</v>
          </cell>
          <cell r="M143" t="str">
            <v>nd</v>
          </cell>
          <cell r="N143">
            <v>0</v>
          </cell>
          <cell r="O143">
            <v>16</v>
          </cell>
          <cell r="P143">
            <v>40.300000000000004</v>
          </cell>
          <cell r="Q143">
            <v>4.3</v>
          </cell>
          <cell r="R143">
            <v>5.5</v>
          </cell>
          <cell r="S143">
            <v>3</v>
          </cell>
          <cell r="T143">
            <v>20.8</v>
          </cell>
          <cell r="U143">
            <v>2.1</v>
          </cell>
          <cell r="V143">
            <v>29.599999999999998</v>
          </cell>
          <cell r="W143">
            <v>4.3999999999999995</v>
          </cell>
          <cell r="X143">
            <v>91.100000000000009</v>
          </cell>
          <cell r="Y143">
            <v>4.5</v>
          </cell>
          <cell r="Z143" t="str">
            <v>nd</v>
          </cell>
          <cell r="AA143" t="str">
            <v>nd</v>
          </cell>
          <cell r="AB143">
            <v>45.5</v>
          </cell>
          <cell r="AC143">
            <v>34.1</v>
          </cell>
          <cell r="AD143">
            <v>34.1</v>
          </cell>
          <cell r="AE143" t="str">
            <v>nd</v>
          </cell>
          <cell r="AF143">
            <v>31.1</v>
          </cell>
          <cell r="AG143">
            <v>33.300000000000004</v>
          </cell>
          <cell r="AH143">
            <v>0</v>
          </cell>
          <cell r="AI143">
            <v>31.1</v>
          </cell>
          <cell r="AJ143">
            <v>78.2</v>
          </cell>
          <cell r="AK143" t="str">
            <v>nd</v>
          </cell>
          <cell r="AL143">
            <v>20.200000000000003</v>
          </cell>
          <cell r="AM143">
            <v>17.7</v>
          </cell>
          <cell r="AN143">
            <v>82.3</v>
          </cell>
          <cell r="AO143">
            <v>78.8</v>
          </cell>
          <cell r="AP143">
            <v>21.2</v>
          </cell>
          <cell r="AQ143">
            <v>20.599999999999998</v>
          </cell>
          <cell r="AR143">
            <v>0</v>
          </cell>
          <cell r="AS143">
            <v>0</v>
          </cell>
          <cell r="AT143">
            <v>76.5</v>
          </cell>
          <cell r="AU143" t="str">
            <v>nd</v>
          </cell>
          <cell r="AV143">
            <v>0</v>
          </cell>
          <cell r="AW143">
            <v>0</v>
          </cell>
          <cell r="AX143">
            <v>0</v>
          </cell>
          <cell r="AY143">
            <v>88.9</v>
          </cell>
          <cell r="AZ143" t="str">
            <v>nd</v>
          </cell>
          <cell r="BA143">
            <v>54.500000000000007</v>
          </cell>
          <cell r="BB143">
            <v>21.4</v>
          </cell>
          <cell r="BC143">
            <v>11.799999999999999</v>
          </cell>
          <cell r="BD143">
            <v>6.2</v>
          </cell>
          <cell r="BE143">
            <v>2.9000000000000004</v>
          </cell>
          <cell r="BF143">
            <v>3.2</v>
          </cell>
          <cell r="BG143">
            <v>2.1999999999999997</v>
          </cell>
          <cell r="BH143">
            <v>3.8</v>
          </cell>
          <cell r="BI143">
            <v>10.7</v>
          </cell>
          <cell r="BJ143">
            <v>15.6</v>
          </cell>
          <cell r="BK143">
            <v>35.099999999999994</v>
          </cell>
          <cell r="BL143">
            <v>32.6</v>
          </cell>
          <cell r="BM143">
            <v>0</v>
          </cell>
          <cell r="BN143">
            <v>0</v>
          </cell>
          <cell r="BO143" t="str">
            <v>nd</v>
          </cell>
          <cell r="BP143">
            <v>0</v>
          </cell>
          <cell r="BQ143">
            <v>18</v>
          </cell>
          <cell r="BR143">
            <v>81.2</v>
          </cell>
          <cell r="BS143">
            <v>0</v>
          </cell>
          <cell r="BT143">
            <v>0</v>
          </cell>
          <cell r="BU143" t="str">
            <v>nd</v>
          </cell>
          <cell r="BV143">
            <v>6.2</v>
          </cell>
          <cell r="BW143">
            <v>67</v>
          </cell>
          <cell r="BX143">
            <v>25.7</v>
          </cell>
          <cell r="BY143" t="str">
            <v>nd</v>
          </cell>
          <cell r="BZ143">
            <v>1.7000000000000002</v>
          </cell>
          <cell r="CA143">
            <v>30.2</v>
          </cell>
          <cell r="CB143">
            <v>37.200000000000003</v>
          </cell>
          <cell r="CC143">
            <v>26</v>
          </cell>
          <cell r="CD143">
            <v>3.8</v>
          </cell>
          <cell r="CE143">
            <v>0</v>
          </cell>
          <cell r="CF143">
            <v>0</v>
          </cell>
          <cell r="CG143">
            <v>0</v>
          </cell>
          <cell r="CH143" t="str">
            <v>nd</v>
          </cell>
          <cell r="CI143" t="str">
            <v>nd</v>
          </cell>
          <cell r="CJ143">
            <v>97.1</v>
          </cell>
          <cell r="CK143">
            <v>75.900000000000006</v>
          </cell>
          <cell r="CL143">
            <v>22.6</v>
          </cell>
          <cell r="CM143">
            <v>77.400000000000006</v>
          </cell>
          <cell r="CN143">
            <v>44.7</v>
          </cell>
          <cell r="CO143">
            <v>7.8</v>
          </cell>
          <cell r="CP143">
            <v>19.8</v>
          </cell>
          <cell r="CQ143">
            <v>53.7</v>
          </cell>
          <cell r="CR143">
            <v>12.4</v>
          </cell>
          <cell r="CS143">
            <v>26.1</v>
          </cell>
          <cell r="CT143">
            <v>27.700000000000003</v>
          </cell>
          <cell r="CU143">
            <v>5.0999999999999996</v>
          </cell>
          <cell r="CV143">
            <v>41.099999999999994</v>
          </cell>
          <cell r="CW143">
            <v>33.300000000000004</v>
          </cell>
          <cell r="CX143">
            <v>3.5999999999999996</v>
          </cell>
          <cell r="CY143">
            <v>19</v>
          </cell>
          <cell r="CZ143">
            <v>8</v>
          </cell>
          <cell r="DA143">
            <v>7.1</v>
          </cell>
          <cell r="DB143">
            <v>28.999999999999996</v>
          </cell>
          <cell r="DC143">
            <v>26</v>
          </cell>
          <cell r="DD143">
            <v>22.6</v>
          </cell>
          <cell r="DE143">
            <v>9.5</v>
          </cell>
          <cell r="DF143">
            <v>38.800000000000004</v>
          </cell>
          <cell r="DG143">
            <v>9.3000000000000007</v>
          </cell>
          <cell r="DH143">
            <v>0</v>
          </cell>
          <cell r="DI143">
            <v>5.4</v>
          </cell>
          <cell r="DJ143">
            <v>27.700000000000003</v>
          </cell>
          <cell r="DK143">
            <v>10</v>
          </cell>
          <cell r="DL143">
            <v>0</v>
          </cell>
          <cell r="DM143">
            <v>0</v>
          </cell>
          <cell r="DN143">
            <v>0</v>
          </cell>
          <cell r="DO143">
            <v>0</v>
          </cell>
          <cell r="DP143">
            <v>0</v>
          </cell>
          <cell r="DQ143">
            <v>0</v>
          </cell>
          <cell r="DR143" t="str">
            <v>nd</v>
          </cell>
          <cell r="DS143">
            <v>0</v>
          </cell>
          <cell r="DT143" t="str">
            <v>nd</v>
          </cell>
          <cell r="DU143">
            <v>0</v>
          </cell>
          <cell r="DV143">
            <v>0</v>
          </cell>
          <cell r="DW143">
            <v>7.8</v>
          </cell>
          <cell r="DX143">
            <v>7.7</v>
          </cell>
          <cell r="DY143">
            <v>0.89999999999999991</v>
          </cell>
          <cell r="DZ143">
            <v>0</v>
          </cell>
          <cell r="EA143" t="str">
            <v>nd</v>
          </cell>
          <cell r="EB143" t="str">
            <v>nd</v>
          </cell>
          <cell r="EC143">
            <v>43.1</v>
          </cell>
          <cell r="ED143">
            <v>13.5</v>
          </cell>
          <cell r="EE143">
            <v>10.9</v>
          </cell>
          <cell r="EF143">
            <v>3.5000000000000004</v>
          </cell>
          <cell r="EG143">
            <v>1.7999999999999998</v>
          </cell>
          <cell r="EH143">
            <v>1.9</v>
          </cell>
          <cell r="EI143">
            <v>2.4</v>
          </cell>
          <cell r="EJ143" t="str">
            <v>nd</v>
          </cell>
          <cell r="EK143">
            <v>0</v>
          </cell>
          <cell r="EL143" t="str">
            <v>nd</v>
          </cell>
          <cell r="EM143" t="str">
            <v>nd</v>
          </cell>
          <cell r="EN143" t="str">
            <v>nd</v>
          </cell>
          <cell r="EO143">
            <v>0</v>
          </cell>
          <cell r="EP143">
            <v>0</v>
          </cell>
          <cell r="EQ143">
            <v>0</v>
          </cell>
          <cell r="ER143">
            <v>0</v>
          </cell>
          <cell r="ES143">
            <v>0</v>
          </cell>
          <cell r="ET143">
            <v>0</v>
          </cell>
          <cell r="EU143" t="str">
            <v>nd</v>
          </cell>
          <cell r="EV143">
            <v>0</v>
          </cell>
          <cell r="EW143">
            <v>0</v>
          </cell>
          <cell r="EX143">
            <v>0</v>
          </cell>
          <cell r="EY143" t="str">
            <v>nd</v>
          </cell>
          <cell r="EZ143" t="str">
            <v>nd</v>
          </cell>
          <cell r="FA143" t="str">
            <v>nd</v>
          </cell>
          <cell r="FB143" t="str">
            <v>nd</v>
          </cell>
          <cell r="FC143">
            <v>1.4000000000000001</v>
          </cell>
          <cell r="FD143">
            <v>12.4</v>
          </cell>
          <cell r="FE143">
            <v>3.5999999999999996</v>
          </cell>
          <cell r="FF143">
            <v>1.6</v>
          </cell>
          <cell r="FG143">
            <v>3.1</v>
          </cell>
          <cell r="FH143">
            <v>9.6</v>
          </cell>
          <cell r="FI143">
            <v>14.000000000000002</v>
          </cell>
          <cell r="FJ143">
            <v>20</v>
          </cell>
          <cell r="FK143">
            <v>25.7</v>
          </cell>
          <cell r="FL143">
            <v>0</v>
          </cell>
          <cell r="FM143" t="str">
            <v>nd</v>
          </cell>
          <cell r="FN143">
            <v>0</v>
          </cell>
          <cell r="FO143" t="str">
            <v>nd</v>
          </cell>
          <cell r="FP143">
            <v>3.2</v>
          </cell>
          <cell r="FQ143">
            <v>1.5</v>
          </cell>
          <cell r="FR143">
            <v>0</v>
          </cell>
          <cell r="FS143">
            <v>0</v>
          </cell>
          <cell r="FT143">
            <v>0</v>
          </cell>
          <cell r="FU143">
            <v>0</v>
          </cell>
          <cell r="FV143">
            <v>0</v>
          </cell>
          <cell r="FW143">
            <v>0</v>
          </cell>
          <cell r="FX143">
            <v>0</v>
          </cell>
          <cell r="FY143" t="str">
            <v>nd</v>
          </cell>
          <cell r="FZ143">
            <v>0</v>
          </cell>
          <cell r="GA143">
            <v>0</v>
          </cell>
          <cell r="GB143" t="str">
            <v>nd</v>
          </cell>
          <cell r="GC143">
            <v>0</v>
          </cell>
          <cell r="GD143">
            <v>0</v>
          </cell>
          <cell r="GE143">
            <v>0</v>
          </cell>
          <cell r="GF143">
            <v>0</v>
          </cell>
          <cell r="GG143" t="str">
            <v>nd</v>
          </cell>
          <cell r="GH143">
            <v>18.7</v>
          </cell>
          <cell r="GI143">
            <v>0</v>
          </cell>
          <cell r="GJ143">
            <v>0</v>
          </cell>
          <cell r="GK143">
            <v>0</v>
          </cell>
          <cell r="GL143">
            <v>0</v>
          </cell>
          <cell r="GM143">
            <v>15.1</v>
          </cell>
          <cell r="GN143">
            <v>58.599999999999994</v>
          </cell>
          <cell r="GO143">
            <v>0</v>
          </cell>
          <cell r="GP143">
            <v>0</v>
          </cell>
          <cell r="GQ143">
            <v>0</v>
          </cell>
          <cell r="GR143">
            <v>0</v>
          </cell>
          <cell r="GS143" t="str">
            <v>nd</v>
          </cell>
          <cell r="GT143">
            <v>4.8</v>
          </cell>
          <cell r="GU143">
            <v>0</v>
          </cell>
          <cell r="GV143">
            <v>0</v>
          </cell>
          <cell r="GW143">
            <v>0</v>
          </cell>
          <cell r="GX143">
            <v>0</v>
          </cell>
          <cell r="GY143">
            <v>0</v>
          </cell>
          <cell r="GZ143">
            <v>0</v>
          </cell>
          <cell r="HA143">
            <v>0</v>
          </cell>
          <cell r="HB143">
            <v>0</v>
          </cell>
          <cell r="HC143">
            <v>0</v>
          </cell>
          <cell r="HD143" t="str">
            <v>nd</v>
          </cell>
          <cell r="HE143" t="str">
            <v>nd</v>
          </cell>
          <cell r="HF143">
            <v>0</v>
          </cell>
          <cell r="HG143">
            <v>0</v>
          </cell>
          <cell r="HH143">
            <v>0</v>
          </cell>
          <cell r="HI143">
            <v>2</v>
          </cell>
          <cell r="HJ143">
            <v>6.3</v>
          </cell>
          <cell r="HK143">
            <v>10.8</v>
          </cell>
          <cell r="HL143">
            <v>0</v>
          </cell>
          <cell r="HM143">
            <v>0</v>
          </cell>
          <cell r="HN143" t="str">
            <v>nd</v>
          </cell>
          <cell r="HO143">
            <v>3.8</v>
          </cell>
          <cell r="HP143">
            <v>55.600000000000009</v>
          </cell>
          <cell r="HQ143">
            <v>13.5</v>
          </cell>
          <cell r="HR143">
            <v>0</v>
          </cell>
          <cell r="HS143">
            <v>0</v>
          </cell>
          <cell r="HT143">
            <v>0</v>
          </cell>
          <cell r="HU143" t="str">
            <v>nd</v>
          </cell>
          <cell r="HV143">
            <v>5.2</v>
          </cell>
          <cell r="HW143">
            <v>0</v>
          </cell>
          <cell r="HX143">
            <v>0</v>
          </cell>
          <cell r="HY143">
            <v>0</v>
          </cell>
          <cell r="HZ143">
            <v>0</v>
          </cell>
          <cell r="IA143">
            <v>0</v>
          </cell>
          <cell r="IB143">
            <v>0</v>
          </cell>
          <cell r="IC143">
            <v>0</v>
          </cell>
          <cell r="ID143">
            <v>0</v>
          </cell>
          <cell r="IE143">
            <v>0</v>
          </cell>
          <cell r="IF143" t="str">
            <v>nd</v>
          </cell>
          <cell r="IG143" t="str">
            <v>nd</v>
          </cell>
          <cell r="IH143">
            <v>0</v>
          </cell>
          <cell r="II143">
            <v>0</v>
          </cell>
          <cell r="IJ143">
            <v>0</v>
          </cell>
          <cell r="IK143">
            <v>2.9000000000000004</v>
          </cell>
          <cell r="IL143">
            <v>4.3</v>
          </cell>
          <cell r="IM143">
            <v>10.8</v>
          </cell>
          <cell r="IN143" t="str">
            <v>nd</v>
          </cell>
          <cell r="IO143" t="str">
            <v>nd</v>
          </cell>
          <cell r="IP143">
            <v>1.4000000000000001</v>
          </cell>
          <cell r="IQ143">
            <v>26.1</v>
          </cell>
          <cell r="IR143">
            <v>30.3</v>
          </cell>
          <cell r="IS143">
            <v>12.9</v>
          </cell>
          <cell r="IT143">
            <v>3.1</v>
          </cell>
          <cell r="IU143">
            <v>0</v>
          </cell>
          <cell r="IV143" t="str">
            <v>nd</v>
          </cell>
          <cell r="IW143">
            <v>1.5</v>
          </cell>
          <cell r="IX143">
            <v>2.4</v>
          </cell>
          <cell r="IY143" t="str">
            <v>nd</v>
          </cell>
          <cell r="IZ143">
            <v>0</v>
          </cell>
          <cell r="JA143">
            <v>0</v>
          </cell>
          <cell r="JB143">
            <v>0</v>
          </cell>
          <cell r="JC143">
            <v>0</v>
          </cell>
          <cell r="JD143">
            <v>0</v>
          </cell>
          <cell r="JE143">
            <v>0</v>
          </cell>
          <cell r="JF143">
            <v>0</v>
          </cell>
          <cell r="JG143">
            <v>0</v>
          </cell>
          <cell r="JH143">
            <v>0</v>
          </cell>
          <cell r="JI143">
            <v>0</v>
          </cell>
          <cell r="JJ143">
            <v>0</v>
          </cell>
          <cell r="JK143" t="str">
            <v>nd</v>
          </cell>
          <cell r="JL143">
            <v>0</v>
          </cell>
          <cell r="JM143">
            <v>0</v>
          </cell>
          <cell r="JN143">
            <v>0</v>
          </cell>
          <cell r="JO143">
            <v>0</v>
          </cell>
          <cell r="JP143" t="str">
            <v>nd</v>
          </cell>
          <cell r="JQ143">
            <v>17.399999999999999</v>
          </cell>
          <cell r="JR143">
            <v>0</v>
          </cell>
          <cell r="JS143">
            <v>0</v>
          </cell>
          <cell r="JT143">
            <v>0</v>
          </cell>
          <cell r="JU143" t="str">
            <v>nd</v>
          </cell>
          <cell r="JV143" t="str">
            <v>nd</v>
          </cell>
          <cell r="JW143">
            <v>73</v>
          </cell>
          <cell r="JX143">
            <v>0</v>
          </cell>
          <cell r="JY143">
            <v>0</v>
          </cell>
          <cell r="JZ143">
            <v>0</v>
          </cell>
          <cell r="KA143">
            <v>0</v>
          </cell>
          <cell r="KB143">
            <v>0</v>
          </cell>
          <cell r="KC143">
            <v>5.4</v>
          </cell>
          <cell r="KD143">
            <v>60.6</v>
          </cell>
          <cell r="KE143">
            <v>12</v>
          </cell>
          <cell r="KF143">
            <v>1.3</v>
          </cell>
          <cell r="KG143">
            <v>4.7</v>
          </cell>
          <cell r="KH143">
            <v>21.3</v>
          </cell>
          <cell r="KI143">
            <v>0.2</v>
          </cell>
          <cell r="KJ143">
            <v>59.3</v>
          </cell>
          <cell r="KK143">
            <v>12.3</v>
          </cell>
          <cell r="KL143">
            <v>1.2</v>
          </cell>
          <cell r="KM143">
            <v>4.9000000000000004</v>
          </cell>
          <cell r="KN143">
            <v>22.1</v>
          </cell>
          <cell r="KO143">
            <v>0.2</v>
          </cell>
        </row>
        <row r="144">
          <cell r="A144" t="str">
            <v>EnsMA</v>
          </cell>
          <cell r="B144" t="str">
            <v>144</v>
          </cell>
          <cell r="C144" t="str">
            <v>NAF 38</v>
          </cell>
          <cell r="D144" t="str">
            <v>MA</v>
          </cell>
          <cell r="E144" t="str">
            <v/>
          </cell>
          <cell r="F144">
            <v>0.3</v>
          </cell>
          <cell r="G144">
            <v>6.8000000000000007</v>
          </cell>
          <cell r="H144">
            <v>33.6</v>
          </cell>
          <cell r="I144">
            <v>51.4</v>
          </cell>
          <cell r="J144">
            <v>7.8</v>
          </cell>
          <cell r="K144">
            <v>78.2</v>
          </cell>
          <cell r="L144">
            <v>7.9</v>
          </cell>
          <cell r="M144">
            <v>8.9</v>
          </cell>
          <cell r="N144">
            <v>5.0999999999999996</v>
          </cell>
          <cell r="O144">
            <v>26.200000000000003</v>
          </cell>
          <cell r="P144">
            <v>31.4</v>
          </cell>
          <cell r="Q144">
            <v>6.8000000000000007</v>
          </cell>
          <cell r="R144">
            <v>4.2</v>
          </cell>
          <cell r="S144">
            <v>6.6000000000000005</v>
          </cell>
          <cell r="T144">
            <v>35</v>
          </cell>
          <cell r="U144">
            <v>4.5</v>
          </cell>
          <cell r="V144">
            <v>32.9</v>
          </cell>
          <cell r="W144">
            <v>12.6</v>
          </cell>
          <cell r="X144">
            <v>83.899999999999991</v>
          </cell>
          <cell r="Y144">
            <v>3.4000000000000004</v>
          </cell>
          <cell r="Z144">
            <v>14.299999999999999</v>
          </cell>
          <cell r="AA144">
            <v>33.300000000000004</v>
          </cell>
          <cell r="AB144">
            <v>44.4</v>
          </cell>
          <cell r="AC144">
            <v>50.8</v>
          </cell>
          <cell r="AD144">
            <v>31.7</v>
          </cell>
          <cell r="AE144">
            <v>23.799999999999997</v>
          </cell>
          <cell r="AF144">
            <v>17.100000000000001</v>
          </cell>
          <cell r="AG144">
            <v>10.5</v>
          </cell>
          <cell r="AH144">
            <v>0</v>
          </cell>
          <cell r="AI144">
            <v>48.6</v>
          </cell>
          <cell r="AJ144">
            <v>56.000000000000007</v>
          </cell>
          <cell r="AK144">
            <v>4</v>
          </cell>
          <cell r="AL144">
            <v>40</v>
          </cell>
          <cell r="AM144">
            <v>33.900000000000006</v>
          </cell>
          <cell r="AN144">
            <v>66.100000000000009</v>
          </cell>
          <cell r="AO144">
            <v>34.599999999999994</v>
          </cell>
          <cell r="AP144">
            <v>65.400000000000006</v>
          </cell>
          <cell r="AQ144">
            <v>63.3</v>
          </cell>
          <cell r="AR144">
            <v>5.4</v>
          </cell>
          <cell r="AS144">
            <v>1.7999999999999998</v>
          </cell>
          <cell r="AT144">
            <v>18.8</v>
          </cell>
          <cell r="AU144">
            <v>10.7</v>
          </cell>
          <cell r="AV144">
            <v>15.4</v>
          </cell>
          <cell r="AW144">
            <v>2.7</v>
          </cell>
          <cell r="AX144">
            <v>13.600000000000001</v>
          </cell>
          <cell r="AY144">
            <v>48.8</v>
          </cell>
          <cell r="AZ144">
            <v>19.5</v>
          </cell>
          <cell r="BA144">
            <v>43.9</v>
          </cell>
          <cell r="BB144">
            <v>17.100000000000001</v>
          </cell>
          <cell r="BC144">
            <v>14.099999999999998</v>
          </cell>
          <cell r="BD144">
            <v>9</v>
          </cell>
          <cell r="BE144">
            <v>10.4</v>
          </cell>
          <cell r="BF144">
            <v>5.4</v>
          </cell>
          <cell r="BG144">
            <v>9.7000000000000011</v>
          </cell>
          <cell r="BH144">
            <v>9.4</v>
          </cell>
          <cell r="BI144">
            <v>12.8</v>
          </cell>
          <cell r="BJ144">
            <v>18.899999999999999</v>
          </cell>
          <cell r="BK144">
            <v>27.700000000000003</v>
          </cell>
          <cell r="BL144">
            <v>21.7</v>
          </cell>
          <cell r="BM144">
            <v>0.6</v>
          </cell>
          <cell r="BN144">
            <v>0.89999999999999991</v>
          </cell>
          <cell r="BO144">
            <v>1.5</v>
          </cell>
          <cell r="BP144">
            <v>9.1999999999999993</v>
          </cell>
          <cell r="BQ144">
            <v>16.2</v>
          </cell>
          <cell r="BR144">
            <v>71.5</v>
          </cell>
          <cell r="BS144" t="str">
            <v>nd</v>
          </cell>
          <cell r="BT144">
            <v>0</v>
          </cell>
          <cell r="BU144">
            <v>0</v>
          </cell>
          <cell r="BV144">
            <v>3.5999999999999996</v>
          </cell>
          <cell r="BW144">
            <v>61.1</v>
          </cell>
          <cell r="BX144">
            <v>35.199999999999996</v>
          </cell>
          <cell r="BY144">
            <v>0.3</v>
          </cell>
          <cell r="BZ144">
            <v>2.4</v>
          </cell>
          <cell r="CA144">
            <v>18.600000000000001</v>
          </cell>
          <cell r="CB144">
            <v>46.300000000000004</v>
          </cell>
          <cell r="CC144">
            <v>24.6</v>
          </cell>
          <cell r="CD144">
            <v>7.7</v>
          </cell>
          <cell r="CE144" t="str">
            <v>nd</v>
          </cell>
          <cell r="CF144">
            <v>0</v>
          </cell>
          <cell r="CG144" t="str">
            <v>nd</v>
          </cell>
          <cell r="CH144">
            <v>0.2</v>
          </cell>
          <cell r="CI144">
            <v>2</v>
          </cell>
          <cell r="CJ144">
            <v>97.6</v>
          </cell>
          <cell r="CK144">
            <v>74.8</v>
          </cell>
          <cell r="CL144">
            <v>42.4</v>
          </cell>
          <cell r="CM144">
            <v>72.599999999999994</v>
          </cell>
          <cell r="CN144">
            <v>37.4</v>
          </cell>
          <cell r="CO144">
            <v>4.3999999999999995</v>
          </cell>
          <cell r="CP144">
            <v>20.200000000000003</v>
          </cell>
          <cell r="CQ144">
            <v>63.2</v>
          </cell>
          <cell r="CR144">
            <v>8.7999999999999989</v>
          </cell>
          <cell r="CS144">
            <v>32.6</v>
          </cell>
          <cell r="CT144">
            <v>21.6</v>
          </cell>
          <cell r="CU144">
            <v>7.8</v>
          </cell>
          <cell r="CV144">
            <v>38</v>
          </cell>
          <cell r="CW144">
            <v>20.9</v>
          </cell>
          <cell r="CX144">
            <v>5.4</v>
          </cell>
          <cell r="CY144">
            <v>11.200000000000001</v>
          </cell>
          <cell r="CZ144">
            <v>12.6</v>
          </cell>
          <cell r="DA144">
            <v>17.899999999999999</v>
          </cell>
          <cell r="DB144">
            <v>31.900000000000002</v>
          </cell>
          <cell r="DC144">
            <v>20.5</v>
          </cell>
          <cell r="DD144">
            <v>43.3</v>
          </cell>
          <cell r="DE144">
            <v>6.6000000000000005</v>
          </cell>
          <cell r="DF144">
            <v>22.7</v>
          </cell>
          <cell r="DG144">
            <v>17.299999999999997</v>
          </cell>
          <cell r="DH144">
            <v>2.7</v>
          </cell>
          <cell r="DI144">
            <v>3.3000000000000003</v>
          </cell>
          <cell r="DJ144">
            <v>20</v>
          </cell>
          <cell r="DK144">
            <v>21.9</v>
          </cell>
          <cell r="DL144" t="str">
            <v>nd</v>
          </cell>
          <cell r="DM144">
            <v>0</v>
          </cell>
          <cell r="DN144">
            <v>0</v>
          </cell>
          <cell r="DO144">
            <v>0</v>
          </cell>
          <cell r="DP144" t="str">
            <v>nd</v>
          </cell>
          <cell r="DQ144">
            <v>1.5</v>
          </cell>
          <cell r="DR144">
            <v>1</v>
          </cell>
          <cell r="DS144">
            <v>2.2999999999999998</v>
          </cell>
          <cell r="DT144">
            <v>0.8</v>
          </cell>
          <cell r="DU144">
            <v>1.2</v>
          </cell>
          <cell r="DV144">
            <v>0.3</v>
          </cell>
          <cell r="DW144">
            <v>8.5</v>
          </cell>
          <cell r="DX144">
            <v>7.6</v>
          </cell>
          <cell r="DY144">
            <v>6.8000000000000007</v>
          </cell>
          <cell r="DZ144">
            <v>4</v>
          </cell>
          <cell r="EA144">
            <v>4.5999999999999996</v>
          </cell>
          <cell r="EB144">
            <v>1.0999999999999999</v>
          </cell>
          <cell r="EC144">
            <v>28.4</v>
          </cell>
          <cell r="ED144">
            <v>7.6</v>
          </cell>
          <cell r="EE144">
            <v>4.5</v>
          </cell>
          <cell r="EF144">
            <v>4</v>
          </cell>
          <cell r="EG144">
            <v>4.5999999999999996</v>
          </cell>
          <cell r="EH144">
            <v>3.6999999999999997</v>
          </cell>
          <cell r="EI144">
            <v>5.5</v>
          </cell>
          <cell r="EJ144">
            <v>1</v>
          </cell>
          <cell r="EK144">
            <v>0.5</v>
          </cell>
          <cell r="EL144">
            <v>0.2</v>
          </cell>
          <cell r="EM144" t="str">
            <v>nd</v>
          </cell>
          <cell r="EN144">
            <v>0.2</v>
          </cell>
          <cell r="EO144">
            <v>0</v>
          </cell>
          <cell r="EP144">
            <v>0</v>
          </cell>
          <cell r="EQ144">
            <v>0</v>
          </cell>
          <cell r="ER144" t="str">
            <v>nd</v>
          </cell>
          <cell r="ES144" t="str">
            <v>nd</v>
          </cell>
          <cell r="ET144">
            <v>0.3</v>
          </cell>
          <cell r="EU144">
            <v>1.0999999999999999</v>
          </cell>
          <cell r="EV144">
            <v>2.1</v>
          </cell>
          <cell r="EW144">
            <v>1.0999999999999999</v>
          </cell>
          <cell r="EX144">
            <v>1.3</v>
          </cell>
          <cell r="EY144">
            <v>0.70000000000000007</v>
          </cell>
          <cell r="EZ144">
            <v>3.3000000000000003</v>
          </cell>
          <cell r="FA144">
            <v>3.4000000000000004</v>
          </cell>
          <cell r="FB144">
            <v>6</v>
          </cell>
          <cell r="FC144">
            <v>8</v>
          </cell>
          <cell r="FD144">
            <v>8.6</v>
          </cell>
          <cell r="FE144">
            <v>3.5000000000000004</v>
          </cell>
          <cell r="FF144">
            <v>5.6000000000000005</v>
          </cell>
          <cell r="FG144">
            <v>4.5999999999999996</v>
          </cell>
          <cell r="FH144">
            <v>4.1000000000000005</v>
          </cell>
          <cell r="FI144">
            <v>9</v>
          </cell>
          <cell r="FJ144">
            <v>15.1</v>
          </cell>
          <cell r="FK144">
            <v>14.099999999999998</v>
          </cell>
          <cell r="FL144">
            <v>0.6</v>
          </cell>
          <cell r="FM144">
            <v>0.2</v>
          </cell>
          <cell r="FN144">
            <v>0.6</v>
          </cell>
          <cell r="FO144">
            <v>0.6</v>
          </cell>
          <cell r="FP144">
            <v>2.6</v>
          </cell>
          <cell r="FQ144">
            <v>3.2</v>
          </cell>
          <cell r="FR144" t="str">
            <v>nd</v>
          </cell>
          <cell r="FS144">
            <v>0</v>
          </cell>
          <cell r="FT144">
            <v>0</v>
          </cell>
          <cell r="FU144">
            <v>0</v>
          </cell>
          <cell r="FV144" t="str">
            <v>nd</v>
          </cell>
          <cell r="FW144" t="str">
            <v>nd</v>
          </cell>
          <cell r="FX144">
            <v>0.1</v>
          </cell>
          <cell r="FY144">
            <v>0.3</v>
          </cell>
          <cell r="FZ144">
            <v>0.8</v>
          </cell>
          <cell r="GA144">
            <v>3.3000000000000003</v>
          </cell>
          <cell r="GB144">
            <v>2.4</v>
          </cell>
          <cell r="GC144" t="str">
            <v>nd</v>
          </cell>
          <cell r="GD144">
            <v>0.3</v>
          </cell>
          <cell r="GE144">
            <v>1</v>
          </cell>
          <cell r="GF144">
            <v>7.7</v>
          </cell>
          <cell r="GG144">
            <v>5.3</v>
          </cell>
          <cell r="GH144">
            <v>18.099999999999998</v>
          </cell>
          <cell r="GI144" t="str">
            <v>nd</v>
          </cell>
          <cell r="GJ144" t="str">
            <v>nd</v>
          </cell>
          <cell r="GK144">
            <v>0.3</v>
          </cell>
          <cell r="GL144">
            <v>0.6</v>
          </cell>
          <cell r="GM144">
            <v>5.8000000000000007</v>
          </cell>
          <cell r="GN144">
            <v>45.2</v>
          </cell>
          <cell r="GO144">
            <v>0</v>
          </cell>
          <cell r="GP144" t="str">
            <v>nd</v>
          </cell>
          <cell r="GQ144">
            <v>0</v>
          </cell>
          <cell r="GR144">
            <v>0.1</v>
          </cell>
          <cell r="GS144">
            <v>1.7999999999999998</v>
          </cell>
          <cell r="GT144">
            <v>5.8000000000000007</v>
          </cell>
          <cell r="GU144">
            <v>0</v>
          </cell>
          <cell r="GV144" t="str">
            <v>nd</v>
          </cell>
          <cell r="GW144">
            <v>0</v>
          </cell>
          <cell r="GX144">
            <v>0</v>
          </cell>
          <cell r="GY144" t="str">
            <v>nd</v>
          </cell>
          <cell r="GZ144">
            <v>0</v>
          </cell>
          <cell r="HA144">
            <v>0</v>
          </cell>
          <cell r="HB144">
            <v>0</v>
          </cell>
          <cell r="HC144" t="str">
            <v>nd</v>
          </cell>
          <cell r="HD144">
            <v>5</v>
          </cell>
          <cell r="HE144">
            <v>1.7000000000000002</v>
          </cell>
          <cell r="HF144">
            <v>0</v>
          </cell>
          <cell r="HG144">
            <v>0</v>
          </cell>
          <cell r="HH144">
            <v>0</v>
          </cell>
          <cell r="HI144">
            <v>1.5</v>
          </cell>
          <cell r="HJ144">
            <v>21.8</v>
          </cell>
          <cell r="HK144">
            <v>8</v>
          </cell>
          <cell r="HL144" t="str">
            <v>nd</v>
          </cell>
          <cell r="HM144">
            <v>0</v>
          </cell>
          <cell r="HN144">
            <v>0</v>
          </cell>
          <cell r="HO144">
            <v>1.5</v>
          </cell>
          <cell r="HP144">
            <v>29.4</v>
          </cell>
          <cell r="HQ144">
            <v>23.200000000000003</v>
          </cell>
          <cell r="HR144">
            <v>0</v>
          </cell>
          <cell r="HS144">
            <v>0</v>
          </cell>
          <cell r="HT144">
            <v>0</v>
          </cell>
          <cell r="HU144">
            <v>0.3</v>
          </cell>
          <cell r="HV144">
            <v>4.9000000000000004</v>
          </cell>
          <cell r="HW144">
            <v>2.1999999999999997</v>
          </cell>
          <cell r="HX144">
            <v>0</v>
          </cell>
          <cell r="HY144">
            <v>0</v>
          </cell>
          <cell r="HZ144">
            <v>0</v>
          </cell>
          <cell r="IA144" t="str">
            <v>nd</v>
          </cell>
          <cell r="IB144" t="str">
            <v>nd</v>
          </cell>
          <cell r="IC144">
            <v>0</v>
          </cell>
          <cell r="ID144" t="str">
            <v>nd</v>
          </cell>
          <cell r="IE144">
            <v>1</v>
          </cell>
          <cell r="IF144">
            <v>4.5999999999999996</v>
          </cell>
          <cell r="IG144">
            <v>1</v>
          </cell>
          <cell r="IH144">
            <v>0.3</v>
          </cell>
          <cell r="II144">
            <v>0</v>
          </cell>
          <cell r="IJ144">
            <v>0.70000000000000007</v>
          </cell>
          <cell r="IK144">
            <v>6.1</v>
          </cell>
          <cell r="IL144">
            <v>17.2</v>
          </cell>
          <cell r="IM144">
            <v>7.6</v>
          </cell>
          <cell r="IN144">
            <v>0.6</v>
          </cell>
          <cell r="IO144">
            <v>0.4</v>
          </cell>
          <cell r="IP144">
            <v>1.3</v>
          </cell>
          <cell r="IQ144">
            <v>9.5</v>
          </cell>
          <cell r="IR144">
            <v>21.6</v>
          </cell>
          <cell r="IS144">
            <v>14.2</v>
          </cell>
          <cell r="IT144">
            <v>6.4</v>
          </cell>
          <cell r="IU144">
            <v>0</v>
          </cell>
          <cell r="IV144" t="str">
            <v>nd</v>
          </cell>
          <cell r="IW144">
            <v>2</v>
          </cell>
          <cell r="IX144">
            <v>2.7</v>
          </cell>
          <cell r="IY144">
            <v>1.7999999999999998</v>
          </cell>
          <cell r="IZ144">
            <v>0.3</v>
          </cell>
          <cell r="JA144">
            <v>0</v>
          </cell>
          <cell r="JB144">
            <v>0</v>
          </cell>
          <cell r="JC144">
            <v>0</v>
          </cell>
          <cell r="JD144">
            <v>0</v>
          </cell>
          <cell r="JE144" t="str">
            <v>nd</v>
          </cell>
          <cell r="JF144">
            <v>0</v>
          </cell>
          <cell r="JG144">
            <v>0</v>
          </cell>
          <cell r="JH144" t="str">
            <v>nd</v>
          </cell>
          <cell r="JI144">
            <v>0</v>
          </cell>
          <cell r="JJ144">
            <v>0</v>
          </cell>
          <cell r="JK144">
            <v>7.0000000000000009</v>
          </cell>
          <cell r="JL144">
            <v>0</v>
          </cell>
          <cell r="JM144">
            <v>0</v>
          </cell>
          <cell r="JN144">
            <v>0</v>
          </cell>
          <cell r="JO144">
            <v>0</v>
          </cell>
          <cell r="JP144">
            <v>1.4000000000000001</v>
          </cell>
          <cell r="JQ144">
            <v>30.8</v>
          </cell>
          <cell r="JR144" t="str">
            <v>nd</v>
          </cell>
          <cell r="JS144">
            <v>0</v>
          </cell>
          <cell r="JT144">
            <v>0</v>
          </cell>
          <cell r="JU144">
            <v>0.2</v>
          </cell>
          <cell r="JV144" t="str">
            <v>nd</v>
          </cell>
          <cell r="JW144">
            <v>53</v>
          </cell>
          <cell r="JX144">
            <v>0</v>
          </cell>
          <cell r="JY144">
            <v>0</v>
          </cell>
          <cell r="JZ144">
            <v>0</v>
          </cell>
          <cell r="KA144">
            <v>0</v>
          </cell>
          <cell r="KB144" t="str">
            <v>nd</v>
          </cell>
          <cell r="KC144">
            <v>6.7</v>
          </cell>
          <cell r="KD144">
            <v>52.2</v>
          </cell>
          <cell r="KE144">
            <v>22</v>
          </cell>
          <cell r="KF144">
            <v>3.8</v>
          </cell>
          <cell r="KG144">
            <v>3.4000000000000004</v>
          </cell>
          <cell r="KH144">
            <v>18.399999999999999</v>
          </cell>
          <cell r="KI144">
            <v>0.2</v>
          </cell>
          <cell r="KJ144">
            <v>50.2</v>
          </cell>
          <cell r="KK144">
            <v>21.6</v>
          </cell>
          <cell r="KL144">
            <v>4.2</v>
          </cell>
          <cell r="KM144">
            <v>3.5000000000000004</v>
          </cell>
          <cell r="KN144">
            <v>20.3</v>
          </cell>
          <cell r="KO144">
            <v>0.2</v>
          </cell>
        </row>
        <row r="145">
          <cell r="A145" t="str">
            <v>EnsMB</v>
          </cell>
          <cell r="B145" t="str">
            <v>145</v>
          </cell>
          <cell r="C145" t="str">
            <v>NAF 38</v>
          </cell>
          <cell r="D145" t="str">
            <v>MB</v>
          </cell>
          <cell r="E145" t="str">
            <v/>
          </cell>
          <cell r="F145">
            <v>0</v>
          </cell>
          <cell r="G145">
            <v>3.1</v>
          </cell>
          <cell r="H145">
            <v>22</v>
          </cell>
          <cell r="I145">
            <v>42.8</v>
          </cell>
          <cell r="J145">
            <v>32.1</v>
          </cell>
          <cell r="K145">
            <v>56.599999999999994</v>
          </cell>
          <cell r="L145">
            <v>19.100000000000001</v>
          </cell>
          <cell r="M145" t="str">
            <v>nd</v>
          </cell>
          <cell r="N145">
            <v>12</v>
          </cell>
          <cell r="O145">
            <v>54.7</v>
          </cell>
          <cell r="P145">
            <v>33</v>
          </cell>
          <cell r="Q145">
            <v>5.8999999999999995</v>
          </cell>
          <cell r="R145">
            <v>11.4</v>
          </cell>
          <cell r="S145">
            <v>32.5</v>
          </cell>
          <cell r="T145">
            <v>13.200000000000001</v>
          </cell>
          <cell r="U145">
            <v>2.5</v>
          </cell>
          <cell r="V145">
            <v>12</v>
          </cell>
          <cell r="W145">
            <v>12</v>
          </cell>
          <cell r="X145">
            <v>85.8</v>
          </cell>
          <cell r="Y145">
            <v>2.1999999999999997</v>
          </cell>
          <cell r="Z145" t="str">
            <v>nd</v>
          </cell>
          <cell r="AA145">
            <v>50</v>
          </cell>
          <cell r="AB145">
            <v>0</v>
          </cell>
          <cell r="AC145">
            <v>85.8</v>
          </cell>
          <cell r="AD145">
            <v>20</v>
          </cell>
          <cell r="AE145" t="str">
            <v>nd</v>
          </cell>
          <cell r="AF145">
            <v>0</v>
          </cell>
          <cell r="AG145" t="str">
            <v>nd</v>
          </cell>
          <cell r="AH145">
            <v>0</v>
          </cell>
          <cell r="AI145">
            <v>64.3</v>
          </cell>
          <cell r="AJ145">
            <v>84.3</v>
          </cell>
          <cell r="AK145">
            <v>2.1999999999999997</v>
          </cell>
          <cell r="AL145">
            <v>13.5</v>
          </cell>
          <cell r="AM145">
            <v>15</v>
          </cell>
          <cell r="AN145">
            <v>85</v>
          </cell>
          <cell r="AO145">
            <v>62</v>
          </cell>
          <cell r="AP145">
            <v>38</v>
          </cell>
          <cell r="AQ145">
            <v>38.4</v>
          </cell>
          <cell r="AR145" t="str">
            <v>nd</v>
          </cell>
          <cell r="AS145" t="str">
            <v>nd</v>
          </cell>
          <cell r="AT145">
            <v>34.4</v>
          </cell>
          <cell r="AU145" t="str">
            <v>nd</v>
          </cell>
          <cell r="AV145">
            <v>22</v>
          </cell>
          <cell r="AW145">
            <v>0</v>
          </cell>
          <cell r="AX145" t="str">
            <v>nd</v>
          </cell>
          <cell r="AY145">
            <v>66</v>
          </cell>
          <cell r="AZ145" t="str">
            <v>nd</v>
          </cell>
          <cell r="BA145">
            <v>23.200000000000003</v>
          </cell>
          <cell r="BB145">
            <v>39.900000000000006</v>
          </cell>
          <cell r="BC145">
            <v>20.9</v>
          </cell>
          <cell r="BD145">
            <v>11.799999999999999</v>
          </cell>
          <cell r="BE145">
            <v>1.7999999999999998</v>
          </cell>
          <cell r="BF145">
            <v>2.5</v>
          </cell>
          <cell r="BG145">
            <v>7.5</v>
          </cell>
          <cell r="BH145">
            <v>6.5</v>
          </cell>
          <cell r="BI145">
            <v>12.8</v>
          </cell>
          <cell r="BJ145">
            <v>48.8</v>
          </cell>
          <cell r="BK145">
            <v>19.2</v>
          </cell>
          <cell r="BL145">
            <v>5.3</v>
          </cell>
          <cell r="BM145">
            <v>0</v>
          </cell>
          <cell r="BN145">
            <v>0</v>
          </cell>
          <cell r="BO145" t="str">
            <v>nd</v>
          </cell>
          <cell r="BP145" t="str">
            <v>nd</v>
          </cell>
          <cell r="BQ145">
            <v>11.799999999999999</v>
          </cell>
          <cell r="BR145">
            <v>86.5</v>
          </cell>
          <cell r="BS145">
            <v>0</v>
          </cell>
          <cell r="BT145">
            <v>0</v>
          </cell>
          <cell r="BU145">
            <v>0</v>
          </cell>
          <cell r="BV145">
            <v>1.9</v>
          </cell>
          <cell r="BW145">
            <v>87.7</v>
          </cell>
          <cell r="BX145">
            <v>10.4</v>
          </cell>
          <cell r="BY145">
            <v>0</v>
          </cell>
          <cell r="BZ145">
            <v>2</v>
          </cell>
          <cell r="CA145">
            <v>34.300000000000004</v>
          </cell>
          <cell r="CB145">
            <v>54.7</v>
          </cell>
          <cell r="CC145">
            <v>7.8</v>
          </cell>
          <cell r="CD145" t="str">
            <v>nd</v>
          </cell>
          <cell r="CE145">
            <v>0</v>
          </cell>
          <cell r="CF145">
            <v>0</v>
          </cell>
          <cell r="CG145">
            <v>0</v>
          </cell>
          <cell r="CH145">
            <v>0</v>
          </cell>
          <cell r="CI145">
            <v>0</v>
          </cell>
          <cell r="CJ145">
            <v>100</v>
          </cell>
          <cell r="CK145">
            <v>89.3</v>
          </cell>
          <cell r="CL145">
            <v>66.2</v>
          </cell>
          <cell r="CM145">
            <v>86</v>
          </cell>
          <cell r="CN145">
            <v>32.9</v>
          </cell>
          <cell r="CO145">
            <v>35.9</v>
          </cell>
          <cell r="CP145">
            <v>56.899999999999991</v>
          </cell>
          <cell r="CQ145">
            <v>90.9</v>
          </cell>
          <cell r="CR145">
            <v>6.8000000000000007</v>
          </cell>
          <cell r="CS145">
            <v>28.7</v>
          </cell>
          <cell r="CT145">
            <v>15.6</v>
          </cell>
          <cell r="CU145">
            <v>33.300000000000004</v>
          </cell>
          <cell r="CV145">
            <v>22.400000000000002</v>
          </cell>
          <cell r="CW145">
            <v>24</v>
          </cell>
          <cell r="CX145">
            <v>35.199999999999996</v>
          </cell>
          <cell r="CY145">
            <v>7.3</v>
          </cell>
          <cell r="CZ145">
            <v>4</v>
          </cell>
          <cell r="DA145">
            <v>7.7</v>
          </cell>
          <cell r="DB145">
            <v>21.7</v>
          </cell>
          <cell r="DC145">
            <v>10.199999999999999</v>
          </cell>
          <cell r="DD145">
            <v>20.5</v>
          </cell>
          <cell r="DE145">
            <v>10.199999999999999</v>
          </cell>
          <cell r="DF145">
            <v>49</v>
          </cell>
          <cell r="DG145">
            <v>39</v>
          </cell>
          <cell r="DH145">
            <v>33.900000000000006</v>
          </cell>
          <cell r="DI145">
            <v>3.4000000000000004</v>
          </cell>
          <cell r="DJ145">
            <v>22.900000000000002</v>
          </cell>
          <cell r="DK145">
            <v>11.4</v>
          </cell>
          <cell r="DL145">
            <v>0</v>
          </cell>
          <cell r="DM145">
            <v>0</v>
          </cell>
          <cell r="DN145">
            <v>0</v>
          </cell>
          <cell r="DO145">
            <v>0</v>
          </cell>
          <cell r="DP145">
            <v>0</v>
          </cell>
          <cell r="DQ145">
            <v>0</v>
          </cell>
          <cell r="DR145" t="str">
            <v>nd</v>
          </cell>
          <cell r="DS145">
            <v>0</v>
          </cell>
          <cell r="DT145" t="str">
            <v>nd</v>
          </cell>
          <cell r="DU145" t="str">
            <v>nd</v>
          </cell>
          <cell r="DV145">
            <v>0</v>
          </cell>
          <cell r="DW145">
            <v>5.0999999999999996</v>
          </cell>
          <cell r="DX145" t="str">
            <v>nd</v>
          </cell>
          <cell r="DY145">
            <v>12.1</v>
          </cell>
          <cell r="DZ145" t="str">
            <v>nd</v>
          </cell>
          <cell r="EA145">
            <v>0</v>
          </cell>
          <cell r="EB145" t="str">
            <v>nd</v>
          </cell>
          <cell r="EC145">
            <v>16.600000000000001</v>
          </cell>
          <cell r="ED145">
            <v>8</v>
          </cell>
          <cell r="EE145">
            <v>8.4</v>
          </cell>
          <cell r="EF145">
            <v>8.5</v>
          </cell>
          <cell r="EG145" t="str">
            <v>nd</v>
          </cell>
          <cell r="EH145" t="str">
            <v>nd</v>
          </cell>
          <cell r="EI145">
            <v>1.5</v>
          </cell>
          <cell r="EJ145" t="str">
            <v>nd</v>
          </cell>
          <cell r="EK145" t="str">
            <v>nd</v>
          </cell>
          <cell r="EL145">
            <v>0</v>
          </cell>
          <cell r="EM145">
            <v>0</v>
          </cell>
          <cell r="EN145">
            <v>0</v>
          </cell>
          <cell r="EO145">
            <v>0</v>
          </cell>
          <cell r="EP145">
            <v>0</v>
          </cell>
          <cell r="EQ145">
            <v>0</v>
          </cell>
          <cell r="ER145">
            <v>0</v>
          </cell>
          <cell r="ES145">
            <v>0</v>
          </cell>
          <cell r="ET145" t="str">
            <v>nd</v>
          </cell>
          <cell r="EU145" t="str">
            <v>nd</v>
          </cell>
          <cell r="EV145">
            <v>0</v>
          </cell>
          <cell r="EW145" t="str">
            <v>nd</v>
          </cell>
          <cell r="EX145" t="str">
            <v>nd</v>
          </cell>
          <cell r="EY145">
            <v>0</v>
          </cell>
          <cell r="EZ145" t="str">
            <v>nd</v>
          </cell>
          <cell r="FA145" t="str">
            <v>nd</v>
          </cell>
          <cell r="FB145">
            <v>2.5</v>
          </cell>
          <cell r="FC145">
            <v>10.299999999999999</v>
          </cell>
          <cell r="FD145">
            <v>6</v>
          </cell>
          <cell r="FE145">
            <v>0</v>
          </cell>
          <cell r="FF145">
            <v>5</v>
          </cell>
          <cell r="FG145">
            <v>4.3999999999999995</v>
          </cell>
          <cell r="FH145">
            <v>9.3000000000000007</v>
          </cell>
          <cell r="FI145">
            <v>8.1</v>
          </cell>
          <cell r="FJ145">
            <v>10.7</v>
          </cell>
          <cell r="FK145">
            <v>5.3</v>
          </cell>
          <cell r="FL145">
            <v>0</v>
          </cell>
          <cell r="FM145">
            <v>0</v>
          </cell>
          <cell r="FN145" t="str">
            <v>nd</v>
          </cell>
          <cell r="FO145" t="str">
            <v>nd</v>
          </cell>
          <cell r="FP145">
            <v>1.9</v>
          </cell>
          <cell r="FQ145">
            <v>0</v>
          </cell>
          <cell r="FR145">
            <v>0</v>
          </cell>
          <cell r="FS145">
            <v>0</v>
          </cell>
          <cell r="FT145">
            <v>0</v>
          </cell>
          <cell r="FU145">
            <v>0</v>
          </cell>
          <cell r="FV145">
            <v>0</v>
          </cell>
          <cell r="FW145">
            <v>0</v>
          </cell>
          <cell r="FX145">
            <v>0</v>
          </cell>
          <cell r="FY145" t="str">
            <v>nd</v>
          </cell>
          <cell r="FZ145">
            <v>0</v>
          </cell>
          <cell r="GA145">
            <v>0</v>
          </cell>
          <cell r="GB145">
            <v>2.1999999999999997</v>
          </cell>
          <cell r="GC145">
            <v>0</v>
          </cell>
          <cell r="GD145">
            <v>0</v>
          </cell>
          <cell r="GE145">
            <v>0</v>
          </cell>
          <cell r="GF145" t="str">
            <v>nd</v>
          </cell>
          <cell r="GG145">
            <v>4.3999999999999995</v>
          </cell>
          <cell r="GH145">
            <v>13.600000000000001</v>
          </cell>
          <cell r="GI145">
            <v>0</v>
          </cell>
          <cell r="GJ145">
            <v>0</v>
          </cell>
          <cell r="GK145">
            <v>0</v>
          </cell>
          <cell r="GL145">
            <v>0</v>
          </cell>
          <cell r="GM145">
            <v>7.3999999999999995</v>
          </cell>
          <cell r="GN145">
            <v>36.700000000000003</v>
          </cell>
          <cell r="GO145">
            <v>0</v>
          </cell>
          <cell r="GP145">
            <v>0</v>
          </cell>
          <cell r="GQ145">
            <v>0</v>
          </cell>
          <cell r="GR145">
            <v>0</v>
          </cell>
          <cell r="GS145">
            <v>0</v>
          </cell>
          <cell r="GT145">
            <v>34.1</v>
          </cell>
          <cell r="GU145">
            <v>0</v>
          </cell>
          <cell r="GV145">
            <v>0</v>
          </cell>
          <cell r="GW145">
            <v>0</v>
          </cell>
          <cell r="GX145">
            <v>0</v>
          </cell>
          <cell r="GY145">
            <v>0</v>
          </cell>
          <cell r="GZ145">
            <v>0</v>
          </cell>
          <cell r="HA145">
            <v>0</v>
          </cell>
          <cell r="HB145">
            <v>0</v>
          </cell>
          <cell r="HC145">
            <v>0</v>
          </cell>
          <cell r="HD145">
            <v>2.7</v>
          </cell>
          <cell r="HE145" t="str">
            <v>nd</v>
          </cell>
          <cell r="HF145">
            <v>0</v>
          </cell>
          <cell r="HG145">
            <v>0</v>
          </cell>
          <cell r="HH145">
            <v>0</v>
          </cell>
          <cell r="HI145">
            <v>0</v>
          </cell>
          <cell r="HJ145">
            <v>21.2</v>
          </cell>
          <cell r="HK145">
            <v>0</v>
          </cell>
          <cell r="HL145">
            <v>0</v>
          </cell>
          <cell r="HM145">
            <v>0</v>
          </cell>
          <cell r="HN145">
            <v>0</v>
          </cell>
          <cell r="HO145">
            <v>1.9</v>
          </cell>
          <cell r="HP145">
            <v>32.700000000000003</v>
          </cell>
          <cell r="HQ145">
            <v>8.7999999999999989</v>
          </cell>
          <cell r="HR145">
            <v>0</v>
          </cell>
          <cell r="HS145">
            <v>0</v>
          </cell>
          <cell r="HT145">
            <v>0</v>
          </cell>
          <cell r="HU145">
            <v>0</v>
          </cell>
          <cell r="HV145">
            <v>31.2</v>
          </cell>
          <cell r="HW145" t="str">
            <v>nd</v>
          </cell>
          <cell r="HX145">
            <v>0</v>
          </cell>
          <cell r="HY145">
            <v>0</v>
          </cell>
          <cell r="HZ145">
            <v>0</v>
          </cell>
          <cell r="IA145">
            <v>0</v>
          </cell>
          <cell r="IB145">
            <v>0</v>
          </cell>
          <cell r="IC145">
            <v>0</v>
          </cell>
          <cell r="ID145">
            <v>0</v>
          </cell>
          <cell r="IE145" t="str">
            <v>nd</v>
          </cell>
          <cell r="IF145" t="str">
            <v>nd</v>
          </cell>
          <cell r="IG145" t="str">
            <v>nd</v>
          </cell>
          <cell r="IH145">
            <v>0</v>
          </cell>
          <cell r="II145">
            <v>0</v>
          </cell>
          <cell r="IJ145" t="str">
            <v>nd</v>
          </cell>
          <cell r="IK145">
            <v>12.5</v>
          </cell>
          <cell r="IL145">
            <v>7.1999999999999993</v>
          </cell>
          <cell r="IM145" t="str">
            <v>nd</v>
          </cell>
          <cell r="IN145">
            <v>0</v>
          </cell>
          <cell r="IO145">
            <v>0</v>
          </cell>
          <cell r="IP145" t="str">
            <v>nd</v>
          </cell>
          <cell r="IQ145">
            <v>20.100000000000001</v>
          </cell>
          <cell r="IR145">
            <v>16.400000000000002</v>
          </cell>
          <cell r="IS145">
            <v>4.1000000000000005</v>
          </cell>
          <cell r="IT145" t="str">
            <v>nd</v>
          </cell>
          <cell r="IU145">
            <v>0</v>
          </cell>
          <cell r="IV145" t="str">
            <v>nd</v>
          </cell>
          <cell r="IW145" t="str">
            <v>nd</v>
          </cell>
          <cell r="IX145" t="str">
            <v>nd</v>
          </cell>
          <cell r="IY145" t="str">
            <v>nd</v>
          </cell>
          <cell r="IZ145">
            <v>0</v>
          </cell>
          <cell r="JA145">
            <v>0</v>
          </cell>
          <cell r="JB145">
            <v>0</v>
          </cell>
          <cell r="JC145">
            <v>0</v>
          </cell>
          <cell r="JD145">
            <v>0</v>
          </cell>
          <cell r="JE145">
            <v>0</v>
          </cell>
          <cell r="JF145">
            <v>0</v>
          </cell>
          <cell r="JG145">
            <v>0</v>
          </cell>
          <cell r="JH145">
            <v>0</v>
          </cell>
          <cell r="JI145">
            <v>0</v>
          </cell>
          <cell r="JJ145">
            <v>0</v>
          </cell>
          <cell r="JK145">
            <v>3.3000000000000003</v>
          </cell>
          <cell r="JL145">
            <v>0</v>
          </cell>
          <cell r="JM145">
            <v>0</v>
          </cell>
          <cell r="JN145">
            <v>0</v>
          </cell>
          <cell r="JO145">
            <v>0</v>
          </cell>
          <cell r="JP145">
            <v>0</v>
          </cell>
          <cell r="JQ145">
            <v>18</v>
          </cell>
          <cell r="JR145">
            <v>0</v>
          </cell>
          <cell r="JS145">
            <v>0</v>
          </cell>
          <cell r="JT145">
            <v>0</v>
          </cell>
          <cell r="JU145">
            <v>0</v>
          </cell>
          <cell r="JV145">
            <v>0</v>
          </cell>
          <cell r="JW145">
            <v>44.800000000000004</v>
          </cell>
          <cell r="JX145">
            <v>0</v>
          </cell>
          <cell r="JY145">
            <v>0</v>
          </cell>
          <cell r="JZ145">
            <v>0</v>
          </cell>
          <cell r="KA145">
            <v>0</v>
          </cell>
          <cell r="KB145">
            <v>0</v>
          </cell>
          <cell r="KC145">
            <v>33.900000000000006</v>
          </cell>
          <cell r="KD145">
            <v>49.6</v>
          </cell>
          <cell r="KE145">
            <v>22.7</v>
          </cell>
          <cell r="KF145">
            <v>1.0999999999999999</v>
          </cell>
          <cell r="KG145">
            <v>4.2</v>
          </cell>
          <cell r="KH145">
            <v>22.400000000000002</v>
          </cell>
          <cell r="KI145">
            <v>0</v>
          </cell>
          <cell r="KJ145">
            <v>46.2</v>
          </cell>
          <cell r="KK145">
            <v>24.9</v>
          </cell>
          <cell r="KL145">
            <v>1</v>
          </cell>
          <cell r="KM145">
            <v>4.2</v>
          </cell>
          <cell r="KN145">
            <v>23.7</v>
          </cell>
          <cell r="KO145">
            <v>0</v>
          </cell>
        </row>
        <row r="146">
          <cell r="A146" t="str">
            <v>EnsMC</v>
          </cell>
          <cell r="B146" t="str">
            <v>146</v>
          </cell>
          <cell r="C146" t="str">
            <v>NAF 38</v>
          </cell>
          <cell r="D146" t="str">
            <v>MC</v>
          </cell>
          <cell r="E146" t="str">
            <v/>
          </cell>
          <cell r="F146" t="str">
            <v>nd</v>
          </cell>
          <cell r="G146">
            <v>6.1</v>
          </cell>
          <cell r="H146">
            <v>41.6</v>
          </cell>
          <cell r="I146">
            <v>46.6</v>
          </cell>
          <cell r="J146">
            <v>5.4</v>
          </cell>
          <cell r="K146">
            <v>93.8</v>
          </cell>
          <cell r="L146">
            <v>3.4000000000000004</v>
          </cell>
          <cell r="M146" t="str">
            <v>nd</v>
          </cell>
          <cell r="N146" t="str">
            <v>nd</v>
          </cell>
          <cell r="O146">
            <v>45.4</v>
          </cell>
          <cell r="P146">
            <v>32.700000000000003</v>
          </cell>
          <cell r="Q146">
            <v>7.3</v>
          </cell>
          <cell r="R146">
            <v>6.6000000000000005</v>
          </cell>
          <cell r="S146">
            <v>2.6</v>
          </cell>
          <cell r="T146">
            <v>46.300000000000004</v>
          </cell>
          <cell r="U146">
            <v>1</v>
          </cell>
          <cell r="V146">
            <v>19.5</v>
          </cell>
          <cell r="W146">
            <v>18.3</v>
          </cell>
          <cell r="X146">
            <v>79.600000000000009</v>
          </cell>
          <cell r="Y146">
            <v>2.1</v>
          </cell>
          <cell r="Z146">
            <v>8.2000000000000011</v>
          </cell>
          <cell r="AA146">
            <v>48.1</v>
          </cell>
          <cell r="AB146">
            <v>19.7</v>
          </cell>
          <cell r="AC146">
            <v>56.8</v>
          </cell>
          <cell r="AD146">
            <v>16.900000000000002</v>
          </cell>
          <cell r="AE146">
            <v>19.2</v>
          </cell>
          <cell r="AF146">
            <v>38.4</v>
          </cell>
          <cell r="AG146">
            <v>13</v>
          </cell>
          <cell r="AH146">
            <v>0</v>
          </cell>
          <cell r="AI146">
            <v>29.4</v>
          </cell>
          <cell r="AJ146">
            <v>36.199999999999996</v>
          </cell>
          <cell r="AK146">
            <v>14.7</v>
          </cell>
          <cell r="AL146">
            <v>49</v>
          </cell>
          <cell r="AM146">
            <v>31.2</v>
          </cell>
          <cell r="AN146">
            <v>68.8</v>
          </cell>
          <cell r="AO146">
            <v>15.8</v>
          </cell>
          <cell r="AP146">
            <v>84.2</v>
          </cell>
          <cell r="AQ146">
            <v>83.7</v>
          </cell>
          <cell r="AR146" t="str">
            <v>nd</v>
          </cell>
          <cell r="AS146">
            <v>0</v>
          </cell>
          <cell r="AT146">
            <v>7.3</v>
          </cell>
          <cell r="AU146">
            <v>6.7</v>
          </cell>
          <cell r="AV146" t="str">
            <v>nd</v>
          </cell>
          <cell r="AW146" t="str">
            <v>nd</v>
          </cell>
          <cell r="AX146" t="str">
            <v>nd</v>
          </cell>
          <cell r="AY146">
            <v>67.400000000000006</v>
          </cell>
          <cell r="AZ146">
            <v>21.099999999999998</v>
          </cell>
          <cell r="BA146">
            <v>25.3</v>
          </cell>
          <cell r="BB146">
            <v>22.3</v>
          </cell>
          <cell r="BC146">
            <v>28.4</v>
          </cell>
          <cell r="BD146">
            <v>8.5</v>
          </cell>
          <cell r="BE146">
            <v>5.0999999999999996</v>
          </cell>
          <cell r="BF146">
            <v>10.4</v>
          </cell>
          <cell r="BG146">
            <v>12.9</v>
          </cell>
          <cell r="BH146">
            <v>6.2</v>
          </cell>
          <cell r="BI146">
            <v>29.299999999999997</v>
          </cell>
          <cell r="BJ146">
            <v>11.5</v>
          </cell>
          <cell r="BK146">
            <v>15.6</v>
          </cell>
          <cell r="BL146">
            <v>24.5</v>
          </cell>
          <cell r="BM146" t="str">
            <v>nd</v>
          </cell>
          <cell r="BN146">
            <v>0</v>
          </cell>
          <cell r="BO146" t="str">
            <v>nd</v>
          </cell>
          <cell r="BP146">
            <v>5.2</v>
          </cell>
          <cell r="BQ146">
            <v>11.1</v>
          </cell>
          <cell r="BR146">
            <v>82</v>
          </cell>
          <cell r="BS146">
            <v>0</v>
          </cell>
          <cell r="BT146">
            <v>0</v>
          </cell>
          <cell r="BU146">
            <v>0</v>
          </cell>
          <cell r="BV146">
            <v>1.3</v>
          </cell>
          <cell r="BW146">
            <v>68.8</v>
          </cell>
          <cell r="BX146">
            <v>29.9</v>
          </cell>
          <cell r="BY146">
            <v>3</v>
          </cell>
          <cell r="BZ146">
            <v>5.7</v>
          </cell>
          <cell r="CA146">
            <v>11.200000000000001</v>
          </cell>
          <cell r="CB146">
            <v>59.599999999999994</v>
          </cell>
          <cell r="CC146">
            <v>15.8</v>
          </cell>
          <cell r="CD146">
            <v>4.7</v>
          </cell>
          <cell r="CE146">
            <v>0</v>
          </cell>
          <cell r="CF146">
            <v>0</v>
          </cell>
          <cell r="CG146">
            <v>0</v>
          </cell>
          <cell r="CH146" t="str">
            <v>nd</v>
          </cell>
          <cell r="CI146">
            <v>0</v>
          </cell>
          <cell r="CJ146">
            <v>99.4</v>
          </cell>
          <cell r="CK146">
            <v>74</v>
          </cell>
          <cell r="CL146">
            <v>68.600000000000009</v>
          </cell>
          <cell r="CM146">
            <v>75.099999999999994</v>
          </cell>
          <cell r="CN146">
            <v>34.799999999999997</v>
          </cell>
          <cell r="CO146">
            <v>3.4000000000000004</v>
          </cell>
          <cell r="CP146">
            <v>24.3</v>
          </cell>
          <cell r="CQ146">
            <v>78.400000000000006</v>
          </cell>
          <cell r="CR146">
            <v>4.8</v>
          </cell>
          <cell r="CS146">
            <v>27.500000000000004</v>
          </cell>
          <cell r="CT146">
            <v>32.5</v>
          </cell>
          <cell r="CU146">
            <v>1.7000000000000002</v>
          </cell>
          <cell r="CV146">
            <v>38.4</v>
          </cell>
          <cell r="CW146">
            <v>12.4</v>
          </cell>
          <cell r="CX146">
            <v>3.8</v>
          </cell>
          <cell r="CY146">
            <v>8.4</v>
          </cell>
          <cell r="CZ146">
            <v>13.5</v>
          </cell>
          <cell r="DA146">
            <v>20.7</v>
          </cell>
          <cell r="DB146">
            <v>41.199999999999996</v>
          </cell>
          <cell r="DC146">
            <v>8.2000000000000011</v>
          </cell>
          <cell r="DD146">
            <v>56.599999999999994</v>
          </cell>
          <cell r="DE146">
            <v>1.9</v>
          </cell>
          <cell r="DF146">
            <v>42.9</v>
          </cell>
          <cell r="DG146">
            <v>21.3</v>
          </cell>
          <cell r="DH146">
            <v>5.0999999999999996</v>
          </cell>
          <cell r="DI146">
            <v>4.9000000000000004</v>
          </cell>
          <cell r="DJ146">
            <v>25</v>
          </cell>
          <cell r="DK146">
            <v>13.100000000000001</v>
          </cell>
          <cell r="DL146">
            <v>0</v>
          </cell>
          <cell r="DM146">
            <v>0</v>
          </cell>
          <cell r="DN146">
            <v>0</v>
          </cell>
          <cell r="DO146">
            <v>0</v>
          </cell>
          <cell r="DP146" t="str">
            <v>nd</v>
          </cell>
          <cell r="DQ146" t="str">
            <v>nd</v>
          </cell>
          <cell r="DR146">
            <v>2.1</v>
          </cell>
          <cell r="DS146">
            <v>0</v>
          </cell>
          <cell r="DT146">
            <v>0</v>
          </cell>
          <cell r="DU146">
            <v>1.4000000000000001</v>
          </cell>
          <cell r="DV146">
            <v>2.1</v>
          </cell>
          <cell r="DW146">
            <v>9.3000000000000007</v>
          </cell>
          <cell r="DX146">
            <v>14.499999999999998</v>
          </cell>
          <cell r="DY146">
            <v>6.3</v>
          </cell>
          <cell r="DZ146">
            <v>6.5</v>
          </cell>
          <cell r="EA146">
            <v>2.1</v>
          </cell>
          <cell r="EB146">
            <v>4.3</v>
          </cell>
          <cell r="EC146">
            <v>12.1</v>
          </cell>
          <cell r="ED146">
            <v>4.5999999999999996</v>
          </cell>
          <cell r="EE146">
            <v>21.4</v>
          </cell>
          <cell r="EF146">
            <v>2</v>
          </cell>
          <cell r="EG146" t="str">
            <v>nd</v>
          </cell>
          <cell r="EH146">
            <v>3.5000000000000004</v>
          </cell>
          <cell r="EI146">
            <v>3.5999999999999996</v>
          </cell>
          <cell r="EJ146" t="str">
            <v>nd</v>
          </cell>
          <cell r="EK146" t="str">
            <v>nd</v>
          </cell>
          <cell r="EL146">
            <v>0</v>
          </cell>
          <cell r="EM146">
            <v>0</v>
          </cell>
          <cell r="EN146" t="str">
            <v>nd</v>
          </cell>
          <cell r="EO146">
            <v>0</v>
          </cell>
          <cell r="EP146">
            <v>0</v>
          </cell>
          <cell r="EQ146">
            <v>0</v>
          </cell>
          <cell r="ER146">
            <v>0</v>
          </cell>
          <cell r="ES146" t="str">
            <v>nd</v>
          </cell>
          <cell r="ET146">
            <v>2.2999999999999998</v>
          </cell>
          <cell r="EU146" t="str">
            <v>nd</v>
          </cell>
          <cell r="EV146" t="str">
            <v>nd</v>
          </cell>
          <cell r="EW146">
            <v>1.7999999999999998</v>
          </cell>
          <cell r="EX146" t="str">
            <v>nd</v>
          </cell>
          <cell r="EY146" t="str">
            <v>nd</v>
          </cell>
          <cell r="EZ146">
            <v>6.5</v>
          </cell>
          <cell r="FA146">
            <v>3.5000000000000004</v>
          </cell>
          <cell r="FB146">
            <v>5.3</v>
          </cell>
          <cell r="FC146">
            <v>6.5</v>
          </cell>
          <cell r="FD146">
            <v>10.8</v>
          </cell>
          <cell r="FE146">
            <v>6.4</v>
          </cell>
          <cell r="FF146">
            <v>3.9</v>
          </cell>
          <cell r="FG146">
            <v>1.5</v>
          </cell>
          <cell r="FH146">
            <v>23.7</v>
          </cell>
          <cell r="FI146">
            <v>3</v>
          </cell>
          <cell r="FJ146">
            <v>2.6</v>
          </cell>
          <cell r="FK146">
            <v>14.499999999999998</v>
          </cell>
          <cell r="FL146" t="str">
            <v>nd</v>
          </cell>
          <cell r="FM146" t="str">
            <v>nd</v>
          </cell>
          <cell r="FN146">
            <v>0</v>
          </cell>
          <cell r="FO146" t="str">
            <v>nd</v>
          </cell>
          <cell r="FP146" t="str">
            <v>nd</v>
          </cell>
          <cell r="FQ146">
            <v>2.9000000000000004</v>
          </cell>
          <cell r="FR146">
            <v>0</v>
          </cell>
          <cell r="FS146">
            <v>0</v>
          </cell>
          <cell r="FT146">
            <v>0</v>
          </cell>
          <cell r="FU146">
            <v>0</v>
          </cell>
          <cell r="FV146" t="str">
            <v>nd</v>
          </cell>
          <cell r="FW146">
            <v>0</v>
          </cell>
          <cell r="FX146">
            <v>0</v>
          </cell>
          <cell r="FY146" t="str">
            <v>nd</v>
          </cell>
          <cell r="FZ146" t="str">
            <v>nd</v>
          </cell>
          <cell r="GA146">
            <v>2.1999999999999997</v>
          </cell>
          <cell r="GB146">
            <v>2.4</v>
          </cell>
          <cell r="GC146" t="str">
            <v>nd</v>
          </cell>
          <cell r="GD146">
            <v>0</v>
          </cell>
          <cell r="GE146" t="str">
            <v>nd</v>
          </cell>
          <cell r="GF146">
            <v>1.7999999999999998</v>
          </cell>
          <cell r="GG146">
            <v>4.9000000000000004</v>
          </cell>
          <cell r="GH146">
            <v>31.3</v>
          </cell>
          <cell r="GI146">
            <v>0</v>
          </cell>
          <cell r="GJ146">
            <v>0</v>
          </cell>
          <cell r="GK146">
            <v>0</v>
          </cell>
          <cell r="GL146">
            <v>2.1999999999999997</v>
          </cell>
          <cell r="GM146">
            <v>2.5</v>
          </cell>
          <cell r="GN146">
            <v>44.2</v>
          </cell>
          <cell r="GO146">
            <v>0</v>
          </cell>
          <cell r="GP146">
            <v>0</v>
          </cell>
          <cell r="GQ146">
            <v>0</v>
          </cell>
          <cell r="GR146" t="str">
            <v>nd</v>
          </cell>
          <cell r="GS146" t="str">
            <v>nd</v>
          </cell>
          <cell r="GT146">
            <v>3.9</v>
          </cell>
          <cell r="GU146">
            <v>0</v>
          </cell>
          <cell r="GV146">
            <v>0</v>
          </cell>
          <cell r="GW146">
            <v>0</v>
          </cell>
          <cell r="GX146">
            <v>0</v>
          </cell>
          <cell r="GY146" t="str">
            <v>nd</v>
          </cell>
          <cell r="GZ146">
            <v>0</v>
          </cell>
          <cell r="HA146">
            <v>0</v>
          </cell>
          <cell r="HB146">
            <v>0</v>
          </cell>
          <cell r="HC146">
            <v>0</v>
          </cell>
          <cell r="HD146">
            <v>3.4000000000000004</v>
          </cell>
          <cell r="HE146">
            <v>2.1999999999999997</v>
          </cell>
          <cell r="HF146">
            <v>0</v>
          </cell>
          <cell r="HG146">
            <v>0</v>
          </cell>
          <cell r="HH146">
            <v>0</v>
          </cell>
          <cell r="HI146">
            <v>1.3</v>
          </cell>
          <cell r="HJ146">
            <v>29.099999999999998</v>
          </cell>
          <cell r="HK146">
            <v>10</v>
          </cell>
          <cell r="HL146">
            <v>0</v>
          </cell>
          <cell r="HM146">
            <v>0</v>
          </cell>
          <cell r="HN146">
            <v>0</v>
          </cell>
          <cell r="HO146">
            <v>0</v>
          </cell>
          <cell r="HP146">
            <v>32.4</v>
          </cell>
          <cell r="HQ146">
            <v>15.4</v>
          </cell>
          <cell r="HR146">
            <v>0</v>
          </cell>
          <cell r="HS146">
            <v>0</v>
          </cell>
          <cell r="HT146">
            <v>0</v>
          </cell>
          <cell r="HU146">
            <v>0</v>
          </cell>
          <cell r="HV146">
            <v>3.9</v>
          </cell>
          <cell r="HW146">
            <v>2</v>
          </cell>
          <cell r="HX146">
            <v>0</v>
          </cell>
          <cell r="HY146">
            <v>0</v>
          </cell>
          <cell r="HZ146">
            <v>0</v>
          </cell>
          <cell r="IA146">
            <v>0</v>
          </cell>
          <cell r="IB146" t="str">
            <v>nd</v>
          </cell>
          <cell r="IC146">
            <v>2.1999999999999997</v>
          </cell>
          <cell r="ID146">
            <v>0</v>
          </cell>
          <cell r="IE146" t="str">
            <v>nd</v>
          </cell>
          <cell r="IF146">
            <v>2.2999999999999998</v>
          </cell>
          <cell r="IG146" t="str">
            <v>nd</v>
          </cell>
          <cell r="IH146">
            <v>0</v>
          </cell>
          <cell r="II146" t="str">
            <v>nd</v>
          </cell>
          <cell r="IJ146">
            <v>2.4</v>
          </cell>
          <cell r="IK146">
            <v>4.8</v>
          </cell>
          <cell r="IL146">
            <v>27.1</v>
          </cell>
          <cell r="IM146">
            <v>5.4</v>
          </cell>
          <cell r="IN146" t="str">
            <v>nd</v>
          </cell>
          <cell r="IO146">
            <v>0</v>
          </cell>
          <cell r="IP146">
            <v>3</v>
          </cell>
          <cell r="IQ146">
            <v>5.8999999999999995</v>
          </cell>
          <cell r="IR146">
            <v>26.6</v>
          </cell>
          <cell r="IS146">
            <v>8.2000000000000011</v>
          </cell>
          <cell r="IT146">
            <v>3</v>
          </cell>
          <cell r="IU146">
            <v>0</v>
          </cell>
          <cell r="IV146" t="str">
            <v>nd</v>
          </cell>
          <cell r="IW146">
            <v>0</v>
          </cell>
          <cell r="IX146">
            <v>3.5000000000000004</v>
          </cell>
          <cell r="IY146" t="str">
            <v>nd</v>
          </cell>
          <cell r="IZ146" t="str">
            <v>nd</v>
          </cell>
          <cell r="JA146">
            <v>0</v>
          </cell>
          <cell r="JB146">
            <v>0</v>
          </cell>
          <cell r="JC146">
            <v>0</v>
          </cell>
          <cell r="JD146">
            <v>0</v>
          </cell>
          <cell r="JE146" t="str">
            <v>nd</v>
          </cell>
          <cell r="JF146">
            <v>0</v>
          </cell>
          <cell r="JG146">
            <v>0</v>
          </cell>
          <cell r="JH146">
            <v>0</v>
          </cell>
          <cell r="JI146">
            <v>0</v>
          </cell>
          <cell r="JJ146">
            <v>0</v>
          </cell>
          <cell r="JK146">
            <v>5.7</v>
          </cell>
          <cell r="JL146">
            <v>0</v>
          </cell>
          <cell r="JM146">
            <v>0</v>
          </cell>
          <cell r="JN146">
            <v>0</v>
          </cell>
          <cell r="JO146" t="str">
            <v>nd</v>
          </cell>
          <cell r="JP146">
            <v>0</v>
          </cell>
          <cell r="JQ146">
            <v>37.6</v>
          </cell>
          <cell r="JR146">
            <v>0</v>
          </cell>
          <cell r="JS146">
            <v>0</v>
          </cell>
          <cell r="JT146">
            <v>0</v>
          </cell>
          <cell r="JU146">
            <v>0</v>
          </cell>
          <cell r="JV146">
            <v>0</v>
          </cell>
          <cell r="JW146">
            <v>50.2</v>
          </cell>
          <cell r="JX146">
            <v>0</v>
          </cell>
          <cell r="JY146">
            <v>0</v>
          </cell>
          <cell r="JZ146">
            <v>0</v>
          </cell>
          <cell r="KA146">
            <v>0</v>
          </cell>
          <cell r="KB146">
            <v>0</v>
          </cell>
          <cell r="KC146">
            <v>5.6000000000000005</v>
          </cell>
          <cell r="KD146">
            <v>45.2</v>
          </cell>
          <cell r="KE146">
            <v>25.7</v>
          </cell>
          <cell r="KF146">
            <v>3.5999999999999996</v>
          </cell>
          <cell r="KG146">
            <v>3.4000000000000004</v>
          </cell>
          <cell r="KH146">
            <v>22</v>
          </cell>
          <cell r="KI146">
            <v>0.1</v>
          </cell>
          <cell r="KJ146">
            <v>42.199999999999996</v>
          </cell>
          <cell r="KK146">
            <v>23.799999999999997</v>
          </cell>
          <cell r="KL146">
            <v>3.8</v>
          </cell>
          <cell r="KM146">
            <v>3.5000000000000004</v>
          </cell>
          <cell r="KN146">
            <v>26.6</v>
          </cell>
          <cell r="KO146">
            <v>0.2</v>
          </cell>
        </row>
        <row r="147">
          <cell r="A147" t="str">
            <v>EnsNZ</v>
          </cell>
          <cell r="B147" t="str">
            <v>147</v>
          </cell>
          <cell r="C147" t="str">
            <v>NAF 38</v>
          </cell>
          <cell r="D147" t="str">
            <v>NZ</v>
          </cell>
          <cell r="E147" t="str">
            <v/>
          </cell>
          <cell r="F147">
            <v>0.70000000000000007</v>
          </cell>
          <cell r="G147">
            <v>10.100000000000001</v>
          </cell>
          <cell r="H147">
            <v>23.200000000000003</v>
          </cell>
          <cell r="I147">
            <v>56.8</v>
          </cell>
          <cell r="J147">
            <v>9.1999999999999993</v>
          </cell>
          <cell r="K147">
            <v>64</v>
          </cell>
          <cell r="L147">
            <v>26.900000000000002</v>
          </cell>
          <cell r="M147">
            <v>0.89999999999999991</v>
          </cell>
          <cell r="N147">
            <v>8.2000000000000011</v>
          </cell>
          <cell r="O147">
            <v>27.400000000000002</v>
          </cell>
          <cell r="P147">
            <v>36.700000000000003</v>
          </cell>
          <cell r="Q147">
            <v>8.9</v>
          </cell>
          <cell r="R147">
            <v>4.3</v>
          </cell>
          <cell r="S147">
            <v>15.9</v>
          </cell>
          <cell r="T147">
            <v>25.3</v>
          </cell>
          <cell r="U147">
            <v>12.2</v>
          </cell>
          <cell r="V147">
            <v>22.7</v>
          </cell>
          <cell r="W147">
            <v>17.7</v>
          </cell>
          <cell r="X147">
            <v>76</v>
          </cell>
          <cell r="Y147">
            <v>6.3</v>
          </cell>
          <cell r="Z147">
            <v>9.8000000000000007</v>
          </cell>
          <cell r="AA147">
            <v>61.5</v>
          </cell>
          <cell r="AB147">
            <v>12.1</v>
          </cell>
          <cell r="AC147">
            <v>43.1</v>
          </cell>
          <cell r="AD147">
            <v>26.400000000000002</v>
          </cell>
          <cell r="AE147">
            <v>12.8</v>
          </cell>
          <cell r="AF147">
            <v>26.3</v>
          </cell>
          <cell r="AG147">
            <v>12.2</v>
          </cell>
          <cell r="AH147">
            <v>0</v>
          </cell>
          <cell r="AI147">
            <v>48.699999999999996</v>
          </cell>
          <cell r="AJ147">
            <v>61.3</v>
          </cell>
          <cell r="AK147">
            <v>5.8999999999999995</v>
          </cell>
          <cell r="AL147">
            <v>32.800000000000004</v>
          </cell>
          <cell r="AM147">
            <v>58.3</v>
          </cell>
          <cell r="AN147">
            <v>41.699999999999996</v>
          </cell>
          <cell r="AO147">
            <v>45.5</v>
          </cell>
          <cell r="AP147">
            <v>54.500000000000007</v>
          </cell>
          <cell r="AQ147">
            <v>32.800000000000004</v>
          </cell>
          <cell r="AR147">
            <v>18.600000000000001</v>
          </cell>
          <cell r="AS147">
            <v>0.3</v>
          </cell>
          <cell r="AT147">
            <v>43</v>
          </cell>
          <cell r="AU147">
            <v>5.3</v>
          </cell>
          <cell r="AV147">
            <v>5.7</v>
          </cell>
          <cell r="AW147">
            <v>1.9</v>
          </cell>
          <cell r="AX147">
            <v>3.4000000000000004</v>
          </cell>
          <cell r="AY147">
            <v>61.6</v>
          </cell>
          <cell r="AZ147">
            <v>27.400000000000002</v>
          </cell>
          <cell r="BA147">
            <v>65.2</v>
          </cell>
          <cell r="BB147">
            <v>16.600000000000001</v>
          </cell>
          <cell r="BC147">
            <v>6.6000000000000005</v>
          </cell>
          <cell r="BD147">
            <v>4.3999999999999995</v>
          </cell>
          <cell r="BE147">
            <v>3.9</v>
          </cell>
          <cell r="BF147">
            <v>3.4000000000000004</v>
          </cell>
          <cell r="BG147">
            <v>2.9000000000000004</v>
          </cell>
          <cell r="BH147">
            <v>2.2999999999999998</v>
          </cell>
          <cell r="BI147">
            <v>8.1</v>
          </cell>
          <cell r="BJ147">
            <v>5.4</v>
          </cell>
          <cell r="BK147">
            <v>33.900000000000006</v>
          </cell>
          <cell r="BL147">
            <v>47.3</v>
          </cell>
          <cell r="BM147">
            <v>1.3</v>
          </cell>
          <cell r="BN147">
            <v>1.4000000000000001</v>
          </cell>
          <cell r="BO147">
            <v>0.89999999999999991</v>
          </cell>
          <cell r="BP147">
            <v>7.0000000000000009</v>
          </cell>
          <cell r="BQ147">
            <v>40.699999999999996</v>
          </cell>
          <cell r="BR147">
            <v>48.6</v>
          </cell>
          <cell r="BS147" t="str">
            <v>nd</v>
          </cell>
          <cell r="BT147">
            <v>0</v>
          </cell>
          <cell r="BU147">
            <v>0.3</v>
          </cell>
          <cell r="BV147">
            <v>13.700000000000001</v>
          </cell>
          <cell r="BW147">
            <v>68.400000000000006</v>
          </cell>
          <cell r="BX147">
            <v>17.5</v>
          </cell>
          <cell r="BY147">
            <v>0.89999999999999991</v>
          </cell>
          <cell r="BZ147">
            <v>2.4</v>
          </cell>
          <cell r="CA147">
            <v>13.4</v>
          </cell>
          <cell r="CB147">
            <v>46.9</v>
          </cell>
          <cell r="CC147">
            <v>30.4</v>
          </cell>
          <cell r="CD147">
            <v>6</v>
          </cell>
          <cell r="CE147">
            <v>0</v>
          </cell>
          <cell r="CF147">
            <v>0</v>
          </cell>
          <cell r="CG147">
            <v>0</v>
          </cell>
          <cell r="CH147">
            <v>0.1</v>
          </cell>
          <cell r="CI147">
            <v>0.4</v>
          </cell>
          <cell r="CJ147">
            <v>99.5</v>
          </cell>
          <cell r="CK147">
            <v>66</v>
          </cell>
          <cell r="CL147">
            <v>37.5</v>
          </cell>
          <cell r="CM147">
            <v>76.099999999999994</v>
          </cell>
          <cell r="CN147">
            <v>27.6</v>
          </cell>
          <cell r="CO147">
            <v>5.7</v>
          </cell>
          <cell r="CP147">
            <v>20.5</v>
          </cell>
          <cell r="CQ147">
            <v>62.9</v>
          </cell>
          <cell r="CR147">
            <v>5.8000000000000007</v>
          </cell>
          <cell r="CS147">
            <v>25.3</v>
          </cell>
          <cell r="CT147">
            <v>31.6</v>
          </cell>
          <cell r="CU147">
            <v>10.4</v>
          </cell>
          <cell r="CV147">
            <v>32.700000000000003</v>
          </cell>
          <cell r="CW147">
            <v>20.5</v>
          </cell>
          <cell r="CX147">
            <v>7.5</v>
          </cell>
          <cell r="CY147">
            <v>13.600000000000001</v>
          </cell>
          <cell r="CZ147">
            <v>8.6999999999999993</v>
          </cell>
          <cell r="DA147">
            <v>15.4</v>
          </cell>
          <cell r="DB147">
            <v>34.300000000000004</v>
          </cell>
          <cell r="DC147">
            <v>22.5</v>
          </cell>
          <cell r="DD147">
            <v>37.200000000000003</v>
          </cell>
          <cell r="DE147">
            <v>15.6</v>
          </cell>
          <cell r="DF147">
            <v>25.8</v>
          </cell>
          <cell r="DG147">
            <v>16.2</v>
          </cell>
          <cell r="DH147">
            <v>6.1</v>
          </cell>
          <cell r="DI147">
            <v>6.9</v>
          </cell>
          <cell r="DJ147">
            <v>18.5</v>
          </cell>
          <cell r="DK147">
            <v>15.299999999999999</v>
          </cell>
          <cell r="DL147" t="str">
            <v>nd</v>
          </cell>
          <cell r="DM147">
            <v>0.2</v>
          </cell>
          <cell r="DN147">
            <v>0</v>
          </cell>
          <cell r="DO147" t="str">
            <v>nd</v>
          </cell>
          <cell r="DP147">
            <v>0.3</v>
          </cell>
          <cell r="DQ147">
            <v>1.7999999999999998</v>
          </cell>
          <cell r="DR147">
            <v>3.3000000000000003</v>
          </cell>
          <cell r="DS147">
            <v>0.4</v>
          </cell>
          <cell r="DT147">
            <v>2.2999999999999998</v>
          </cell>
          <cell r="DU147">
            <v>1.2</v>
          </cell>
          <cell r="DV147">
            <v>0.70000000000000007</v>
          </cell>
          <cell r="DW147">
            <v>12.5</v>
          </cell>
          <cell r="DX147">
            <v>6.1</v>
          </cell>
          <cell r="DY147">
            <v>2.5</v>
          </cell>
          <cell r="DZ147">
            <v>1.0999999999999999</v>
          </cell>
          <cell r="EA147">
            <v>0.70000000000000007</v>
          </cell>
          <cell r="EB147">
            <v>0.3</v>
          </cell>
          <cell r="EC147">
            <v>43.4</v>
          </cell>
          <cell r="ED147">
            <v>6.5</v>
          </cell>
          <cell r="EE147">
            <v>3.2</v>
          </cell>
          <cell r="EF147">
            <v>0.89999999999999991</v>
          </cell>
          <cell r="EG147">
            <v>1.6</v>
          </cell>
          <cell r="EH147">
            <v>1.7999999999999998</v>
          </cell>
          <cell r="EI147">
            <v>7.3999999999999995</v>
          </cell>
          <cell r="EJ147">
            <v>0.70000000000000007</v>
          </cell>
          <cell r="EK147">
            <v>0.5</v>
          </cell>
          <cell r="EL147" t="str">
            <v>nd</v>
          </cell>
          <cell r="EM147">
            <v>0.2</v>
          </cell>
          <cell r="EN147">
            <v>0.2</v>
          </cell>
          <cell r="EO147">
            <v>0</v>
          </cell>
          <cell r="EP147">
            <v>0.3</v>
          </cell>
          <cell r="EQ147">
            <v>0</v>
          </cell>
          <cell r="ER147">
            <v>0</v>
          </cell>
          <cell r="ES147">
            <v>0.3</v>
          </cell>
          <cell r="ET147">
            <v>0.89999999999999991</v>
          </cell>
          <cell r="EU147">
            <v>0.2</v>
          </cell>
          <cell r="EV147">
            <v>1.3</v>
          </cell>
          <cell r="EW147">
            <v>1.5</v>
          </cell>
          <cell r="EX147">
            <v>3.1</v>
          </cell>
          <cell r="EY147">
            <v>3</v>
          </cell>
          <cell r="EZ147">
            <v>0.3</v>
          </cell>
          <cell r="FA147">
            <v>1</v>
          </cell>
          <cell r="FB147">
            <v>2.8000000000000003</v>
          </cell>
          <cell r="FC147">
            <v>1</v>
          </cell>
          <cell r="FD147">
            <v>7.1</v>
          </cell>
          <cell r="FE147">
            <v>11.1</v>
          </cell>
          <cell r="FF147">
            <v>1.5</v>
          </cell>
          <cell r="FG147">
            <v>0.89999999999999991</v>
          </cell>
          <cell r="FH147">
            <v>3.5999999999999996</v>
          </cell>
          <cell r="FI147">
            <v>2.2999999999999998</v>
          </cell>
          <cell r="FJ147">
            <v>21.5</v>
          </cell>
          <cell r="FK147">
            <v>27.400000000000002</v>
          </cell>
          <cell r="FL147">
            <v>0.2</v>
          </cell>
          <cell r="FM147" t="str">
            <v>nd</v>
          </cell>
          <cell r="FN147">
            <v>0.5</v>
          </cell>
          <cell r="FO147">
            <v>0.70000000000000007</v>
          </cell>
          <cell r="FP147">
            <v>1.7000000000000002</v>
          </cell>
          <cell r="FQ147">
            <v>5.6000000000000005</v>
          </cell>
          <cell r="FR147">
            <v>0.2</v>
          </cell>
          <cell r="FS147">
            <v>0</v>
          </cell>
          <cell r="FT147">
            <v>0</v>
          </cell>
          <cell r="FU147" t="str">
            <v>nd</v>
          </cell>
          <cell r="FV147">
            <v>0.4</v>
          </cell>
          <cell r="FW147">
            <v>0.89999999999999991</v>
          </cell>
          <cell r="FX147">
            <v>1.3</v>
          </cell>
          <cell r="FY147">
            <v>0.6</v>
          </cell>
          <cell r="FZ147">
            <v>3</v>
          </cell>
          <cell r="GA147">
            <v>2.1999999999999997</v>
          </cell>
          <cell r="GB147">
            <v>2.4</v>
          </cell>
          <cell r="GC147">
            <v>0.2</v>
          </cell>
          <cell r="GD147" t="str">
            <v>nd</v>
          </cell>
          <cell r="GE147">
            <v>0.3</v>
          </cell>
          <cell r="GF147">
            <v>1.6</v>
          </cell>
          <cell r="GG147">
            <v>13.200000000000001</v>
          </cell>
          <cell r="GH147">
            <v>7.8</v>
          </cell>
          <cell r="GI147" t="str">
            <v>nd</v>
          </cell>
          <cell r="GJ147">
            <v>0</v>
          </cell>
          <cell r="GK147" t="str">
            <v>nd</v>
          </cell>
          <cell r="GL147">
            <v>2.1</v>
          </cell>
          <cell r="GM147">
            <v>20.5</v>
          </cell>
          <cell r="GN147">
            <v>34.200000000000003</v>
          </cell>
          <cell r="GO147">
            <v>0</v>
          </cell>
          <cell r="GP147">
            <v>0</v>
          </cell>
          <cell r="GQ147">
            <v>0</v>
          </cell>
          <cell r="GR147" t="str">
            <v>nd</v>
          </cell>
          <cell r="GS147">
            <v>4.8</v>
          </cell>
          <cell r="GT147">
            <v>3.5999999999999996</v>
          </cell>
          <cell r="GU147">
            <v>0</v>
          </cell>
          <cell r="GV147">
            <v>0.4</v>
          </cell>
          <cell r="GW147">
            <v>0</v>
          </cell>
          <cell r="GX147">
            <v>0</v>
          </cell>
          <cell r="GY147">
            <v>0.4</v>
          </cell>
          <cell r="GZ147">
            <v>0</v>
          </cell>
          <cell r="HA147">
            <v>0</v>
          </cell>
          <cell r="HB147" t="str">
            <v>nd</v>
          </cell>
          <cell r="HC147">
            <v>1.2</v>
          </cell>
          <cell r="HD147">
            <v>7.1999999999999993</v>
          </cell>
          <cell r="HE147">
            <v>1.9</v>
          </cell>
          <cell r="HF147">
            <v>0</v>
          </cell>
          <cell r="HG147">
            <v>0</v>
          </cell>
          <cell r="HH147">
            <v>0</v>
          </cell>
          <cell r="HI147">
            <v>3.2</v>
          </cell>
          <cell r="HJ147">
            <v>17</v>
          </cell>
          <cell r="HK147">
            <v>3.5000000000000004</v>
          </cell>
          <cell r="HL147" t="str">
            <v>nd</v>
          </cell>
          <cell r="HM147">
            <v>0</v>
          </cell>
          <cell r="HN147" t="str">
            <v>nd</v>
          </cell>
          <cell r="HO147">
            <v>8</v>
          </cell>
          <cell r="HP147">
            <v>37.4</v>
          </cell>
          <cell r="HQ147">
            <v>10.199999999999999</v>
          </cell>
          <cell r="HR147">
            <v>0</v>
          </cell>
          <cell r="HS147">
            <v>0</v>
          </cell>
          <cell r="HT147" t="str">
            <v>nd</v>
          </cell>
          <cell r="HU147">
            <v>1.3</v>
          </cell>
          <cell r="HV147">
            <v>6.6000000000000005</v>
          </cell>
          <cell r="HW147">
            <v>1.3</v>
          </cell>
          <cell r="HX147" t="str">
            <v>nd</v>
          </cell>
          <cell r="HY147">
            <v>0</v>
          </cell>
          <cell r="HZ147">
            <v>0.2</v>
          </cell>
          <cell r="IA147">
            <v>0.3</v>
          </cell>
          <cell r="IB147" t="str">
            <v>nd</v>
          </cell>
          <cell r="IC147" t="str">
            <v>nd</v>
          </cell>
          <cell r="ID147">
            <v>0.4</v>
          </cell>
          <cell r="IE147">
            <v>1.6</v>
          </cell>
          <cell r="IF147">
            <v>4.5999999999999996</v>
          </cell>
          <cell r="IG147">
            <v>3.1</v>
          </cell>
          <cell r="IH147">
            <v>0.5</v>
          </cell>
          <cell r="II147">
            <v>0.5</v>
          </cell>
          <cell r="IJ147" t="str">
            <v>nd</v>
          </cell>
          <cell r="IK147">
            <v>4.1000000000000005</v>
          </cell>
          <cell r="IL147">
            <v>11.600000000000001</v>
          </cell>
          <cell r="IM147">
            <v>6.4</v>
          </cell>
          <cell r="IN147">
            <v>1.0999999999999999</v>
          </cell>
          <cell r="IO147">
            <v>0.2</v>
          </cell>
          <cell r="IP147">
            <v>1.6</v>
          </cell>
          <cell r="IQ147">
            <v>6.3</v>
          </cell>
          <cell r="IR147">
            <v>26.700000000000003</v>
          </cell>
          <cell r="IS147">
            <v>17.599999999999998</v>
          </cell>
          <cell r="IT147">
            <v>3.4000000000000004</v>
          </cell>
          <cell r="IU147" t="str">
            <v>nd</v>
          </cell>
          <cell r="IV147" t="str">
            <v>nd</v>
          </cell>
          <cell r="IW147">
            <v>1.3</v>
          </cell>
          <cell r="IX147">
            <v>3.6999999999999997</v>
          </cell>
          <cell r="IY147">
            <v>3.3000000000000003</v>
          </cell>
          <cell r="IZ147">
            <v>0.70000000000000007</v>
          </cell>
          <cell r="JA147">
            <v>0</v>
          </cell>
          <cell r="JB147">
            <v>0</v>
          </cell>
          <cell r="JC147">
            <v>0</v>
          </cell>
          <cell r="JD147">
            <v>0</v>
          </cell>
          <cell r="JE147">
            <v>0.70000000000000007</v>
          </cell>
          <cell r="JF147">
            <v>0</v>
          </cell>
          <cell r="JG147">
            <v>0</v>
          </cell>
          <cell r="JH147">
            <v>0</v>
          </cell>
          <cell r="JI147">
            <v>0</v>
          </cell>
          <cell r="JJ147">
            <v>0</v>
          </cell>
          <cell r="JK147">
            <v>10.100000000000001</v>
          </cell>
          <cell r="JL147">
            <v>0</v>
          </cell>
          <cell r="JM147">
            <v>0</v>
          </cell>
          <cell r="JN147">
            <v>0</v>
          </cell>
          <cell r="JO147" t="str">
            <v>nd</v>
          </cell>
          <cell r="JP147">
            <v>0</v>
          </cell>
          <cell r="JQ147">
            <v>23.400000000000002</v>
          </cell>
          <cell r="JR147">
            <v>0</v>
          </cell>
          <cell r="JS147">
            <v>0</v>
          </cell>
          <cell r="JT147">
            <v>0</v>
          </cell>
          <cell r="JU147" t="str">
            <v>nd</v>
          </cell>
          <cell r="JV147" t="str">
            <v>nd</v>
          </cell>
          <cell r="JW147">
            <v>56.399999999999991</v>
          </cell>
          <cell r="JX147">
            <v>0</v>
          </cell>
          <cell r="JY147">
            <v>0</v>
          </cell>
          <cell r="JZ147">
            <v>0</v>
          </cell>
          <cell r="KA147">
            <v>0</v>
          </cell>
          <cell r="KB147" t="str">
            <v>nd</v>
          </cell>
          <cell r="KC147">
            <v>8.7999999999999989</v>
          </cell>
          <cell r="KD147">
            <v>64.3</v>
          </cell>
          <cell r="KE147">
            <v>8.4</v>
          </cell>
          <cell r="KF147">
            <v>5.3</v>
          </cell>
          <cell r="KG147">
            <v>5.5</v>
          </cell>
          <cell r="KH147">
            <v>16.400000000000002</v>
          </cell>
          <cell r="KI147">
            <v>0.1</v>
          </cell>
          <cell r="KJ147">
            <v>61.8</v>
          </cell>
          <cell r="KK147">
            <v>8.1</v>
          </cell>
          <cell r="KL147">
            <v>5.4</v>
          </cell>
          <cell r="KM147">
            <v>6</v>
          </cell>
          <cell r="KN147">
            <v>18.5</v>
          </cell>
          <cell r="KO147">
            <v>0.1</v>
          </cell>
        </row>
        <row r="148">
          <cell r="A148" t="str">
            <v>EnsOZ</v>
          </cell>
          <cell r="B148" t="str">
            <v>148</v>
          </cell>
          <cell r="C148" t="str">
            <v>NAF 38</v>
          </cell>
          <cell r="D148" t="str">
            <v>OZ</v>
          </cell>
          <cell r="E148" t="str">
            <v/>
          </cell>
          <cell r="F148">
            <v>0</v>
          </cell>
          <cell r="G148">
            <v>0</v>
          </cell>
          <cell r="H148">
            <v>0</v>
          </cell>
          <cell r="I148" t="str">
            <v>nd</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t="str">
            <v>nd</v>
          </cell>
          <cell r="Y148">
            <v>0</v>
          </cell>
          <cell r="Z148">
            <v>0</v>
          </cell>
          <cell r="AA148">
            <v>0</v>
          </cell>
          <cell r="AB148">
            <v>0</v>
          </cell>
          <cell r="AC148">
            <v>0</v>
          </cell>
          <cell r="AD148">
            <v>0</v>
          </cell>
          <cell r="AE148">
            <v>0</v>
          </cell>
          <cell r="AF148">
            <v>0</v>
          </cell>
          <cell r="AG148">
            <v>0</v>
          </cell>
          <cell r="AH148">
            <v>0</v>
          </cell>
          <cell r="AI148">
            <v>0</v>
          </cell>
          <cell r="AJ148" t="str">
            <v>nd</v>
          </cell>
          <cell r="AK148">
            <v>0</v>
          </cell>
          <cell r="AL148">
            <v>0</v>
          </cell>
          <cell r="AM148">
            <v>0</v>
          </cell>
          <cell r="AN148" t="str">
            <v>nd</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t="str">
            <v>nd</v>
          </cell>
          <cell r="BD148">
            <v>0</v>
          </cell>
          <cell r="BE148">
            <v>0</v>
          </cell>
          <cell r="BF148">
            <v>0</v>
          </cell>
          <cell r="BG148">
            <v>0</v>
          </cell>
          <cell r="BH148">
            <v>0</v>
          </cell>
          <cell r="BI148" t="str">
            <v>nd</v>
          </cell>
          <cell r="BJ148">
            <v>0</v>
          </cell>
          <cell r="BK148">
            <v>0</v>
          </cell>
          <cell r="BL148">
            <v>0</v>
          </cell>
          <cell r="BM148">
            <v>0</v>
          </cell>
          <cell r="BN148">
            <v>0</v>
          </cell>
          <cell r="BO148">
            <v>0</v>
          </cell>
          <cell r="BP148">
            <v>0</v>
          </cell>
          <cell r="BQ148">
            <v>0</v>
          </cell>
          <cell r="BR148" t="str">
            <v>nd</v>
          </cell>
          <cell r="BS148">
            <v>0</v>
          </cell>
          <cell r="BT148">
            <v>0</v>
          </cell>
          <cell r="BU148">
            <v>0</v>
          </cell>
          <cell r="BV148" t="str">
            <v>nd</v>
          </cell>
          <cell r="BW148">
            <v>0</v>
          </cell>
          <cell r="BX148">
            <v>0</v>
          </cell>
          <cell r="BY148">
            <v>0</v>
          </cell>
          <cell r="BZ148">
            <v>0</v>
          </cell>
          <cell r="CA148">
            <v>0</v>
          </cell>
          <cell r="CB148" t="str">
            <v>nd</v>
          </cell>
          <cell r="CC148">
            <v>0</v>
          </cell>
          <cell r="CD148">
            <v>0</v>
          </cell>
          <cell r="CE148">
            <v>0</v>
          </cell>
          <cell r="CF148">
            <v>0</v>
          </cell>
          <cell r="CG148">
            <v>0</v>
          </cell>
          <cell r="CH148">
            <v>0</v>
          </cell>
          <cell r="CI148">
            <v>0</v>
          </cell>
          <cell r="CJ148" t="str">
            <v>nd</v>
          </cell>
          <cell r="CK148" t="str">
            <v>nd</v>
          </cell>
          <cell r="CL148">
            <v>0</v>
          </cell>
          <cell r="CM148" t="str">
            <v>nd</v>
          </cell>
          <cell r="CN148">
            <v>0</v>
          </cell>
          <cell r="CO148">
            <v>0</v>
          </cell>
          <cell r="CP148" t="str">
            <v>nd</v>
          </cell>
          <cell r="CQ148" t="str">
            <v>nd</v>
          </cell>
          <cell r="CR148">
            <v>0</v>
          </cell>
          <cell r="CS148">
            <v>0</v>
          </cell>
          <cell r="CT148">
            <v>0</v>
          </cell>
          <cell r="CU148">
            <v>0</v>
          </cell>
          <cell r="CV148" t="str">
            <v>nd</v>
          </cell>
          <cell r="CW148">
            <v>0</v>
          </cell>
          <cell r="CX148">
            <v>0</v>
          </cell>
          <cell r="CY148">
            <v>0</v>
          </cell>
          <cell r="CZ148">
            <v>0</v>
          </cell>
          <cell r="DA148">
            <v>0</v>
          </cell>
          <cell r="DB148" t="str">
            <v>nd</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t="str">
            <v>nd</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t="str">
            <v>nd</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t="str">
            <v>nd</v>
          </cell>
          <cell r="GO148">
            <v>0</v>
          </cell>
          <cell r="GP148">
            <v>0</v>
          </cell>
          <cell r="GQ148">
            <v>0</v>
          </cell>
          <cell r="GR148">
            <v>0</v>
          </cell>
          <cell r="GS148">
            <v>0</v>
          </cell>
          <cell r="GT148">
            <v>0</v>
          </cell>
          <cell r="GU148">
            <v>0</v>
          </cell>
          <cell r="GV148">
            <v>0</v>
          </cell>
          <cell r="GW148">
            <v>0</v>
          </cell>
          <cell r="GX148">
            <v>0</v>
          </cell>
          <cell r="GY148">
            <v>0</v>
          </cell>
          <cell r="GZ148">
            <v>0</v>
          </cell>
          <cell r="HA148">
            <v>0</v>
          </cell>
          <cell r="HB148">
            <v>0</v>
          </cell>
          <cell r="HC148">
            <v>0</v>
          </cell>
          <cell r="HD148">
            <v>0</v>
          </cell>
          <cell r="HE148">
            <v>0</v>
          </cell>
          <cell r="HF148">
            <v>0</v>
          </cell>
          <cell r="HG148">
            <v>0</v>
          </cell>
          <cell r="HH148">
            <v>0</v>
          </cell>
          <cell r="HI148">
            <v>0</v>
          </cell>
          <cell r="HJ148">
            <v>0</v>
          </cell>
          <cell r="HK148">
            <v>0</v>
          </cell>
          <cell r="HL148">
            <v>0</v>
          </cell>
          <cell r="HM148">
            <v>0</v>
          </cell>
          <cell r="HN148">
            <v>0</v>
          </cell>
          <cell r="HO148" t="str">
            <v>nd</v>
          </cell>
          <cell r="HP148">
            <v>0</v>
          </cell>
          <cell r="HQ148">
            <v>0</v>
          </cell>
          <cell r="HR148">
            <v>0</v>
          </cell>
          <cell r="HS148">
            <v>0</v>
          </cell>
          <cell r="HT148">
            <v>0</v>
          </cell>
          <cell r="HU148">
            <v>0</v>
          </cell>
          <cell r="HV148">
            <v>0</v>
          </cell>
          <cell r="HW148">
            <v>0</v>
          </cell>
          <cell r="HX148">
            <v>0</v>
          </cell>
          <cell r="HY148">
            <v>0</v>
          </cell>
          <cell r="HZ148">
            <v>0</v>
          </cell>
          <cell r="IA148">
            <v>0</v>
          </cell>
          <cell r="IB148">
            <v>0</v>
          </cell>
          <cell r="IC148">
            <v>0</v>
          </cell>
          <cell r="ID148">
            <v>0</v>
          </cell>
          <cell r="IE148">
            <v>0</v>
          </cell>
          <cell r="IF148">
            <v>0</v>
          </cell>
          <cell r="IG148">
            <v>0</v>
          </cell>
          <cell r="IH148">
            <v>0</v>
          </cell>
          <cell r="II148">
            <v>0</v>
          </cell>
          <cell r="IJ148">
            <v>0</v>
          </cell>
          <cell r="IK148">
            <v>0</v>
          </cell>
          <cell r="IL148">
            <v>0</v>
          </cell>
          <cell r="IM148">
            <v>0</v>
          </cell>
          <cell r="IN148">
            <v>0</v>
          </cell>
          <cell r="IO148">
            <v>0</v>
          </cell>
          <cell r="IP148">
            <v>0</v>
          </cell>
          <cell r="IQ148">
            <v>0</v>
          </cell>
          <cell r="IR148" t="str">
            <v>nd</v>
          </cell>
          <cell r="IS148">
            <v>0</v>
          </cell>
          <cell r="IT148">
            <v>0</v>
          </cell>
          <cell r="IU148">
            <v>0</v>
          </cell>
          <cell r="IV148">
            <v>0</v>
          </cell>
          <cell r="IW148">
            <v>0</v>
          </cell>
          <cell r="IX148">
            <v>0</v>
          </cell>
          <cell r="IY148">
            <v>0</v>
          </cell>
          <cell r="IZ148">
            <v>0</v>
          </cell>
          <cell r="JA148">
            <v>0</v>
          </cell>
          <cell r="JB148">
            <v>0</v>
          </cell>
          <cell r="JC148">
            <v>0</v>
          </cell>
          <cell r="JD148">
            <v>0</v>
          </cell>
          <cell r="JE148">
            <v>0</v>
          </cell>
          <cell r="JF148">
            <v>0</v>
          </cell>
          <cell r="JG148">
            <v>0</v>
          </cell>
          <cell r="JH148">
            <v>0</v>
          </cell>
          <cell r="JI148">
            <v>0</v>
          </cell>
          <cell r="JJ148">
            <v>0</v>
          </cell>
          <cell r="JK148">
            <v>0</v>
          </cell>
          <cell r="JL148">
            <v>0</v>
          </cell>
          <cell r="JM148">
            <v>0</v>
          </cell>
          <cell r="JN148">
            <v>0</v>
          </cell>
          <cell r="JO148">
            <v>0</v>
          </cell>
          <cell r="JP148">
            <v>0</v>
          </cell>
          <cell r="JQ148">
            <v>0</v>
          </cell>
          <cell r="JR148">
            <v>0</v>
          </cell>
          <cell r="JS148">
            <v>0</v>
          </cell>
          <cell r="JT148">
            <v>0</v>
          </cell>
          <cell r="JU148">
            <v>0</v>
          </cell>
          <cell r="JV148">
            <v>0</v>
          </cell>
          <cell r="JW148" t="str">
            <v>nd</v>
          </cell>
          <cell r="JX148">
            <v>0</v>
          </cell>
          <cell r="JY148">
            <v>0</v>
          </cell>
          <cell r="JZ148">
            <v>0</v>
          </cell>
          <cell r="KA148">
            <v>0</v>
          </cell>
          <cell r="KB148">
            <v>0</v>
          </cell>
          <cell r="KC148">
            <v>0</v>
          </cell>
          <cell r="KD148" t="str">
            <v>nd</v>
          </cell>
          <cell r="KE148" t="str">
            <v>nd</v>
          </cell>
          <cell r="KF148" t="str">
            <v>nd</v>
          </cell>
          <cell r="KG148" t="str">
            <v>nd</v>
          </cell>
          <cell r="KH148" t="str">
            <v>nd</v>
          </cell>
          <cell r="KI148" t="str">
            <v>nd</v>
          </cell>
          <cell r="KJ148" t="str">
            <v>nd</v>
          </cell>
          <cell r="KK148" t="str">
            <v>nd</v>
          </cell>
          <cell r="KL148" t="str">
            <v>nd</v>
          </cell>
          <cell r="KM148" t="str">
            <v>nd</v>
          </cell>
          <cell r="KN148" t="str">
            <v>nd</v>
          </cell>
          <cell r="KO148" t="str">
            <v>nd</v>
          </cell>
        </row>
        <row r="149">
          <cell r="A149" t="str">
            <v>EnsPZ</v>
          </cell>
          <cell r="B149" t="str">
            <v>149</v>
          </cell>
          <cell r="C149" t="str">
            <v>NAF 38</v>
          </cell>
          <cell r="D149" t="str">
            <v>PZ</v>
          </cell>
          <cell r="E149" t="str">
            <v/>
          </cell>
          <cell r="F149">
            <v>1.4000000000000001</v>
          </cell>
          <cell r="G149">
            <v>6.8000000000000007</v>
          </cell>
          <cell r="H149">
            <v>14.899999999999999</v>
          </cell>
          <cell r="I149">
            <v>73.400000000000006</v>
          </cell>
          <cell r="J149">
            <v>3.5999999999999996</v>
          </cell>
          <cell r="K149">
            <v>60.6</v>
          </cell>
          <cell r="L149">
            <v>32.1</v>
          </cell>
          <cell r="M149">
            <v>6</v>
          </cell>
          <cell r="N149" t="str">
            <v>nd</v>
          </cell>
          <cell r="O149">
            <v>20.5</v>
          </cell>
          <cell r="P149">
            <v>40.1</v>
          </cell>
          <cell r="Q149">
            <v>3.1</v>
          </cell>
          <cell r="R149">
            <v>0.89999999999999991</v>
          </cell>
          <cell r="S149">
            <v>4.5</v>
          </cell>
          <cell r="T149">
            <v>15.8</v>
          </cell>
          <cell r="U149">
            <v>10.199999999999999</v>
          </cell>
          <cell r="V149">
            <v>36.5</v>
          </cell>
          <cell r="W149">
            <v>7.8</v>
          </cell>
          <cell r="X149">
            <v>90.3</v>
          </cell>
          <cell r="Y149">
            <v>1.7999999999999998</v>
          </cell>
          <cell r="Z149">
            <v>0</v>
          </cell>
          <cell r="AA149">
            <v>73.7</v>
          </cell>
          <cell r="AB149" t="str">
            <v>nd</v>
          </cell>
          <cell r="AC149">
            <v>53.900000000000006</v>
          </cell>
          <cell r="AD149">
            <v>13.200000000000001</v>
          </cell>
          <cell r="AE149" t="str">
            <v>nd</v>
          </cell>
          <cell r="AF149">
            <v>16.100000000000001</v>
          </cell>
          <cell r="AG149">
            <v>32.1</v>
          </cell>
          <cell r="AH149">
            <v>0</v>
          </cell>
          <cell r="AI149">
            <v>39.300000000000004</v>
          </cell>
          <cell r="AJ149">
            <v>76.3</v>
          </cell>
          <cell r="AK149">
            <v>4.3</v>
          </cell>
          <cell r="AL149">
            <v>19.5</v>
          </cell>
          <cell r="AM149">
            <v>25.1</v>
          </cell>
          <cell r="AN149">
            <v>74.900000000000006</v>
          </cell>
          <cell r="AO149">
            <v>51.4</v>
          </cell>
          <cell r="AP149">
            <v>48.6</v>
          </cell>
          <cell r="AQ149">
            <v>32.9</v>
          </cell>
          <cell r="AR149">
            <v>14.6</v>
          </cell>
          <cell r="AS149" t="str">
            <v>nd</v>
          </cell>
          <cell r="AT149">
            <v>32.9</v>
          </cell>
          <cell r="AU149">
            <v>17.100000000000001</v>
          </cell>
          <cell r="AV149">
            <v>17.5</v>
          </cell>
          <cell r="AW149" t="str">
            <v>nd</v>
          </cell>
          <cell r="AX149" t="str">
            <v>nd</v>
          </cell>
          <cell r="AY149">
            <v>72.099999999999994</v>
          </cell>
          <cell r="AZ149">
            <v>6.8000000000000007</v>
          </cell>
          <cell r="BA149">
            <v>32.300000000000004</v>
          </cell>
          <cell r="BB149">
            <v>5.7</v>
          </cell>
          <cell r="BC149">
            <v>6.3</v>
          </cell>
          <cell r="BD149">
            <v>7.3999999999999995</v>
          </cell>
          <cell r="BE149">
            <v>11.899999999999999</v>
          </cell>
          <cell r="BF149">
            <v>36.4</v>
          </cell>
          <cell r="BG149">
            <v>4.1000000000000005</v>
          </cell>
          <cell r="BH149">
            <v>3.5999999999999996</v>
          </cell>
          <cell r="BI149">
            <v>5</v>
          </cell>
          <cell r="BJ149">
            <v>5.8000000000000007</v>
          </cell>
          <cell r="BK149">
            <v>19.100000000000001</v>
          </cell>
          <cell r="BL149">
            <v>62.5</v>
          </cell>
          <cell r="BM149" t="str">
            <v>nd</v>
          </cell>
          <cell r="BN149" t="str">
            <v>nd</v>
          </cell>
          <cell r="BO149">
            <v>1.0999999999999999</v>
          </cell>
          <cell r="BP149">
            <v>3.4000000000000004</v>
          </cell>
          <cell r="BQ149">
            <v>9.3000000000000007</v>
          </cell>
          <cell r="BR149">
            <v>85.5</v>
          </cell>
          <cell r="BS149">
            <v>0</v>
          </cell>
          <cell r="BT149">
            <v>0</v>
          </cell>
          <cell r="BU149" t="str">
            <v>nd</v>
          </cell>
          <cell r="BV149">
            <v>1.7000000000000002</v>
          </cell>
          <cell r="BW149">
            <v>46.9</v>
          </cell>
          <cell r="BX149">
            <v>51.2</v>
          </cell>
          <cell r="BY149">
            <v>55.900000000000006</v>
          </cell>
          <cell r="BZ149">
            <v>6.5</v>
          </cell>
          <cell r="CA149">
            <v>12.1</v>
          </cell>
          <cell r="CB149">
            <v>12.5</v>
          </cell>
          <cell r="CC149">
            <v>6.5</v>
          </cell>
          <cell r="CD149">
            <v>6.5</v>
          </cell>
          <cell r="CE149">
            <v>0</v>
          </cell>
          <cell r="CF149">
            <v>0</v>
          </cell>
          <cell r="CG149">
            <v>0</v>
          </cell>
          <cell r="CH149" t="str">
            <v>nd</v>
          </cell>
          <cell r="CI149">
            <v>0.8</v>
          </cell>
          <cell r="CJ149">
            <v>98.6</v>
          </cell>
          <cell r="CK149">
            <v>70.599999999999994</v>
          </cell>
          <cell r="CL149">
            <v>36</v>
          </cell>
          <cell r="CM149">
            <v>79.900000000000006</v>
          </cell>
          <cell r="CN149">
            <v>37.200000000000003</v>
          </cell>
          <cell r="CO149">
            <v>1.7999999999999998</v>
          </cell>
          <cell r="CP149">
            <v>21.5</v>
          </cell>
          <cell r="CQ149">
            <v>60.699999999999996</v>
          </cell>
          <cell r="CR149">
            <v>3.5000000000000004</v>
          </cell>
          <cell r="CS149">
            <v>33.200000000000003</v>
          </cell>
          <cell r="CT149">
            <v>18.3</v>
          </cell>
          <cell r="CU149">
            <v>10.299999999999999</v>
          </cell>
          <cell r="CV149">
            <v>38.299999999999997</v>
          </cell>
          <cell r="CW149">
            <v>16.3</v>
          </cell>
          <cell r="CX149">
            <v>13</v>
          </cell>
          <cell r="CY149">
            <v>16.100000000000001</v>
          </cell>
          <cell r="CZ149">
            <v>7.0000000000000009</v>
          </cell>
          <cell r="DA149">
            <v>9.9</v>
          </cell>
          <cell r="DB149">
            <v>37.799999999999997</v>
          </cell>
          <cell r="DC149">
            <v>10.5</v>
          </cell>
          <cell r="DD149">
            <v>21.7</v>
          </cell>
          <cell r="DE149">
            <v>16.600000000000001</v>
          </cell>
          <cell r="DF149">
            <v>62.2</v>
          </cell>
          <cell r="DG149">
            <v>15.299999999999999</v>
          </cell>
          <cell r="DH149">
            <v>6.2</v>
          </cell>
          <cell r="DI149">
            <v>5.6000000000000005</v>
          </cell>
          <cell r="DJ149">
            <v>19</v>
          </cell>
          <cell r="DK149">
            <v>19.400000000000002</v>
          </cell>
          <cell r="DL149">
            <v>0</v>
          </cell>
          <cell r="DM149">
            <v>0</v>
          </cell>
          <cell r="DN149">
            <v>0</v>
          </cell>
          <cell r="DO149">
            <v>0</v>
          </cell>
          <cell r="DP149">
            <v>0.70000000000000007</v>
          </cell>
          <cell r="DQ149">
            <v>1.7000000000000002</v>
          </cell>
          <cell r="DR149" t="str">
            <v>nd</v>
          </cell>
          <cell r="DS149" t="str">
            <v>nd</v>
          </cell>
          <cell r="DT149" t="str">
            <v>nd</v>
          </cell>
          <cell r="DU149">
            <v>1.5</v>
          </cell>
          <cell r="DV149">
            <v>2</v>
          </cell>
          <cell r="DW149">
            <v>5</v>
          </cell>
          <cell r="DX149">
            <v>2.6</v>
          </cell>
          <cell r="DY149">
            <v>1.7999999999999998</v>
          </cell>
          <cell r="DZ149">
            <v>1.5</v>
          </cell>
          <cell r="EA149">
            <v>2.5</v>
          </cell>
          <cell r="EB149">
            <v>1.4000000000000001</v>
          </cell>
          <cell r="EC149">
            <v>23.9</v>
          </cell>
          <cell r="ED149">
            <v>2.2999999999999998</v>
          </cell>
          <cell r="EE149">
            <v>3.5000000000000004</v>
          </cell>
          <cell r="EF149">
            <v>4.9000000000000004</v>
          </cell>
          <cell r="EG149">
            <v>7.5</v>
          </cell>
          <cell r="EH149">
            <v>32</v>
          </cell>
          <cell r="EI149">
            <v>1.7999999999999998</v>
          </cell>
          <cell r="EJ149">
            <v>0</v>
          </cell>
          <cell r="EK149" t="str">
            <v>nd</v>
          </cell>
          <cell r="EL149" t="str">
            <v>nd</v>
          </cell>
          <cell r="EM149" t="str">
            <v>nd</v>
          </cell>
          <cell r="EN149">
            <v>0</v>
          </cell>
          <cell r="EO149">
            <v>0</v>
          </cell>
          <cell r="EP149" t="str">
            <v>nd</v>
          </cell>
          <cell r="EQ149">
            <v>0</v>
          </cell>
          <cell r="ER149">
            <v>0</v>
          </cell>
          <cell r="ES149" t="str">
            <v>nd</v>
          </cell>
          <cell r="ET149">
            <v>1</v>
          </cell>
          <cell r="EU149">
            <v>0.8</v>
          </cell>
          <cell r="EV149">
            <v>1.0999999999999999</v>
          </cell>
          <cell r="EW149" t="str">
            <v>nd</v>
          </cell>
          <cell r="EX149" t="str">
            <v>nd</v>
          </cell>
          <cell r="EY149">
            <v>2.2999999999999998</v>
          </cell>
          <cell r="EZ149">
            <v>0</v>
          </cell>
          <cell r="FA149">
            <v>1.5</v>
          </cell>
          <cell r="FB149">
            <v>1</v>
          </cell>
          <cell r="FC149">
            <v>2.6</v>
          </cell>
          <cell r="FD149">
            <v>4.3</v>
          </cell>
          <cell r="FE149">
            <v>5.0999999999999996</v>
          </cell>
          <cell r="FF149">
            <v>2.7</v>
          </cell>
          <cell r="FG149" t="str">
            <v>nd</v>
          </cell>
          <cell r="FH149">
            <v>2.2999999999999998</v>
          </cell>
          <cell r="FI149">
            <v>2.5</v>
          </cell>
          <cell r="FJ149">
            <v>13.5</v>
          </cell>
          <cell r="FK149">
            <v>53.2</v>
          </cell>
          <cell r="FL149" t="str">
            <v>nd</v>
          </cell>
          <cell r="FM149" t="str">
            <v>nd</v>
          </cell>
          <cell r="FN149" t="str">
            <v>nd</v>
          </cell>
          <cell r="FO149">
            <v>0</v>
          </cell>
          <cell r="FP149" t="str">
            <v>nd</v>
          </cell>
          <cell r="FQ149">
            <v>1.5</v>
          </cell>
          <cell r="FR149" t="str">
            <v>nd</v>
          </cell>
          <cell r="FS149" t="str">
            <v>nd</v>
          </cell>
          <cell r="FT149">
            <v>0</v>
          </cell>
          <cell r="FU149">
            <v>0</v>
          </cell>
          <cell r="FV149" t="str">
            <v>nd</v>
          </cell>
          <cell r="FW149" t="str">
            <v>nd</v>
          </cell>
          <cell r="FX149" t="str">
            <v>nd</v>
          </cell>
          <cell r="FY149">
            <v>0.89999999999999991</v>
          </cell>
          <cell r="FZ149" t="str">
            <v>nd</v>
          </cell>
          <cell r="GA149">
            <v>1.3</v>
          </cell>
          <cell r="GB149">
            <v>3.5000000000000004</v>
          </cell>
          <cell r="GC149">
            <v>0</v>
          </cell>
          <cell r="GD149">
            <v>0</v>
          </cell>
          <cell r="GE149" t="str">
            <v>nd</v>
          </cell>
          <cell r="GF149">
            <v>2.1</v>
          </cell>
          <cell r="GG149">
            <v>3.4000000000000004</v>
          </cell>
          <cell r="GH149">
            <v>9</v>
          </cell>
          <cell r="GI149">
            <v>0</v>
          </cell>
          <cell r="GJ149">
            <v>0</v>
          </cell>
          <cell r="GK149">
            <v>0</v>
          </cell>
          <cell r="GL149">
            <v>0.8</v>
          </cell>
          <cell r="GM149">
            <v>3.5999999999999996</v>
          </cell>
          <cell r="GN149">
            <v>69.8</v>
          </cell>
          <cell r="GO149">
            <v>0</v>
          </cell>
          <cell r="GP149">
            <v>0</v>
          </cell>
          <cell r="GQ149">
            <v>0</v>
          </cell>
          <cell r="GR149">
            <v>0</v>
          </cell>
          <cell r="GS149" t="str">
            <v>nd</v>
          </cell>
          <cell r="GT149">
            <v>2.7</v>
          </cell>
          <cell r="GU149">
            <v>0</v>
          </cell>
          <cell r="GV149" t="str">
            <v>nd</v>
          </cell>
          <cell r="GW149">
            <v>0</v>
          </cell>
          <cell r="GX149">
            <v>0</v>
          </cell>
          <cell r="GY149" t="str">
            <v>nd</v>
          </cell>
          <cell r="GZ149">
            <v>0</v>
          </cell>
          <cell r="HA149">
            <v>0</v>
          </cell>
          <cell r="HB149">
            <v>0</v>
          </cell>
          <cell r="HC149" t="str">
            <v>nd</v>
          </cell>
          <cell r="HD149">
            <v>3.8</v>
          </cell>
          <cell r="HE149">
            <v>2.8000000000000003</v>
          </cell>
          <cell r="HF149">
            <v>0</v>
          </cell>
          <cell r="HG149">
            <v>0</v>
          </cell>
          <cell r="HH149" t="str">
            <v>nd</v>
          </cell>
          <cell r="HI149">
            <v>0.70000000000000007</v>
          </cell>
          <cell r="HJ149">
            <v>9</v>
          </cell>
          <cell r="HK149">
            <v>4.3999999999999995</v>
          </cell>
          <cell r="HL149">
            <v>0</v>
          </cell>
          <cell r="HM149">
            <v>0</v>
          </cell>
          <cell r="HN149">
            <v>0</v>
          </cell>
          <cell r="HO149">
            <v>1</v>
          </cell>
          <cell r="HP149">
            <v>32.6</v>
          </cell>
          <cell r="HQ149">
            <v>41</v>
          </cell>
          <cell r="HR149">
            <v>0</v>
          </cell>
          <cell r="HS149">
            <v>0</v>
          </cell>
          <cell r="HT149">
            <v>0</v>
          </cell>
          <cell r="HU149">
            <v>0</v>
          </cell>
          <cell r="HV149">
            <v>0.70000000000000007</v>
          </cell>
          <cell r="HW149">
            <v>2.6</v>
          </cell>
          <cell r="HX149" t="str">
            <v>nd</v>
          </cell>
          <cell r="HY149">
            <v>0</v>
          </cell>
          <cell r="HZ149">
            <v>0</v>
          </cell>
          <cell r="IA149" t="str">
            <v>nd</v>
          </cell>
          <cell r="IB149" t="str">
            <v>nd</v>
          </cell>
          <cell r="IC149">
            <v>1.3</v>
          </cell>
          <cell r="ID149" t="str">
            <v>nd</v>
          </cell>
          <cell r="IE149">
            <v>2.2999999999999998</v>
          </cell>
          <cell r="IF149">
            <v>1.3</v>
          </cell>
          <cell r="IG149">
            <v>0.6</v>
          </cell>
          <cell r="IH149" t="str">
            <v>nd</v>
          </cell>
          <cell r="II149">
            <v>1.7999999999999998</v>
          </cell>
          <cell r="IJ149">
            <v>2.1999999999999997</v>
          </cell>
          <cell r="IK149">
            <v>3.2</v>
          </cell>
          <cell r="IL149">
            <v>4.3</v>
          </cell>
          <cell r="IM149">
            <v>2.1999999999999997</v>
          </cell>
          <cell r="IN149">
            <v>0.6</v>
          </cell>
          <cell r="IO149">
            <v>51.2</v>
          </cell>
          <cell r="IP149">
            <v>3.5000000000000004</v>
          </cell>
          <cell r="IQ149">
            <v>6</v>
          </cell>
          <cell r="IR149">
            <v>5.4</v>
          </cell>
          <cell r="IS149">
            <v>3.3000000000000003</v>
          </cell>
          <cell r="IT149">
            <v>4.9000000000000004</v>
          </cell>
          <cell r="IU149" t="str">
            <v>nd</v>
          </cell>
          <cell r="IV149" t="str">
            <v>nd</v>
          </cell>
          <cell r="IW149" t="str">
            <v>nd</v>
          </cell>
          <cell r="IX149">
            <v>1.0999999999999999</v>
          </cell>
          <cell r="IY149" t="str">
            <v>nd</v>
          </cell>
          <cell r="IZ149" t="str">
            <v>nd</v>
          </cell>
          <cell r="JA149">
            <v>0</v>
          </cell>
          <cell r="JB149">
            <v>0</v>
          </cell>
          <cell r="JC149">
            <v>0</v>
          </cell>
          <cell r="JD149">
            <v>0</v>
          </cell>
          <cell r="JE149">
            <v>1.0999999999999999</v>
          </cell>
          <cell r="JF149">
            <v>0</v>
          </cell>
          <cell r="JG149">
            <v>0</v>
          </cell>
          <cell r="JH149">
            <v>0</v>
          </cell>
          <cell r="JI149" t="str">
            <v>nd</v>
          </cell>
          <cell r="JJ149">
            <v>0</v>
          </cell>
          <cell r="JK149">
            <v>6.1</v>
          </cell>
          <cell r="JL149">
            <v>0</v>
          </cell>
          <cell r="JM149">
            <v>0</v>
          </cell>
          <cell r="JN149">
            <v>0</v>
          </cell>
          <cell r="JO149">
            <v>0</v>
          </cell>
          <cell r="JP149" t="str">
            <v>nd</v>
          </cell>
          <cell r="JQ149">
            <v>13.8</v>
          </cell>
          <cell r="JR149">
            <v>0</v>
          </cell>
          <cell r="JS149">
            <v>0</v>
          </cell>
          <cell r="JT149">
            <v>0</v>
          </cell>
          <cell r="JU149">
            <v>0</v>
          </cell>
          <cell r="JV149" t="str">
            <v>nd</v>
          </cell>
          <cell r="JW149">
            <v>74.400000000000006</v>
          </cell>
          <cell r="JX149">
            <v>0</v>
          </cell>
          <cell r="JY149">
            <v>0</v>
          </cell>
          <cell r="JZ149">
            <v>0</v>
          </cell>
          <cell r="KA149">
            <v>0</v>
          </cell>
          <cell r="KB149">
            <v>0</v>
          </cell>
          <cell r="KC149">
            <v>3.2</v>
          </cell>
          <cell r="KD149">
            <v>28.299999999999997</v>
          </cell>
          <cell r="KE149">
            <v>8</v>
          </cell>
          <cell r="KF149">
            <v>2.1999999999999997</v>
          </cell>
          <cell r="KG149">
            <v>2.2999999999999998</v>
          </cell>
          <cell r="KH149">
            <v>59</v>
          </cell>
          <cell r="KI149">
            <v>0.1</v>
          </cell>
          <cell r="KJ149">
            <v>28.1</v>
          </cell>
          <cell r="KK149">
            <v>8.1</v>
          </cell>
          <cell r="KL149">
            <v>2.2999999999999998</v>
          </cell>
          <cell r="KM149">
            <v>2.4</v>
          </cell>
          <cell r="KN149">
            <v>58.9</v>
          </cell>
          <cell r="KO149">
            <v>0.2</v>
          </cell>
        </row>
        <row r="150">
          <cell r="A150" t="str">
            <v>EnsQA</v>
          </cell>
          <cell r="B150" t="str">
            <v>150</v>
          </cell>
          <cell r="C150" t="str">
            <v>NAF 38</v>
          </cell>
          <cell r="D150" t="str">
            <v>QA</v>
          </cell>
          <cell r="E150" t="str">
            <v/>
          </cell>
          <cell r="F150">
            <v>0</v>
          </cell>
          <cell r="G150">
            <v>2.9000000000000004</v>
          </cell>
          <cell r="H150">
            <v>26.200000000000003</v>
          </cell>
          <cell r="I150">
            <v>50</v>
          </cell>
          <cell r="J150">
            <v>20.9</v>
          </cell>
          <cell r="K150">
            <v>55.300000000000004</v>
          </cell>
          <cell r="L150">
            <v>22.7</v>
          </cell>
          <cell r="M150">
            <v>13.900000000000002</v>
          </cell>
          <cell r="N150">
            <v>8.1</v>
          </cell>
          <cell r="O150">
            <v>19</v>
          </cell>
          <cell r="P150">
            <v>35.099999999999994</v>
          </cell>
          <cell r="Q150">
            <v>18.399999999999999</v>
          </cell>
          <cell r="R150">
            <v>3.6999999999999997</v>
          </cell>
          <cell r="S150">
            <v>38</v>
          </cell>
          <cell r="T150">
            <v>10.4</v>
          </cell>
          <cell r="U150">
            <v>3.2</v>
          </cell>
          <cell r="V150">
            <v>21.3</v>
          </cell>
          <cell r="W150">
            <v>10</v>
          </cell>
          <cell r="X150">
            <v>78.100000000000009</v>
          </cell>
          <cell r="Y150">
            <v>11.899999999999999</v>
          </cell>
          <cell r="Z150" t="str">
            <v>nd</v>
          </cell>
          <cell r="AA150">
            <v>60.199999999999996</v>
          </cell>
          <cell r="AB150" t="str">
            <v>nd</v>
          </cell>
          <cell r="AC150">
            <v>30.599999999999998</v>
          </cell>
          <cell r="AD150">
            <v>34.699999999999996</v>
          </cell>
          <cell r="AE150">
            <v>8.1</v>
          </cell>
          <cell r="AF150">
            <v>9.7000000000000011</v>
          </cell>
          <cell r="AG150">
            <v>38.700000000000003</v>
          </cell>
          <cell r="AH150">
            <v>0</v>
          </cell>
          <cell r="AI150">
            <v>43.5</v>
          </cell>
          <cell r="AJ150">
            <v>74.400000000000006</v>
          </cell>
          <cell r="AK150">
            <v>2</v>
          </cell>
          <cell r="AL150">
            <v>23.5</v>
          </cell>
          <cell r="AM150">
            <v>26.8</v>
          </cell>
          <cell r="AN150">
            <v>73.2</v>
          </cell>
          <cell r="AO150">
            <v>93.5</v>
          </cell>
          <cell r="AP150">
            <v>6.5</v>
          </cell>
          <cell r="AQ150">
            <v>9.4</v>
          </cell>
          <cell r="AR150">
            <v>1.9</v>
          </cell>
          <cell r="AS150">
            <v>0</v>
          </cell>
          <cell r="AT150">
            <v>86.8</v>
          </cell>
          <cell r="AU150" t="str">
            <v>nd</v>
          </cell>
          <cell r="AV150">
            <v>0</v>
          </cell>
          <cell r="AW150">
            <v>1.5</v>
          </cell>
          <cell r="AX150">
            <v>0</v>
          </cell>
          <cell r="AY150">
            <v>95.399999999999991</v>
          </cell>
          <cell r="AZ150" t="str">
            <v>nd</v>
          </cell>
          <cell r="BA150">
            <v>77</v>
          </cell>
          <cell r="BB150">
            <v>14.099999999999998</v>
          </cell>
          <cell r="BC150">
            <v>1.7999999999999998</v>
          </cell>
          <cell r="BD150" t="str">
            <v>nd</v>
          </cell>
          <cell r="BE150">
            <v>0</v>
          </cell>
          <cell r="BF150">
            <v>6.3</v>
          </cell>
          <cell r="BG150">
            <v>0</v>
          </cell>
          <cell r="BH150" t="str">
            <v>nd</v>
          </cell>
          <cell r="BI150" t="str">
            <v>nd</v>
          </cell>
          <cell r="BJ150">
            <v>5.7</v>
          </cell>
          <cell r="BK150">
            <v>31.3</v>
          </cell>
          <cell r="BL150">
            <v>62.5</v>
          </cell>
          <cell r="BM150">
            <v>0</v>
          </cell>
          <cell r="BN150">
            <v>0</v>
          </cell>
          <cell r="BO150">
            <v>0</v>
          </cell>
          <cell r="BP150" t="str">
            <v>nd</v>
          </cell>
          <cell r="BQ150">
            <v>26.1</v>
          </cell>
          <cell r="BR150">
            <v>73.400000000000006</v>
          </cell>
          <cell r="BS150">
            <v>0</v>
          </cell>
          <cell r="BT150">
            <v>0</v>
          </cell>
          <cell r="BU150" t="str">
            <v>nd</v>
          </cell>
          <cell r="BV150">
            <v>20.5</v>
          </cell>
          <cell r="BW150">
            <v>69.099999999999994</v>
          </cell>
          <cell r="BX150">
            <v>9.8000000000000007</v>
          </cell>
          <cell r="BY150" t="str">
            <v>nd</v>
          </cell>
          <cell r="BZ150">
            <v>3.3000000000000003</v>
          </cell>
          <cell r="CA150">
            <v>20.200000000000003</v>
          </cell>
          <cell r="CB150">
            <v>55.7</v>
          </cell>
          <cell r="CC150">
            <v>18.600000000000001</v>
          </cell>
          <cell r="CD150">
            <v>2</v>
          </cell>
          <cell r="CE150">
            <v>0</v>
          </cell>
          <cell r="CF150">
            <v>0</v>
          </cell>
          <cell r="CG150" t="str">
            <v>nd</v>
          </cell>
          <cell r="CH150">
            <v>1</v>
          </cell>
          <cell r="CI150" t="str">
            <v>nd</v>
          </cell>
          <cell r="CJ150">
            <v>98.6</v>
          </cell>
          <cell r="CK150">
            <v>74.099999999999994</v>
          </cell>
          <cell r="CL150">
            <v>38.5</v>
          </cell>
          <cell r="CM150">
            <v>98.2</v>
          </cell>
          <cell r="CN150">
            <v>49.8</v>
          </cell>
          <cell r="CO150">
            <v>4.5</v>
          </cell>
          <cell r="CP150">
            <v>10.5</v>
          </cell>
          <cell r="CQ150">
            <v>72</v>
          </cell>
          <cell r="CR150">
            <v>7.3999999999999995</v>
          </cell>
          <cell r="CS150">
            <v>24</v>
          </cell>
          <cell r="CT150">
            <v>28.199999999999996</v>
          </cell>
          <cell r="CU150">
            <v>13.600000000000001</v>
          </cell>
          <cell r="CV150">
            <v>34.300000000000004</v>
          </cell>
          <cell r="CW150">
            <v>31.6</v>
          </cell>
          <cell r="CX150">
            <v>11.700000000000001</v>
          </cell>
          <cell r="CY150">
            <v>18.5</v>
          </cell>
          <cell r="CZ150">
            <v>10.6</v>
          </cell>
          <cell r="DA150">
            <v>5.6000000000000005</v>
          </cell>
          <cell r="DB150">
            <v>22</v>
          </cell>
          <cell r="DC150">
            <v>21.099999999999998</v>
          </cell>
          <cell r="DD150">
            <v>15.1</v>
          </cell>
          <cell r="DE150">
            <v>28.499999999999996</v>
          </cell>
          <cell r="DF150">
            <v>32.300000000000004</v>
          </cell>
          <cell r="DG150">
            <v>7.7</v>
          </cell>
          <cell r="DH150">
            <v>2.7</v>
          </cell>
          <cell r="DI150">
            <v>14.7</v>
          </cell>
          <cell r="DJ150">
            <v>18.099999999999998</v>
          </cell>
          <cell r="DK150">
            <v>24.099999999999998</v>
          </cell>
          <cell r="DL150">
            <v>0</v>
          </cell>
          <cell r="DM150">
            <v>0</v>
          </cell>
          <cell r="DN150">
            <v>0</v>
          </cell>
          <cell r="DO150">
            <v>0</v>
          </cell>
          <cell r="DP150">
            <v>0</v>
          </cell>
          <cell r="DQ150">
            <v>1.7000000000000002</v>
          </cell>
          <cell r="DR150">
            <v>0.89999999999999991</v>
          </cell>
          <cell r="DS150" t="str">
            <v>nd</v>
          </cell>
          <cell r="DT150">
            <v>0</v>
          </cell>
          <cell r="DU150">
            <v>0</v>
          </cell>
          <cell r="DV150">
            <v>0</v>
          </cell>
          <cell r="DW150">
            <v>21.5</v>
          </cell>
          <cell r="DX150">
            <v>3.8</v>
          </cell>
          <cell r="DY150" t="str">
            <v>nd</v>
          </cell>
          <cell r="DZ150">
            <v>0</v>
          </cell>
          <cell r="EA150">
            <v>0</v>
          </cell>
          <cell r="EB150">
            <v>1.2</v>
          </cell>
          <cell r="EC150">
            <v>36.700000000000003</v>
          </cell>
          <cell r="ED150">
            <v>7.5</v>
          </cell>
          <cell r="EE150">
            <v>1.2</v>
          </cell>
          <cell r="EF150" t="str">
            <v>nd</v>
          </cell>
          <cell r="EG150">
            <v>0</v>
          </cell>
          <cell r="EH150">
            <v>3.5999999999999996</v>
          </cell>
          <cell r="EI150">
            <v>17.2</v>
          </cell>
          <cell r="EJ150">
            <v>1.9</v>
          </cell>
          <cell r="EK150">
            <v>0</v>
          </cell>
          <cell r="EL150">
            <v>0</v>
          </cell>
          <cell r="EM150">
            <v>0</v>
          </cell>
          <cell r="EN150">
            <v>1.4000000000000001</v>
          </cell>
          <cell r="EO150">
            <v>0</v>
          </cell>
          <cell r="EP150">
            <v>0</v>
          </cell>
          <cell r="EQ150">
            <v>0</v>
          </cell>
          <cell r="ER150">
            <v>0</v>
          </cell>
          <cell r="ES150">
            <v>0</v>
          </cell>
          <cell r="ET150">
            <v>0</v>
          </cell>
          <cell r="EU150">
            <v>0</v>
          </cell>
          <cell r="EV150">
            <v>0</v>
          </cell>
          <cell r="EW150" t="str">
            <v>nd</v>
          </cell>
          <cell r="EX150" t="str">
            <v>nd</v>
          </cell>
          <cell r="EY150">
            <v>1.9</v>
          </cell>
          <cell r="EZ150">
            <v>0</v>
          </cell>
          <cell r="FA150">
            <v>0</v>
          </cell>
          <cell r="FB150" t="str">
            <v>nd</v>
          </cell>
          <cell r="FC150">
            <v>1.5</v>
          </cell>
          <cell r="FD150">
            <v>9.8000000000000007</v>
          </cell>
          <cell r="FE150">
            <v>14.6</v>
          </cell>
          <cell r="FF150">
            <v>0</v>
          </cell>
          <cell r="FG150" t="str">
            <v>nd</v>
          </cell>
          <cell r="FH150">
            <v>0</v>
          </cell>
          <cell r="FI150">
            <v>3.3000000000000003</v>
          </cell>
          <cell r="FJ150">
            <v>15.5</v>
          </cell>
          <cell r="FK150">
            <v>31.1</v>
          </cell>
          <cell r="FL150">
            <v>0</v>
          </cell>
          <cell r="FM150">
            <v>0</v>
          </cell>
          <cell r="FN150">
            <v>0</v>
          </cell>
          <cell r="FO150">
            <v>0.4</v>
          </cell>
          <cell r="FP150">
            <v>5.4</v>
          </cell>
          <cell r="FQ150">
            <v>14.899999999999999</v>
          </cell>
          <cell r="FR150">
            <v>0</v>
          </cell>
          <cell r="FS150">
            <v>0</v>
          </cell>
          <cell r="FT150">
            <v>0</v>
          </cell>
          <cell r="FU150">
            <v>0</v>
          </cell>
          <cell r="FV150">
            <v>0</v>
          </cell>
          <cell r="FW150">
            <v>0</v>
          </cell>
          <cell r="FX150">
            <v>0</v>
          </cell>
          <cell r="FY150">
            <v>0</v>
          </cell>
          <cell r="FZ150">
            <v>0</v>
          </cell>
          <cell r="GA150">
            <v>1.2</v>
          </cell>
          <cell r="GB150">
            <v>1.7000000000000002</v>
          </cell>
          <cell r="GC150">
            <v>0</v>
          </cell>
          <cell r="GD150">
            <v>0</v>
          </cell>
          <cell r="GE150">
            <v>0</v>
          </cell>
          <cell r="GF150">
            <v>0</v>
          </cell>
          <cell r="GG150">
            <v>8.6</v>
          </cell>
          <cell r="GH150">
            <v>17.8</v>
          </cell>
          <cell r="GI150">
            <v>0</v>
          </cell>
          <cell r="GJ150">
            <v>0</v>
          </cell>
          <cell r="GK150">
            <v>0</v>
          </cell>
          <cell r="GL150" t="str">
            <v>nd</v>
          </cell>
          <cell r="GM150">
            <v>12.2</v>
          </cell>
          <cell r="GN150">
            <v>36.799999999999997</v>
          </cell>
          <cell r="GO150">
            <v>0</v>
          </cell>
          <cell r="GP150">
            <v>0</v>
          </cell>
          <cell r="GQ150">
            <v>0</v>
          </cell>
          <cell r="GR150">
            <v>0</v>
          </cell>
          <cell r="GS150">
            <v>4.1000000000000005</v>
          </cell>
          <cell r="GT150">
            <v>17</v>
          </cell>
          <cell r="GU150">
            <v>0</v>
          </cell>
          <cell r="GV150">
            <v>0</v>
          </cell>
          <cell r="GW150">
            <v>0</v>
          </cell>
          <cell r="GX150">
            <v>0</v>
          </cell>
          <cell r="GY150">
            <v>0</v>
          </cell>
          <cell r="GZ150">
            <v>0</v>
          </cell>
          <cell r="HA150">
            <v>0</v>
          </cell>
          <cell r="HB150">
            <v>0</v>
          </cell>
          <cell r="HC150" t="str">
            <v>nd</v>
          </cell>
          <cell r="HD150">
            <v>2.1</v>
          </cell>
          <cell r="HE150" t="str">
            <v>nd</v>
          </cell>
          <cell r="HF150">
            <v>0</v>
          </cell>
          <cell r="HG150">
            <v>0</v>
          </cell>
          <cell r="HH150" t="str">
            <v>nd</v>
          </cell>
          <cell r="HI150">
            <v>7.1999999999999993</v>
          </cell>
          <cell r="HJ150">
            <v>17.299999999999997</v>
          </cell>
          <cell r="HK150">
            <v>0.89999999999999991</v>
          </cell>
          <cell r="HL150">
            <v>0</v>
          </cell>
          <cell r="HM150">
            <v>0</v>
          </cell>
          <cell r="HN150">
            <v>0</v>
          </cell>
          <cell r="HO150">
            <v>8.6</v>
          </cell>
          <cell r="HP150">
            <v>35.099999999999994</v>
          </cell>
          <cell r="HQ150">
            <v>6.8000000000000007</v>
          </cell>
          <cell r="HR150">
            <v>0</v>
          </cell>
          <cell r="HS150">
            <v>0</v>
          </cell>
          <cell r="HT150">
            <v>0</v>
          </cell>
          <cell r="HU150">
            <v>4.1000000000000005</v>
          </cell>
          <cell r="HV150">
            <v>14.6</v>
          </cell>
          <cell r="HW150">
            <v>1.7999999999999998</v>
          </cell>
          <cell r="HX150">
            <v>0</v>
          </cell>
          <cell r="HY150">
            <v>0</v>
          </cell>
          <cell r="HZ150">
            <v>0</v>
          </cell>
          <cell r="IA150">
            <v>0</v>
          </cell>
          <cell r="IB150">
            <v>0</v>
          </cell>
          <cell r="IC150">
            <v>0</v>
          </cell>
          <cell r="ID150" t="str">
            <v>nd</v>
          </cell>
          <cell r="IE150">
            <v>0.8</v>
          </cell>
          <cell r="IF150">
            <v>1.7000000000000002</v>
          </cell>
          <cell r="IG150">
            <v>0</v>
          </cell>
          <cell r="IH150" t="str">
            <v>nd</v>
          </cell>
          <cell r="II150">
            <v>0</v>
          </cell>
          <cell r="IJ150">
            <v>1.2</v>
          </cell>
          <cell r="IK150">
            <v>7.1</v>
          </cell>
          <cell r="IL150">
            <v>12.6</v>
          </cell>
          <cell r="IM150">
            <v>5.7</v>
          </cell>
          <cell r="IN150" t="str">
            <v>nd</v>
          </cell>
          <cell r="IO150" t="str">
            <v>nd</v>
          </cell>
          <cell r="IP150">
            <v>1.7999999999999998</v>
          </cell>
          <cell r="IQ150">
            <v>8</v>
          </cell>
          <cell r="IR150">
            <v>29.5</v>
          </cell>
          <cell r="IS150">
            <v>9</v>
          </cell>
          <cell r="IT150">
            <v>1.3</v>
          </cell>
          <cell r="IU150">
            <v>0</v>
          </cell>
          <cell r="IV150" t="str">
            <v>nd</v>
          </cell>
          <cell r="IW150">
            <v>4.3</v>
          </cell>
          <cell r="IX150">
            <v>11.899999999999999</v>
          </cell>
          <cell r="IY150">
            <v>4</v>
          </cell>
          <cell r="IZ150" t="str">
            <v>nd</v>
          </cell>
          <cell r="JA150">
            <v>0</v>
          </cell>
          <cell r="JB150">
            <v>0</v>
          </cell>
          <cell r="JC150">
            <v>0</v>
          </cell>
          <cell r="JD150">
            <v>0</v>
          </cell>
          <cell r="JE150">
            <v>0</v>
          </cell>
          <cell r="JF150">
            <v>0</v>
          </cell>
          <cell r="JG150">
            <v>0</v>
          </cell>
          <cell r="JH150">
            <v>0</v>
          </cell>
          <cell r="JI150">
            <v>0</v>
          </cell>
          <cell r="JJ150">
            <v>0</v>
          </cell>
          <cell r="JK150">
            <v>2.6</v>
          </cell>
          <cell r="JL150">
            <v>0</v>
          </cell>
          <cell r="JM150">
            <v>0</v>
          </cell>
          <cell r="JN150" t="str">
            <v>nd</v>
          </cell>
          <cell r="JO150">
            <v>0</v>
          </cell>
          <cell r="JP150">
            <v>0</v>
          </cell>
          <cell r="JQ150">
            <v>25.6</v>
          </cell>
          <cell r="JR150">
            <v>0</v>
          </cell>
          <cell r="JS150">
            <v>0</v>
          </cell>
          <cell r="JT150">
            <v>0</v>
          </cell>
          <cell r="JU150">
            <v>0.8</v>
          </cell>
          <cell r="JV150" t="str">
            <v>nd</v>
          </cell>
          <cell r="JW150">
            <v>49.5</v>
          </cell>
          <cell r="JX150">
            <v>0</v>
          </cell>
          <cell r="JY150">
            <v>0</v>
          </cell>
          <cell r="JZ150">
            <v>0</v>
          </cell>
          <cell r="KA150" t="str">
            <v>nd</v>
          </cell>
          <cell r="KB150">
            <v>0</v>
          </cell>
          <cell r="KC150">
            <v>20.8</v>
          </cell>
          <cell r="KD150">
            <v>67.400000000000006</v>
          </cell>
          <cell r="KE150">
            <v>2.5</v>
          </cell>
          <cell r="KF150">
            <v>1.6</v>
          </cell>
          <cell r="KG150">
            <v>8.3000000000000007</v>
          </cell>
          <cell r="KH150">
            <v>19.900000000000002</v>
          </cell>
          <cell r="KI150">
            <v>0.3</v>
          </cell>
          <cell r="KJ150">
            <v>64.2</v>
          </cell>
          <cell r="KK150">
            <v>2.7</v>
          </cell>
          <cell r="KL150">
            <v>1.5</v>
          </cell>
          <cell r="KM150">
            <v>9.1999999999999993</v>
          </cell>
          <cell r="KN150">
            <v>22</v>
          </cell>
          <cell r="KO150">
            <v>0.3</v>
          </cell>
        </row>
        <row r="151">
          <cell r="A151" t="str">
            <v>EnsQB</v>
          </cell>
          <cell r="B151" t="str">
            <v>151</v>
          </cell>
          <cell r="C151" t="str">
            <v>NAF 38</v>
          </cell>
          <cell r="D151" t="str">
            <v>QB</v>
          </cell>
          <cell r="E151" t="str">
            <v/>
          </cell>
          <cell r="F151">
            <v>0.4</v>
          </cell>
          <cell r="G151">
            <v>3.4000000000000004</v>
          </cell>
          <cell r="H151">
            <v>20.599999999999998</v>
          </cell>
          <cell r="I151">
            <v>65.3</v>
          </cell>
          <cell r="J151">
            <v>10.4</v>
          </cell>
          <cell r="K151">
            <v>66.2</v>
          </cell>
          <cell r="L151">
            <v>11.700000000000001</v>
          </cell>
          <cell r="M151">
            <v>3.9</v>
          </cell>
          <cell r="N151">
            <v>18.2</v>
          </cell>
          <cell r="O151">
            <v>14.6</v>
          </cell>
          <cell r="P151">
            <v>45.6</v>
          </cell>
          <cell r="Q151">
            <v>8.6999999999999993</v>
          </cell>
          <cell r="R151">
            <v>3</v>
          </cell>
          <cell r="S151">
            <v>32.800000000000004</v>
          </cell>
          <cell r="T151">
            <v>15.7</v>
          </cell>
          <cell r="U151">
            <v>1.4000000000000001</v>
          </cell>
          <cell r="V151">
            <v>20.9</v>
          </cell>
          <cell r="W151">
            <v>6.9</v>
          </cell>
          <cell r="X151">
            <v>84.3</v>
          </cell>
          <cell r="Y151">
            <v>8.7999999999999989</v>
          </cell>
          <cell r="Z151">
            <v>9.4</v>
          </cell>
          <cell r="AA151">
            <v>28.1</v>
          </cell>
          <cell r="AB151">
            <v>14.099999999999998</v>
          </cell>
          <cell r="AC151">
            <v>42.199999999999996</v>
          </cell>
          <cell r="AD151">
            <v>39.1</v>
          </cell>
          <cell r="AE151">
            <v>10.7</v>
          </cell>
          <cell r="AF151">
            <v>14.299999999999999</v>
          </cell>
          <cell r="AG151">
            <v>41.099999999999994</v>
          </cell>
          <cell r="AH151">
            <v>0</v>
          </cell>
          <cell r="AI151">
            <v>33.900000000000006</v>
          </cell>
          <cell r="AJ151">
            <v>70.599999999999994</v>
          </cell>
          <cell r="AK151">
            <v>2.6</v>
          </cell>
          <cell r="AL151">
            <v>26.900000000000002</v>
          </cell>
          <cell r="AM151">
            <v>26.6</v>
          </cell>
          <cell r="AN151">
            <v>73.400000000000006</v>
          </cell>
          <cell r="AO151">
            <v>78.100000000000009</v>
          </cell>
          <cell r="AP151">
            <v>21.9</v>
          </cell>
          <cell r="AQ151">
            <v>24.3</v>
          </cell>
          <cell r="AR151">
            <v>3.4000000000000004</v>
          </cell>
          <cell r="AS151">
            <v>1.0999999999999999</v>
          </cell>
          <cell r="AT151">
            <v>65.8</v>
          </cell>
          <cell r="AU151">
            <v>5.3</v>
          </cell>
          <cell r="AV151">
            <v>2.7</v>
          </cell>
          <cell r="AW151" t="str">
            <v>nd</v>
          </cell>
          <cell r="AX151">
            <v>1.0999999999999999</v>
          </cell>
          <cell r="AY151">
            <v>90.100000000000009</v>
          </cell>
          <cell r="AZ151">
            <v>5.7</v>
          </cell>
          <cell r="BA151">
            <v>75.5</v>
          </cell>
          <cell r="BB151">
            <v>12.6</v>
          </cell>
          <cell r="BC151">
            <v>3</v>
          </cell>
          <cell r="BD151">
            <v>1.7999999999999998</v>
          </cell>
          <cell r="BE151">
            <v>1.9</v>
          </cell>
          <cell r="BF151">
            <v>5.2</v>
          </cell>
          <cell r="BG151">
            <v>1.0999999999999999</v>
          </cell>
          <cell r="BH151">
            <v>0.89999999999999991</v>
          </cell>
          <cell r="BI151">
            <v>1.5</v>
          </cell>
          <cell r="BJ151">
            <v>1.9</v>
          </cell>
          <cell r="BK151">
            <v>22.900000000000002</v>
          </cell>
          <cell r="BL151">
            <v>71.7</v>
          </cell>
          <cell r="BM151">
            <v>0</v>
          </cell>
          <cell r="BN151" t="str">
            <v>nd</v>
          </cell>
          <cell r="BO151">
            <v>0.3</v>
          </cell>
          <cell r="BP151">
            <v>1.0999999999999999</v>
          </cell>
          <cell r="BQ151">
            <v>22.7</v>
          </cell>
          <cell r="BR151">
            <v>75.8</v>
          </cell>
          <cell r="BS151" t="str">
            <v>nd</v>
          </cell>
          <cell r="BT151" t="str">
            <v>nd</v>
          </cell>
          <cell r="BU151">
            <v>1.4000000000000001</v>
          </cell>
          <cell r="BV151">
            <v>20.7</v>
          </cell>
          <cell r="BW151">
            <v>63.800000000000004</v>
          </cell>
          <cell r="BX151">
            <v>13.8</v>
          </cell>
          <cell r="BY151">
            <v>4.1000000000000005</v>
          </cell>
          <cell r="BZ151">
            <v>3.5000000000000004</v>
          </cell>
          <cell r="CA151">
            <v>18.399999999999999</v>
          </cell>
          <cell r="CB151">
            <v>47.8</v>
          </cell>
          <cell r="CC151">
            <v>20.8</v>
          </cell>
          <cell r="CD151">
            <v>5.5</v>
          </cell>
          <cell r="CE151">
            <v>0</v>
          </cell>
          <cell r="CF151">
            <v>0</v>
          </cell>
          <cell r="CG151">
            <v>0.2</v>
          </cell>
          <cell r="CH151">
            <v>0.5</v>
          </cell>
          <cell r="CI151">
            <v>0.8</v>
          </cell>
          <cell r="CJ151">
            <v>98.5</v>
          </cell>
          <cell r="CK151">
            <v>65.7</v>
          </cell>
          <cell r="CL151">
            <v>37.9</v>
          </cell>
          <cell r="CM151">
            <v>90.3</v>
          </cell>
          <cell r="CN151">
            <v>46.7</v>
          </cell>
          <cell r="CO151">
            <v>10.9</v>
          </cell>
          <cell r="CP151">
            <v>17.599999999999998</v>
          </cell>
          <cell r="CQ151">
            <v>76.2</v>
          </cell>
          <cell r="CR151">
            <v>6.2</v>
          </cell>
          <cell r="CS151">
            <v>27.400000000000002</v>
          </cell>
          <cell r="CT151">
            <v>27.900000000000002</v>
          </cell>
          <cell r="CU151">
            <v>11.700000000000001</v>
          </cell>
          <cell r="CV151">
            <v>32.9</v>
          </cell>
          <cell r="CW151">
            <v>34.9</v>
          </cell>
          <cell r="CX151">
            <v>12.6</v>
          </cell>
          <cell r="CY151">
            <v>15</v>
          </cell>
          <cell r="CZ151">
            <v>8.2000000000000011</v>
          </cell>
          <cell r="DA151">
            <v>7.7</v>
          </cell>
          <cell r="DB151">
            <v>21.6</v>
          </cell>
          <cell r="DC151">
            <v>24.9</v>
          </cell>
          <cell r="DD151">
            <v>18.899999999999999</v>
          </cell>
          <cell r="DE151">
            <v>26.1</v>
          </cell>
          <cell r="DF151">
            <v>35.299999999999997</v>
          </cell>
          <cell r="DG151">
            <v>10.6</v>
          </cell>
          <cell r="DH151">
            <v>2.4</v>
          </cell>
          <cell r="DI151">
            <v>6.2</v>
          </cell>
          <cell r="DJ151">
            <v>19.5</v>
          </cell>
          <cell r="DK151">
            <v>15.7</v>
          </cell>
          <cell r="DL151">
            <v>0.3</v>
          </cell>
          <cell r="DM151" t="str">
            <v>nd</v>
          </cell>
          <cell r="DN151">
            <v>0</v>
          </cell>
          <cell r="DO151">
            <v>0</v>
          </cell>
          <cell r="DP151">
            <v>0</v>
          </cell>
          <cell r="DQ151">
            <v>1.7999999999999998</v>
          </cell>
          <cell r="DR151">
            <v>0.5</v>
          </cell>
          <cell r="DS151">
            <v>0.4</v>
          </cell>
          <cell r="DT151">
            <v>0.2</v>
          </cell>
          <cell r="DU151">
            <v>0.4</v>
          </cell>
          <cell r="DV151" t="str">
            <v>nd</v>
          </cell>
          <cell r="DW151">
            <v>13.900000000000002</v>
          </cell>
          <cell r="DX151">
            <v>2.7</v>
          </cell>
          <cell r="DY151">
            <v>0.70000000000000007</v>
          </cell>
          <cell r="DZ151">
            <v>0.3</v>
          </cell>
          <cell r="EA151">
            <v>0.5</v>
          </cell>
          <cell r="EB151">
            <v>0.70000000000000007</v>
          </cell>
          <cell r="EC151">
            <v>50.4</v>
          </cell>
          <cell r="ED151">
            <v>8.5</v>
          </cell>
          <cell r="EE151">
            <v>1.9</v>
          </cell>
          <cell r="EF151">
            <v>1.3</v>
          </cell>
          <cell r="EG151">
            <v>0.89999999999999991</v>
          </cell>
          <cell r="EH151">
            <v>3.8</v>
          </cell>
          <cell r="EI151">
            <v>9</v>
          </cell>
          <cell r="EJ151">
            <v>0.8</v>
          </cell>
          <cell r="EK151" t="str">
            <v>nd</v>
          </cell>
          <cell r="EL151">
            <v>0</v>
          </cell>
          <cell r="EM151" t="str">
            <v>nd</v>
          </cell>
          <cell r="EN151">
            <v>0.6</v>
          </cell>
          <cell r="EO151" t="str">
            <v>nd</v>
          </cell>
          <cell r="EP151">
            <v>0.3</v>
          </cell>
          <cell r="EQ151">
            <v>0</v>
          </cell>
          <cell r="ER151">
            <v>0</v>
          </cell>
          <cell r="ES151" t="str">
            <v>nd</v>
          </cell>
          <cell r="ET151">
            <v>0</v>
          </cell>
          <cell r="EU151" t="str">
            <v>nd</v>
          </cell>
          <cell r="EV151">
            <v>0</v>
          </cell>
          <cell r="EW151" t="str">
            <v>nd</v>
          </cell>
          <cell r="EX151">
            <v>0.89999999999999991</v>
          </cell>
          <cell r="EY151">
            <v>2.1999999999999997</v>
          </cell>
          <cell r="EZ151">
            <v>0.2</v>
          </cell>
          <cell r="FA151" t="str">
            <v>nd</v>
          </cell>
          <cell r="FB151" t="str">
            <v>nd</v>
          </cell>
          <cell r="FC151">
            <v>0.8</v>
          </cell>
          <cell r="FD151">
            <v>6.4</v>
          </cell>
          <cell r="FE151">
            <v>12.6</v>
          </cell>
          <cell r="FF151">
            <v>0.70000000000000007</v>
          </cell>
          <cell r="FG151">
            <v>0.70000000000000007</v>
          </cell>
          <cell r="FH151">
            <v>1.4000000000000001</v>
          </cell>
          <cell r="FI151">
            <v>0.89999999999999991</v>
          </cell>
          <cell r="FJ151">
            <v>13.200000000000001</v>
          </cell>
          <cell r="FK151">
            <v>48.699999999999996</v>
          </cell>
          <cell r="FL151" t="str">
            <v>nd</v>
          </cell>
          <cell r="FM151">
            <v>0</v>
          </cell>
          <cell r="FN151">
            <v>0</v>
          </cell>
          <cell r="FO151" t="str">
            <v>nd</v>
          </cell>
          <cell r="FP151">
            <v>2.1999999999999997</v>
          </cell>
          <cell r="FQ151">
            <v>8.2000000000000011</v>
          </cell>
          <cell r="FR151">
            <v>0</v>
          </cell>
          <cell r="FS151">
            <v>0</v>
          </cell>
          <cell r="FT151">
            <v>0</v>
          </cell>
          <cell r="FU151">
            <v>0</v>
          </cell>
          <cell r="FV151">
            <v>0.4</v>
          </cell>
          <cell r="FW151">
            <v>0</v>
          </cell>
          <cell r="FX151">
            <v>0</v>
          </cell>
          <cell r="FY151" t="str">
            <v>nd</v>
          </cell>
          <cell r="FZ151" t="str">
            <v>nd</v>
          </cell>
          <cell r="GA151">
            <v>0.8</v>
          </cell>
          <cell r="GB151">
            <v>2.2999999999999998</v>
          </cell>
          <cell r="GC151">
            <v>0</v>
          </cell>
          <cell r="GD151" t="str">
            <v>nd</v>
          </cell>
          <cell r="GE151">
            <v>0.2</v>
          </cell>
          <cell r="GF151">
            <v>0.4</v>
          </cell>
          <cell r="GG151">
            <v>6.2</v>
          </cell>
          <cell r="GH151">
            <v>13.5</v>
          </cell>
          <cell r="GI151">
            <v>0</v>
          </cell>
          <cell r="GJ151" t="str">
            <v>nd</v>
          </cell>
          <cell r="GK151">
            <v>0</v>
          </cell>
          <cell r="GL151">
            <v>0.5</v>
          </cell>
          <cell r="GM151">
            <v>14.000000000000002</v>
          </cell>
          <cell r="GN151">
            <v>51.2</v>
          </cell>
          <cell r="GO151">
            <v>0</v>
          </cell>
          <cell r="GP151">
            <v>0</v>
          </cell>
          <cell r="GQ151">
            <v>0</v>
          </cell>
          <cell r="GR151" t="str">
            <v>nd</v>
          </cell>
          <cell r="GS151">
            <v>1.7999999999999998</v>
          </cell>
          <cell r="GT151">
            <v>8.4</v>
          </cell>
          <cell r="GU151">
            <v>0</v>
          </cell>
          <cell r="GV151">
            <v>0.2</v>
          </cell>
          <cell r="GW151">
            <v>0</v>
          </cell>
          <cell r="GX151" t="str">
            <v>nd</v>
          </cell>
          <cell r="GY151">
            <v>0</v>
          </cell>
          <cell r="GZ151">
            <v>0</v>
          </cell>
          <cell r="HA151">
            <v>0</v>
          </cell>
          <cell r="HB151" t="str">
            <v>nd</v>
          </cell>
          <cell r="HC151">
            <v>0.3</v>
          </cell>
          <cell r="HD151">
            <v>2</v>
          </cell>
          <cell r="HE151">
            <v>0.6</v>
          </cell>
          <cell r="HF151" t="str">
            <v>nd</v>
          </cell>
          <cell r="HG151" t="str">
            <v>nd</v>
          </cell>
          <cell r="HH151">
            <v>0.2</v>
          </cell>
          <cell r="HI151">
            <v>3.8</v>
          </cell>
          <cell r="HJ151">
            <v>13.8</v>
          </cell>
          <cell r="HK151">
            <v>2.6</v>
          </cell>
          <cell r="HL151">
            <v>0</v>
          </cell>
          <cell r="HM151">
            <v>0</v>
          </cell>
          <cell r="HN151">
            <v>0.70000000000000007</v>
          </cell>
          <cell r="HO151">
            <v>14.499999999999998</v>
          </cell>
          <cell r="HP151">
            <v>41.099999999999994</v>
          </cell>
          <cell r="HQ151">
            <v>9.1</v>
          </cell>
          <cell r="HR151">
            <v>0</v>
          </cell>
          <cell r="HS151">
            <v>0</v>
          </cell>
          <cell r="HT151" t="str">
            <v>nd</v>
          </cell>
          <cell r="HU151">
            <v>1.9</v>
          </cell>
          <cell r="HV151">
            <v>6.7</v>
          </cell>
          <cell r="HW151">
            <v>1.6</v>
          </cell>
          <cell r="HX151" t="str">
            <v>nd</v>
          </cell>
          <cell r="HY151" t="str">
            <v>nd</v>
          </cell>
          <cell r="HZ151">
            <v>0</v>
          </cell>
          <cell r="IA151" t="str">
            <v>nd</v>
          </cell>
          <cell r="IB151" t="str">
            <v>nd</v>
          </cell>
          <cell r="IC151">
            <v>0.3</v>
          </cell>
          <cell r="ID151" t="str">
            <v>nd</v>
          </cell>
          <cell r="IE151">
            <v>1</v>
          </cell>
          <cell r="IF151">
            <v>0.5</v>
          </cell>
          <cell r="IG151">
            <v>0.89999999999999991</v>
          </cell>
          <cell r="IH151">
            <v>0.3</v>
          </cell>
          <cell r="II151">
            <v>1.4000000000000001</v>
          </cell>
          <cell r="IJ151">
            <v>1.2</v>
          </cell>
          <cell r="IK151">
            <v>3.3000000000000003</v>
          </cell>
          <cell r="IL151">
            <v>6.8000000000000007</v>
          </cell>
          <cell r="IM151">
            <v>5.0999999999999996</v>
          </cell>
          <cell r="IN151">
            <v>1.0999999999999999</v>
          </cell>
          <cell r="IO151">
            <v>2.2999999999999998</v>
          </cell>
          <cell r="IP151">
            <v>1.9</v>
          </cell>
          <cell r="IQ151">
            <v>12</v>
          </cell>
          <cell r="IR151">
            <v>34.4</v>
          </cell>
          <cell r="IS151">
            <v>12.5</v>
          </cell>
          <cell r="IT151">
            <v>3.5999999999999996</v>
          </cell>
          <cell r="IU151" t="str">
            <v>nd</v>
          </cell>
          <cell r="IV151">
            <v>0.2</v>
          </cell>
          <cell r="IW151">
            <v>2.1</v>
          </cell>
          <cell r="IX151">
            <v>5.8000000000000007</v>
          </cell>
          <cell r="IY151">
            <v>2</v>
          </cell>
          <cell r="IZ151">
            <v>0.3</v>
          </cell>
          <cell r="JA151">
            <v>0</v>
          </cell>
          <cell r="JB151">
            <v>0</v>
          </cell>
          <cell r="JC151">
            <v>0</v>
          </cell>
          <cell r="JD151">
            <v>0</v>
          </cell>
          <cell r="JE151">
            <v>0.3</v>
          </cell>
          <cell r="JF151">
            <v>0</v>
          </cell>
          <cell r="JG151">
            <v>0</v>
          </cell>
          <cell r="JH151">
            <v>0</v>
          </cell>
          <cell r="JI151" t="str">
            <v>nd</v>
          </cell>
          <cell r="JJ151">
            <v>0</v>
          </cell>
          <cell r="JK151">
            <v>3.1</v>
          </cell>
          <cell r="JL151">
            <v>0</v>
          </cell>
          <cell r="JM151">
            <v>0</v>
          </cell>
          <cell r="JN151" t="str">
            <v>nd</v>
          </cell>
          <cell r="JO151" t="str">
            <v>nd</v>
          </cell>
          <cell r="JP151">
            <v>0</v>
          </cell>
          <cell r="JQ151">
            <v>20</v>
          </cell>
          <cell r="JR151">
            <v>0</v>
          </cell>
          <cell r="JS151">
            <v>0</v>
          </cell>
          <cell r="JT151" t="str">
            <v>nd</v>
          </cell>
          <cell r="JU151">
            <v>0.3</v>
          </cell>
          <cell r="JV151">
            <v>0.6</v>
          </cell>
          <cell r="JW151">
            <v>64.600000000000009</v>
          </cell>
          <cell r="JX151">
            <v>0</v>
          </cell>
          <cell r="JY151">
            <v>0</v>
          </cell>
          <cell r="JZ151">
            <v>0</v>
          </cell>
          <cell r="KA151">
            <v>0</v>
          </cell>
          <cell r="KB151">
            <v>0.2</v>
          </cell>
          <cell r="KC151">
            <v>10.5</v>
          </cell>
          <cell r="KD151">
            <v>65.400000000000006</v>
          </cell>
          <cell r="KE151">
            <v>3.8</v>
          </cell>
          <cell r="KF151">
            <v>1.6</v>
          </cell>
          <cell r="KG151">
            <v>8</v>
          </cell>
          <cell r="KH151">
            <v>21</v>
          </cell>
          <cell r="KI151">
            <v>0.2</v>
          </cell>
          <cell r="KJ151">
            <v>62.7</v>
          </cell>
          <cell r="KK151">
            <v>3.6999999999999997</v>
          </cell>
          <cell r="KL151">
            <v>1.6</v>
          </cell>
          <cell r="KM151">
            <v>9</v>
          </cell>
          <cell r="KN151">
            <v>22.8</v>
          </cell>
          <cell r="KO151">
            <v>0.2</v>
          </cell>
        </row>
        <row r="152">
          <cell r="A152" t="str">
            <v>EnsRZ</v>
          </cell>
          <cell r="B152" t="str">
            <v>152</v>
          </cell>
          <cell r="C152" t="str">
            <v>NAF 38</v>
          </cell>
          <cell r="D152" t="str">
            <v>RZ</v>
          </cell>
          <cell r="E152" t="str">
            <v/>
          </cell>
          <cell r="F152">
            <v>8.4</v>
          </cell>
          <cell r="G152">
            <v>29.2</v>
          </cell>
          <cell r="H152">
            <v>31.900000000000002</v>
          </cell>
          <cell r="I152">
            <v>22.8</v>
          </cell>
          <cell r="J152">
            <v>7.7</v>
          </cell>
          <cell r="K152">
            <v>61.3</v>
          </cell>
          <cell r="L152">
            <v>37.700000000000003</v>
          </cell>
          <cell r="M152">
            <v>0.70000000000000007</v>
          </cell>
          <cell r="N152" t="str">
            <v>nd</v>
          </cell>
          <cell r="O152">
            <v>40.799999999999997</v>
          </cell>
          <cell r="P152">
            <v>31.3</v>
          </cell>
          <cell r="Q152">
            <v>3</v>
          </cell>
          <cell r="R152">
            <v>3.9</v>
          </cell>
          <cell r="S152">
            <v>7.1999999999999993</v>
          </cell>
          <cell r="T152">
            <v>28.000000000000004</v>
          </cell>
          <cell r="U152">
            <v>21.099999999999998</v>
          </cell>
          <cell r="V152">
            <v>27</v>
          </cell>
          <cell r="W152">
            <v>30</v>
          </cell>
          <cell r="X152">
            <v>66.8</v>
          </cell>
          <cell r="Y152">
            <v>3.2</v>
          </cell>
          <cell r="Z152">
            <v>2</v>
          </cell>
          <cell r="AA152">
            <v>50.5</v>
          </cell>
          <cell r="AB152">
            <v>17.599999999999998</v>
          </cell>
          <cell r="AC152">
            <v>63.7</v>
          </cell>
          <cell r="AD152">
            <v>8.7999999999999989</v>
          </cell>
          <cell r="AE152">
            <v>8.1</v>
          </cell>
          <cell r="AF152">
            <v>38.1</v>
          </cell>
          <cell r="AG152">
            <v>23.3</v>
          </cell>
          <cell r="AH152">
            <v>0</v>
          </cell>
          <cell r="AI152">
            <v>30.4</v>
          </cell>
          <cell r="AJ152">
            <v>54</v>
          </cell>
          <cell r="AK152">
            <v>5.5</v>
          </cell>
          <cell r="AL152">
            <v>40.5</v>
          </cell>
          <cell r="AM152">
            <v>54</v>
          </cell>
          <cell r="AN152">
            <v>46</v>
          </cell>
          <cell r="AO152">
            <v>32</v>
          </cell>
          <cell r="AP152">
            <v>68</v>
          </cell>
          <cell r="AQ152">
            <v>31.3</v>
          </cell>
          <cell r="AR152">
            <v>42</v>
          </cell>
          <cell r="AS152">
            <v>7.1999999999999993</v>
          </cell>
          <cell r="AT152">
            <v>12</v>
          </cell>
          <cell r="AU152">
            <v>7.3999999999999995</v>
          </cell>
          <cell r="AV152">
            <v>8</v>
          </cell>
          <cell r="AW152">
            <v>3.9</v>
          </cell>
          <cell r="AX152">
            <v>5.4</v>
          </cell>
          <cell r="AY152">
            <v>76.5</v>
          </cell>
          <cell r="AZ152">
            <v>6.3</v>
          </cell>
          <cell r="BA152">
            <v>54.1</v>
          </cell>
          <cell r="BB152">
            <v>11.3</v>
          </cell>
          <cell r="BC152">
            <v>12</v>
          </cell>
          <cell r="BD152">
            <v>5.8000000000000007</v>
          </cell>
          <cell r="BE152">
            <v>10.100000000000001</v>
          </cell>
          <cell r="BF152">
            <v>6.7</v>
          </cell>
          <cell r="BG152">
            <v>1.6</v>
          </cell>
          <cell r="BH152">
            <v>3.5000000000000004</v>
          </cell>
          <cell r="BI152">
            <v>6.4</v>
          </cell>
          <cell r="BJ152">
            <v>12.7</v>
          </cell>
          <cell r="BK152">
            <v>22</v>
          </cell>
          <cell r="BL152">
            <v>53.900000000000006</v>
          </cell>
          <cell r="BM152">
            <v>4.5</v>
          </cell>
          <cell r="BN152">
            <v>4.3</v>
          </cell>
          <cell r="BO152">
            <v>6.1</v>
          </cell>
          <cell r="BP152">
            <v>5.8000000000000007</v>
          </cell>
          <cell r="BQ152">
            <v>19.400000000000002</v>
          </cell>
          <cell r="BR152">
            <v>59.9</v>
          </cell>
          <cell r="BS152">
            <v>0</v>
          </cell>
          <cell r="BT152">
            <v>0</v>
          </cell>
          <cell r="BU152">
            <v>0</v>
          </cell>
          <cell r="BV152">
            <v>7.3999999999999995</v>
          </cell>
          <cell r="BW152">
            <v>56.100000000000009</v>
          </cell>
          <cell r="BX152">
            <v>36.5</v>
          </cell>
          <cell r="BY152">
            <v>5.7</v>
          </cell>
          <cell r="BZ152">
            <v>4.2</v>
          </cell>
          <cell r="CA152">
            <v>26.400000000000002</v>
          </cell>
          <cell r="CB152">
            <v>24.6</v>
          </cell>
          <cell r="CC152">
            <v>24.3</v>
          </cell>
          <cell r="CD152">
            <v>14.899999999999999</v>
          </cell>
          <cell r="CE152">
            <v>0</v>
          </cell>
          <cell r="CF152">
            <v>0</v>
          </cell>
          <cell r="CG152">
            <v>0</v>
          </cell>
          <cell r="CH152">
            <v>0</v>
          </cell>
          <cell r="CI152" t="str">
            <v>nd</v>
          </cell>
          <cell r="CJ152">
            <v>99.3</v>
          </cell>
          <cell r="CK152">
            <v>70.8</v>
          </cell>
          <cell r="CL152">
            <v>51.4</v>
          </cell>
          <cell r="CM152">
            <v>81</v>
          </cell>
          <cell r="CN152">
            <v>53.2</v>
          </cell>
          <cell r="CO152">
            <v>3.9</v>
          </cell>
          <cell r="CP152">
            <v>23.400000000000002</v>
          </cell>
          <cell r="CQ152">
            <v>64.099999999999994</v>
          </cell>
          <cell r="CR152">
            <v>4.7</v>
          </cell>
          <cell r="CS152">
            <v>19.3</v>
          </cell>
          <cell r="CT152">
            <v>21.8</v>
          </cell>
          <cell r="CU152">
            <v>18.3</v>
          </cell>
          <cell r="CV152">
            <v>40.6</v>
          </cell>
          <cell r="CW152">
            <v>5.7</v>
          </cell>
          <cell r="CX152">
            <v>4.1000000000000005</v>
          </cell>
          <cell r="CY152">
            <v>17.599999999999998</v>
          </cell>
          <cell r="CZ152">
            <v>9</v>
          </cell>
          <cell r="DA152">
            <v>28.799999999999997</v>
          </cell>
          <cell r="DB152">
            <v>34.799999999999997</v>
          </cell>
          <cell r="DC152">
            <v>10.9</v>
          </cell>
          <cell r="DD152">
            <v>44.5</v>
          </cell>
          <cell r="DE152">
            <v>5.0999999999999996</v>
          </cell>
          <cell r="DF152">
            <v>52.7</v>
          </cell>
          <cell r="DG152">
            <v>6.7</v>
          </cell>
          <cell r="DH152">
            <v>3</v>
          </cell>
          <cell r="DI152">
            <v>3.5999999999999996</v>
          </cell>
          <cell r="DJ152">
            <v>6.3</v>
          </cell>
          <cell r="DK152">
            <v>25.6</v>
          </cell>
          <cell r="DL152" t="str">
            <v>nd</v>
          </cell>
          <cell r="DM152">
            <v>3.2</v>
          </cell>
          <cell r="DN152">
            <v>0</v>
          </cell>
          <cell r="DO152" t="str">
            <v>nd</v>
          </cell>
          <cell r="DP152">
            <v>3</v>
          </cell>
          <cell r="DQ152">
            <v>12.5</v>
          </cell>
          <cell r="DR152">
            <v>4.9000000000000004</v>
          </cell>
          <cell r="DS152">
            <v>4.5999999999999996</v>
          </cell>
          <cell r="DT152">
            <v>3.2</v>
          </cell>
          <cell r="DU152">
            <v>4.2</v>
          </cell>
          <cell r="DV152" t="str">
            <v>nd</v>
          </cell>
          <cell r="DW152">
            <v>19.600000000000001</v>
          </cell>
          <cell r="DX152">
            <v>4.3999999999999995</v>
          </cell>
          <cell r="DY152">
            <v>5.0999999999999996</v>
          </cell>
          <cell r="DZ152">
            <v>1</v>
          </cell>
          <cell r="EA152">
            <v>1.4000000000000001</v>
          </cell>
          <cell r="EB152">
            <v>0.8</v>
          </cell>
          <cell r="EC152">
            <v>15.299999999999999</v>
          </cell>
          <cell r="ED152" t="str">
            <v>nd</v>
          </cell>
          <cell r="EE152">
            <v>2.2999999999999998</v>
          </cell>
          <cell r="EF152">
            <v>0.8</v>
          </cell>
          <cell r="EG152">
            <v>1.0999999999999999</v>
          </cell>
          <cell r="EH152">
            <v>2</v>
          </cell>
          <cell r="EI152">
            <v>6.2</v>
          </cell>
          <cell r="EJ152">
            <v>1.2</v>
          </cell>
          <cell r="EK152">
            <v>0</v>
          </cell>
          <cell r="EL152">
            <v>0</v>
          </cell>
          <cell r="EM152" t="str">
            <v>nd</v>
          </cell>
          <cell r="EN152" t="str">
            <v>nd</v>
          </cell>
          <cell r="EO152" t="str">
            <v>nd</v>
          </cell>
          <cell r="EP152">
            <v>1.9</v>
          </cell>
          <cell r="EQ152">
            <v>0</v>
          </cell>
          <cell r="ER152">
            <v>2.5</v>
          </cell>
          <cell r="ES152">
            <v>3.4000000000000004</v>
          </cell>
          <cell r="ET152" t="str">
            <v>nd</v>
          </cell>
          <cell r="EU152">
            <v>2.1999999999999997</v>
          </cell>
          <cell r="EV152">
            <v>1.6</v>
          </cell>
          <cell r="EW152">
            <v>5</v>
          </cell>
          <cell r="EX152">
            <v>11</v>
          </cell>
          <cell r="EY152">
            <v>7.3999999999999995</v>
          </cell>
          <cell r="EZ152">
            <v>0</v>
          </cell>
          <cell r="FA152" t="str">
            <v>nd</v>
          </cell>
          <cell r="FB152">
            <v>2.9000000000000004</v>
          </cell>
          <cell r="FC152">
            <v>3.3000000000000003</v>
          </cell>
          <cell r="FD152">
            <v>5.7</v>
          </cell>
          <cell r="FE152">
            <v>20.200000000000003</v>
          </cell>
          <cell r="FF152" t="str">
            <v>nd</v>
          </cell>
          <cell r="FG152" t="str">
            <v>nd</v>
          </cell>
          <cell r="FH152">
            <v>1.9</v>
          </cell>
          <cell r="FI152" t="str">
            <v>nd</v>
          </cell>
          <cell r="FJ152">
            <v>2.6</v>
          </cell>
          <cell r="FK152">
            <v>17.5</v>
          </cell>
          <cell r="FL152">
            <v>0</v>
          </cell>
          <cell r="FM152" t="str">
            <v>nd</v>
          </cell>
          <cell r="FN152">
            <v>0</v>
          </cell>
          <cell r="FO152">
            <v>1.7000000000000002</v>
          </cell>
          <cell r="FP152">
            <v>1</v>
          </cell>
          <cell r="FQ152">
            <v>5.3</v>
          </cell>
          <cell r="FR152">
            <v>2.6</v>
          </cell>
          <cell r="FS152" t="str">
            <v>nd</v>
          </cell>
          <cell r="FT152" t="str">
            <v>nd</v>
          </cell>
          <cell r="FU152" t="str">
            <v>nd</v>
          </cell>
          <cell r="FV152">
            <v>2.6</v>
          </cell>
          <cell r="FW152">
            <v>1.5</v>
          </cell>
          <cell r="FX152">
            <v>1.4000000000000001</v>
          </cell>
          <cell r="FY152">
            <v>5</v>
          </cell>
          <cell r="FZ152">
            <v>2.8000000000000003</v>
          </cell>
          <cell r="GA152">
            <v>7.1</v>
          </cell>
          <cell r="GB152">
            <v>10.299999999999999</v>
          </cell>
          <cell r="GC152">
            <v>0</v>
          </cell>
          <cell r="GD152" t="str">
            <v>nd</v>
          </cell>
          <cell r="GE152" t="str">
            <v>nd</v>
          </cell>
          <cell r="GF152">
            <v>2.1999999999999997</v>
          </cell>
          <cell r="GG152">
            <v>7.7</v>
          </cell>
          <cell r="GH152">
            <v>21.099999999999998</v>
          </cell>
          <cell r="GI152" t="str">
            <v>nd</v>
          </cell>
          <cell r="GJ152" t="str">
            <v>nd</v>
          </cell>
          <cell r="GK152">
            <v>0</v>
          </cell>
          <cell r="GL152">
            <v>0</v>
          </cell>
          <cell r="GM152">
            <v>3.5999999999999996</v>
          </cell>
          <cell r="GN152">
            <v>18.2</v>
          </cell>
          <cell r="GO152">
            <v>0</v>
          </cell>
          <cell r="GP152">
            <v>0</v>
          </cell>
          <cell r="GQ152">
            <v>0</v>
          </cell>
          <cell r="GR152" t="str">
            <v>nd</v>
          </cell>
          <cell r="GS152" t="str">
            <v>nd</v>
          </cell>
          <cell r="GT152">
            <v>7.6</v>
          </cell>
          <cell r="GU152">
            <v>0</v>
          </cell>
          <cell r="GV152">
            <v>1.9</v>
          </cell>
          <cell r="GW152">
            <v>0</v>
          </cell>
          <cell r="GX152">
            <v>0</v>
          </cell>
          <cell r="GY152">
            <v>6.8000000000000007</v>
          </cell>
          <cell r="GZ152">
            <v>0</v>
          </cell>
          <cell r="HA152">
            <v>0</v>
          </cell>
          <cell r="HB152">
            <v>0</v>
          </cell>
          <cell r="HC152">
            <v>4.9000000000000004</v>
          </cell>
          <cell r="HD152">
            <v>13.100000000000001</v>
          </cell>
          <cell r="HE152">
            <v>9.3000000000000007</v>
          </cell>
          <cell r="HF152">
            <v>0</v>
          </cell>
          <cell r="HG152">
            <v>0</v>
          </cell>
          <cell r="HH152">
            <v>0</v>
          </cell>
          <cell r="HI152">
            <v>1.9</v>
          </cell>
          <cell r="HJ152">
            <v>23.200000000000003</v>
          </cell>
          <cell r="HK152">
            <v>7.3</v>
          </cell>
          <cell r="HL152">
            <v>0</v>
          </cell>
          <cell r="HM152">
            <v>0</v>
          </cell>
          <cell r="HN152">
            <v>0</v>
          </cell>
          <cell r="HO152" t="str">
            <v>nd</v>
          </cell>
          <cell r="HP152">
            <v>13.200000000000001</v>
          </cell>
          <cell r="HQ152">
            <v>9.6</v>
          </cell>
          <cell r="HR152">
            <v>0</v>
          </cell>
          <cell r="HS152">
            <v>0</v>
          </cell>
          <cell r="HT152">
            <v>0</v>
          </cell>
          <cell r="HU152">
            <v>0</v>
          </cell>
          <cell r="HV152">
            <v>4.8</v>
          </cell>
          <cell r="HW152">
            <v>3.3000000000000003</v>
          </cell>
          <cell r="HX152">
            <v>1.6</v>
          </cell>
          <cell r="HY152">
            <v>2.4</v>
          </cell>
          <cell r="HZ152" t="str">
            <v>nd</v>
          </cell>
          <cell r="IA152" t="str">
            <v>nd</v>
          </cell>
          <cell r="IB152">
            <v>2.4</v>
          </cell>
          <cell r="IC152" t="str">
            <v>nd</v>
          </cell>
          <cell r="ID152">
            <v>1.7999999999999998</v>
          </cell>
          <cell r="IE152">
            <v>7.8</v>
          </cell>
          <cell r="IF152">
            <v>8.4</v>
          </cell>
          <cell r="IG152">
            <v>6.9</v>
          </cell>
          <cell r="IH152">
            <v>4</v>
          </cell>
          <cell r="II152">
            <v>1.5</v>
          </cell>
          <cell r="IJ152" t="str">
            <v>nd</v>
          </cell>
          <cell r="IK152">
            <v>10.7</v>
          </cell>
          <cell r="IL152">
            <v>7.1</v>
          </cell>
          <cell r="IM152">
            <v>7.6</v>
          </cell>
          <cell r="IN152">
            <v>3.3000000000000003</v>
          </cell>
          <cell r="IO152">
            <v>1.3</v>
          </cell>
          <cell r="IP152">
            <v>1.7000000000000002</v>
          </cell>
          <cell r="IQ152">
            <v>5.7</v>
          </cell>
          <cell r="IR152">
            <v>6.6000000000000005</v>
          </cell>
          <cell r="IS152">
            <v>5.0999999999999996</v>
          </cell>
          <cell r="IT152">
            <v>2.9000000000000004</v>
          </cell>
          <cell r="IU152">
            <v>0.8</v>
          </cell>
          <cell r="IV152">
            <v>0</v>
          </cell>
          <cell r="IW152">
            <v>1.6</v>
          </cell>
          <cell r="IX152">
            <v>1.3</v>
          </cell>
          <cell r="IY152">
            <v>2.1</v>
          </cell>
          <cell r="IZ152">
            <v>2.2999999999999998</v>
          </cell>
          <cell r="JA152">
            <v>0</v>
          </cell>
          <cell r="JB152">
            <v>0</v>
          </cell>
          <cell r="JC152">
            <v>0</v>
          </cell>
          <cell r="JD152">
            <v>0</v>
          </cell>
          <cell r="JE152">
            <v>8.2000000000000011</v>
          </cell>
          <cell r="JF152">
            <v>0</v>
          </cell>
          <cell r="JG152">
            <v>0</v>
          </cell>
          <cell r="JH152">
            <v>0</v>
          </cell>
          <cell r="JI152">
            <v>0</v>
          </cell>
          <cell r="JJ152">
            <v>0</v>
          </cell>
          <cell r="JK152">
            <v>26.900000000000002</v>
          </cell>
          <cell r="JL152">
            <v>0</v>
          </cell>
          <cell r="JM152">
            <v>0</v>
          </cell>
          <cell r="JN152">
            <v>0</v>
          </cell>
          <cell r="JO152">
            <v>0</v>
          </cell>
          <cell r="JP152" t="str">
            <v>nd</v>
          </cell>
          <cell r="JQ152">
            <v>31.8</v>
          </cell>
          <cell r="JR152">
            <v>0</v>
          </cell>
          <cell r="JS152">
            <v>0</v>
          </cell>
          <cell r="JT152">
            <v>0</v>
          </cell>
          <cell r="JU152">
            <v>0</v>
          </cell>
          <cell r="JV152">
            <v>0</v>
          </cell>
          <cell r="JW152">
            <v>24.099999999999998</v>
          </cell>
          <cell r="JX152">
            <v>0</v>
          </cell>
          <cell r="JY152">
            <v>0</v>
          </cell>
          <cell r="JZ152">
            <v>0</v>
          </cell>
          <cell r="KA152">
            <v>0</v>
          </cell>
          <cell r="KB152">
            <v>0</v>
          </cell>
          <cell r="KC152">
            <v>8.2000000000000011</v>
          </cell>
          <cell r="KD152">
            <v>56.599999999999994</v>
          </cell>
          <cell r="KE152">
            <v>8.1</v>
          </cell>
          <cell r="KF152">
            <v>10</v>
          </cell>
          <cell r="KG152">
            <v>3.9</v>
          </cell>
          <cell r="KH152">
            <v>21.4</v>
          </cell>
          <cell r="KI152">
            <v>0</v>
          </cell>
          <cell r="KJ152">
            <v>55.600000000000009</v>
          </cell>
          <cell r="KK152">
            <v>8.4</v>
          </cell>
          <cell r="KL152">
            <v>10</v>
          </cell>
          <cell r="KM152">
            <v>4.3</v>
          </cell>
          <cell r="KN152">
            <v>21.6</v>
          </cell>
          <cell r="KO152">
            <v>0</v>
          </cell>
        </row>
        <row r="153">
          <cell r="A153" t="str">
            <v>EnsSZ</v>
          </cell>
          <cell r="B153" t="str">
            <v>153</v>
          </cell>
          <cell r="C153" t="str">
            <v>NAF 38</v>
          </cell>
          <cell r="D153" t="str">
            <v>SZ</v>
          </cell>
          <cell r="E153" t="str">
            <v/>
          </cell>
          <cell r="F153">
            <v>2.6</v>
          </cell>
          <cell r="G153">
            <v>5.8000000000000007</v>
          </cell>
          <cell r="H153">
            <v>24.8</v>
          </cell>
          <cell r="I153">
            <v>55.600000000000009</v>
          </cell>
          <cell r="J153">
            <v>11.200000000000001</v>
          </cell>
          <cell r="K153">
            <v>58.199999999999996</v>
          </cell>
          <cell r="L153">
            <v>28.299999999999997</v>
          </cell>
          <cell r="M153">
            <v>1.6</v>
          </cell>
          <cell r="N153">
            <v>11.799999999999999</v>
          </cell>
          <cell r="O153">
            <v>19</v>
          </cell>
          <cell r="P153">
            <v>39.900000000000006</v>
          </cell>
          <cell r="Q153">
            <v>4.3999999999999995</v>
          </cell>
          <cell r="R153">
            <v>4.5999999999999996</v>
          </cell>
          <cell r="S153">
            <v>17.2</v>
          </cell>
          <cell r="T153">
            <v>22.6</v>
          </cell>
          <cell r="U153">
            <v>6.2</v>
          </cell>
          <cell r="V153">
            <v>31.1</v>
          </cell>
          <cell r="W153">
            <v>12.9</v>
          </cell>
          <cell r="X153">
            <v>80.900000000000006</v>
          </cell>
          <cell r="Y153">
            <v>6.2</v>
          </cell>
          <cell r="Z153" t="str">
            <v>nd</v>
          </cell>
          <cell r="AA153">
            <v>29.5</v>
          </cell>
          <cell r="AB153">
            <v>12.4</v>
          </cell>
          <cell r="AC153">
            <v>50.4</v>
          </cell>
          <cell r="AD153">
            <v>30.2</v>
          </cell>
          <cell r="AE153">
            <v>15.9</v>
          </cell>
          <cell r="AF153">
            <v>19.5</v>
          </cell>
          <cell r="AG153">
            <v>35.4</v>
          </cell>
          <cell r="AH153">
            <v>0</v>
          </cell>
          <cell r="AI153">
            <v>29.2</v>
          </cell>
          <cell r="AJ153">
            <v>74.3</v>
          </cell>
          <cell r="AK153">
            <v>3.9</v>
          </cell>
          <cell r="AL153">
            <v>21.8</v>
          </cell>
          <cell r="AM153">
            <v>31.7</v>
          </cell>
          <cell r="AN153">
            <v>68.300000000000011</v>
          </cell>
          <cell r="AO153">
            <v>57.499999999999993</v>
          </cell>
          <cell r="AP153">
            <v>42.5</v>
          </cell>
          <cell r="AQ153">
            <v>28.4</v>
          </cell>
          <cell r="AR153">
            <v>13.200000000000001</v>
          </cell>
          <cell r="AS153">
            <v>2.5</v>
          </cell>
          <cell r="AT153">
            <v>49.8</v>
          </cell>
          <cell r="AU153">
            <v>6</v>
          </cell>
          <cell r="AV153">
            <v>8.7999999999999989</v>
          </cell>
          <cell r="AW153">
            <v>1.9</v>
          </cell>
          <cell r="AX153" t="str">
            <v>nd</v>
          </cell>
          <cell r="AY153">
            <v>84.2</v>
          </cell>
          <cell r="AZ153">
            <v>4.1000000000000005</v>
          </cell>
          <cell r="BA153">
            <v>65.600000000000009</v>
          </cell>
          <cell r="BB153">
            <v>14.2</v>
          </cell>
          <cell r="BC153">
            <v>4.3</v>
          </cell>
          <cell r="BD153">
            <v>5.6000000000000005</v>
          </cell>
          <cell r="BE153">
            <v>4.1000000000000005</v>
          </cell>
          <cell r="BF153">
            <v>6.2</v>
          </cell>
          <cell r="BG153">
            <v>3.2</v>
          </cell>
          <cell r="BH153">
            <v>4.3</v>
          </cell>
          <cell r="BI153">
            <v>2.9000000000000004</v>
          </cell>
          <cell r="BJ153">
            <v>10.299999999999999</v>
          </cell>
          <cell r="BK153">
            <v>32.4</v>
          </cell>
          <cell r="BL153">
            <v>47</v>
          </cell>
          <cell r="BM153">
            <v>2.4</v>
          </cell>
          <cell r="BN153">
            <v>1.2</v>
          </cell>
          <cell r="BO153">
            <v>1.0999999999999999</v>
          </cell>
          <cell r="BP153">
            <v>2</v>
          </cell>
          <cell r="BQ153">
            <v>21.3</v>
          </cell>
          <cell r="BR153">
            <v>72</v>
          </cell>
          <cell r="BS153" t="str">
            <v>nd</v>
          </cell>
          <cell r="BT153">
            <v>0</v>
          </cell>
          <cell r="BU153" t="str">
            <v>nd</v>
          </cell>
          <cell r="BV153">
            <v>8.3000000000000007</v>
          </cell>
          <cell r="BW153">
            <v>52.300000000000004</v>
          </cell>
          <cell r="BX153">
            <v>36.4</v>
          </cell>
          <cell r="BY153">
            <v>4.9000000000000004</v>
          </cell>
          <cell r="BZ153">
            <v>5.0999999999999996</v>
          </cell>
          <cell r="CA153">
            <v>20.8</v>
          </cell>
          <cell r="CB153">
            <v>32.800000000000004</v>
          </cell>
          <cell r="CC153">
            <v>27.3</v>
          </cell>
          <cell r="CD153">
            <v>9.3000000000000007</v>
          </cell>
          <cell r="CE153">
            <v>0</v>
          </cell>
          <cell r="CF153" t="str">
            <v>nd</v>
          </cell>
          <cell r="CG153">
            <v>0</v>
          </cell>
          <cell r="CH153">
            <v>0</v>
          </cell>
          <cell r="CI153" t="str">
            <v>nd</v>
          </cell>
          <cell r="CJ153">
            <v>99.3</v>
          </cell>
          <cell r="CK153">
            <v>73.5</v>
          </cell>
          <cell r="CL153">
            <v>45.1</v>
          </cell>
          <cell r="CM153">
            <v>82.8</v>
          </cell>
          <cell r="CN153">
            <v>44</v>
          </cell>
          <cell r="CO153">
            <v>9</v>
          </cell>
          <cell r="CP153">
            <v>30</v>
          </cell>
          <cell r="CQ153">
            <v>70</v>
          </cell>
          <cell r="CR153">
            <v>7.1999999999999993</v>
          </cell>
          <cell r="CS153">
            <v>33.700000000000003</v>
          </cell>
          <cell r="CT153">
            <v>27.900000000000002</v>
          </cell>
          <cell r="CU153">
            <v>11.600000000000001</v>
          </cell>
          <cell r="CV153">
            <v>26.8</v>
          </cell>
          <cell r="CW153">
            <v>33.300000000000004</v>
          </cell>
          <cell r="CX153">
            <v>9.3000000000000007</v>
          </cell>
          <cell r="CY153">
            <v>17.8</v>
          </cell>
          <cell r="CZ153">
            <v>7.8</v>
          </cell>
          <cell r="DA153">
            <v>10</v>
          </cell>
          <cell r="DB153">
            <v>21.9</v>
          </cell>
          <cell r="DC153">
            <v>27.900000000000002</v>
          </cell>
          <cell r="DD153">
            <v>25.8</v>
          </cell>
          <cell r="DE153">
            <v>11.600000000000001</v>
          </cell>
          <cell r="DF153">
            <v>30.3</v>
          </cell>
          <cell r="DG153">
            <v>13.100000000000001</v>
          </cell>
          <cell r="DH153">
            <v>0.70000000000000007</v>
          </cell>
          <cell r="DI153">
            <v>4.5</v>
          </cell>
          <cell r="DJ153">
            <v>14.000000000000002</v>
          </cell>
          <cell r="DK153">
            <v>19.3</v>
          </cell>
          <cell r="DL153" t="str">
            <v>nd</v>
          </cell>
          <cell r="DM153" t="str">
            <v>nd</v>
          </cell>
          <cell r="DN153">
            <v>0</v>
          </cell>
          <cell r="DO153">
            <v>0</v>
          </cell>
          <cell r="DP153" t="str">
            <v>nd</v>
          </cell>
          <cell r="DQ153">
            <v>1.7999999999999998</v>
          </cell>
          <cell r="DR153">
            <v>1.4000000000000001</v>
          </cell>
          <cell r="DS153">
            <v>0.89999999999999991</v>
          </cell>
          <cell r="DT153">
            <v>1.4000000000000001</v>
          </cell>
          <cell r="DU153" t="str">
            <v>nd</v>
          </cell>
          <cell r="DV153">
            <v>0</v>
          </cell>
          <cell r="DW153">
            <v>15.6</v>
          </cell>
          <cell r="DX153">
            <v>4</v>
          </cell>
          <cell r="DY153">
            <v>1.3</v>
          </cell>
          <cell r="DZ153">
            <v>1.3</v>
          </cell>
          <cell r="EA153">
            <v>1.3</v>
          </cell>
          <cell r="EB153">
            <v>1.7000000000000002</v>
          </cell>
          <cell r="EC153">
            <v>37</v>
          </cell>
          <cell r="ED153">
            <v>8.2000000000000011</v>
          </cell>
          <cell r="EE153">
            <v>2</v>
          </cell>
          <cell r="EF153">
            <v>2.5</v>
          </cell>
          <cell r="EG153">
            <v>1.9</v>
          </cell>
          <cell r="EH153">
            <v>3.5000000000000004</v>
          </cell>
          <cell r="EI153">
            <v>9.1</v>
          </cell>
          <cell r="EJ153">
            <v>0.70000000000000007</v>
          </cell>
          <cell r="EK153">
            <v>0</v>
          </cell>
          <cell r="EL153" t="str">
            <v>nd</v>
          </cell>
          <cell r="EM153" t="str">
            <v>nd</v>
          </cell>
          <cell r="EN153" t="str">
            <v>nd</v>
          </cell>
          <cell r="EO153">
            <v>0</v>
          </cell>
          <cell r="EP153" t="str">
            <v>nd</v>
          </cell>
          <cell r="EQ153">
            <v>0</v>
          </cell>
          <cell r="ER153">
            <v>0</v>
          </cell>
          <cell r="ES153">
            <v>2.1999999999999997</v>
          </cell>
          <cell r="ET153">
            <v>0</v>
          </cell>
          <cell r="EU153" t="str">
            <v>nd</v>
          </cell>
          <cell r="EV153" t="str">
            <v>nd</v>
          </cell>
          <cell r="EW153">
            <v>1</v>
          </cell>
          <cell r="EX153">
            <v>2.8000000000000003</v>
          </cell>
          <cell r="EY153">
            <v>1</v>
          </cell>
          <cell r="EZ153">
            <v>0</v>
          </cell>
          <cell r="FA153">
            <v>0.89999999999999991</v>
          </cell>
          <cell r="FB153" t="str">
            <v>nd</v>
          </cell>
          <cell r="FC153">
            <v>4</v>
          </cell>
          <cell r="FD153">
            <v>8.3000000000000007</v>
          </cell>
          <cell r="FE153">
            <v>11.700000000000001</v>
          </cell>
          <cell r="FF153">
            <v>3.1</v>
          </cell>
          <cell r="FG153">
            <v>3</v>
          </cell>
          <cell r="FH153">
            <v>2.5</v>
          </cell>
          <cell r="FI153">
            <v>4.7</v>
          </cell>
          <cell r="FJ153">
            <v>14.6</v>
          </cell>
          <cell r="FK153">
            <v>27.700000000000003</v>
          </cell>
          <cell r="FL153" t="str">
            <v>nd</v>
          </cell>
          <cell r="FM153" t="str">
            <v>nd</v>
          </cell>
          <cell r="FN153">
            <v>0</v>
          </cell>
          <cell r="FO153">
            <v>0.6</v>
          </cell>
          <cell r="FP153">
            <v>6.6000000000000005</v>
          </cell>
          <cell r="FQ153">
            <v>4.3</v>
          </cell>
          <cell r="FR153" t="str">
            <v>nd</v>
          </cell>
          <cell r="FS153">
            <v>0</v>
          </cell>
          <cell r="FT153">
            <v>0</v>
          </cell>
          <cell r="FU153">
            <v>0</v>
          </cell>
          <cell r="FV153" t="str">
            <v>nd</v>
          </cell>
          <cell r="FW153" t="str">
            <v>nd</v>
          </cell>
          <cell r="FX153" t="str">
            <v>nd</v>
          </cell>
          <cell r="FY153" t="str">
            <v>nd</v>
          </cell>
          <cell r="FZ153" t="str">
            <v>nd</v>
          </cell>
          <cell r="GA153">
            <v>2.1999999999999997</v>
          </cell>
          <cell r="GB153">
            <v>1.5</v>
          </cell>
          <cell r="GC153">
            <v>0</v>
          </cell>
          <cell r="GD153">
            <v>0</v>
          </cell>
          <cell r="GE153" t="str">
            <v>nd</v>
          </cell>
          <cell r="GF153">
            <v>1.4000000000000001</v>
          </cell>
          <cell r="GG153">
            <v>7.0000000000000009</v>
          </cell>
          <cell r="GH153">
            <v>16.7</v>
          </cell>
          <cell r="GI153" t="str">
            <v>nd</v>
          </cell>
          <cell r="GJ153">
            <v>0</v>
          </cell>
          <cell r="GK153">
            <v>0</v>
          </cell>
          <cell r="GL153">
            <v>0</v>
          </cell>
          <cell r="GM153">
            <v>8.6999999999999993</v>
          </cell>
          <cell r="GN153">
            <v>45</v>
          </cell>
          <cell r="GO153" t="str">
            <v>nd</v>
          </cell>
          <cell r="GP153" t="str">
            <v>nd</v>
          </cell>
          <cell r="GQ153">
            <v>0</v>
          </cell>
          <cell r="GR153">
            <v>0</v>
          </cell>
          <cell r="GS153">
            <v>3.5000000000000004</v>
          </cell>
          <cell r="GT153">
            <v>6.8000000000000007</v>
          </cell>
          <cell r="GU153">
            <v>0</v>
          </cell>
          <cell r="GV153" t="str">
            <v>nd</v>
          </cell>
          <cell r="GW153">
            <v>0</v>
          </cell>
          <cell r="GX153" t="str">
            <v>nd</v>
          </cell>
          <cell r="GY153" t="str">
            <v>nd</v>
          </cell>
          <cell r="GZ153">
            <v>0</v>
          </cell>
          <cell r="HA153">
            <v>0</v>
          </cell>
          <cell r="HB153">
            <v>0</v>
          </cell>
          <cell r="HC153">
            <v>0</v>
          </cell>
          <cell r="HD153">
            <v>3.5999999999999996</v>
          </cell>
          <cell r="HE153">
            <v>1.9</v>
          </cell>
          <cell r="HF153">
            <v>0</v>
          </cell>
          <cell r="HG153">
            <v>0</v>
          </cell>
          <cell r="HH153" t="str">
            <v>nd</v>
          </cell>
          <cell r="HI153">
            <v>2.5</v>
          </cell>
          <cell r="HJ153">
            <v>12.7</v>
          </cell>
          <cell r="HK153">
            <v>9.1</v>
          </cell>
          <cell r="HL153" t="str">
            <v>nd</v>
          </cell>
          <cell r="HM153">
            <v>0</v>
          </cell>
          <cell r="HN153">
            <v>0</v>
          </cell>
          <cell r="HO153">
            <v>3.3000000000000003</v>
          </cell>
          <cell r="HP153">
            <v>30.3</v>
          </cell>
          <cell r="HQ153">
            <v>21.8</v>
          </cell>
          <cell r="HR153">
            <v>0</v>
          </cell>
          <cell r="HS153">
            <v>0</v>
          </cell>
          <cell r="HT153">
            <v>0</v>
          </cell>
          <cell r="HU153" t="str">
            <v>nd</v>
          </cell>
          <cell r="HV153">
            <v>5.2</v>
          </cell>
          <cell r="HW153">
            <v>3.5000000000000004</v>
          </cell>
          <cell r="HX153" t="str">
            <v>nd</v>
          </cell>
          <cell r="HY153" t="str">
            <v>nd</v>
          </cell>
          <cell r="HZ153">
            <v>0</v>
          </cell>
          <cell r="IA153" t="str">
            <v>nd</v>
          </cell>
          <cell r="IB153" t="str">
            <v>nd</v>
          </cell>
          <cell r="IC153" t="str">
            <v>nd</v>
          </cell>
          <cell r="ID153">
            <v>1.4000000000000001</v>
          </cell>
          <cell r="IE153">
            <v>1.3</v>
          </cell>
          <cell r="IF153">
            <v>1.5</v>
          </cell>
          <cell r="IG153">
            <v>0.89999999999999991</v>
          </cell>
          <cell r="IH153">
            <v>0.70000000000000007</v>
          </cell>
          <cell r="II153">
            <v>1.7000000000000002</v>
          </cell>
          <cell r="IJ153">
            <v>0.89999999999999991</v>
          </cell>
          <cell r="IK153">
            <v>7.1999999999999993</v>
          </cell>
          <cell r="IL153">
            <v>8</v>
          </cell>
          <cell r="IM153">
            <v>5.5</v>
          </cell>
          <cell r="IN153">
            <v>1.7000000000000002</v>
          </cell>
          <cell r="IO153">
            <v>2.7</v>
          </cell>
          <cell r="IP153">
            <v>2.4</v>
          </cell>
          <cell r="IQ153">
            <v>10.7</v>
          </cell>
          <cell r="IR153">
            <v>20.7</v>
          </cell>
          <cell r="IS153">
            <v>13.5</v>
          </cell>
          <cell r="IT153">
            <v>5.5</v>
          </cell>
          <cell r="IU153">
            <v>0</v>
          </cell>
          <cell r="IV153" t="str">
            <v>nd</v>
          </cell>
          <cell r="IW153">
            <v>1.7000000000000002</v>
          </cell>
          <cell r="IX153">
            <v>1.7000000000000002</v>
          </cell>
          <cell r="IY153">
            <v>6</v>
          </cell>
          <cell r="IZ153">
            <v>1.3</v>
          </cell>
          <cell r="JA153">
            <v>0</v>
          </cell>
          <cell r="JB153">
            <v>0</v>
          </cell>
          <cell r="JC153">
            <v>0</v>
          </cell>
          <cell r="JD153">
            <v>0</v>
          </cell>
          <cell r="JE153">
            <v>2.6</v>
          </cell>
          <cell r="JF153">
            <v>0</v>
          </cell>
          <cell r="JG153">
            <v>0</v>
          </cell>
          <cell r="JH153">
            <v>0</v>
          </cell>
          <cell r="JI153">
            <v>0</v>
          </cell>
          <cell r="JJ153" t="str">
            <v>nd</v>
          </cell>
          <cell r="JK153">
            <v>4.5999999999999996</v>
          </cell>
          <cell r="JL153">
            <v>0</v>
          </cell>
          <cell r="JM153">
            <v>0</v>
          </cell>
          <cell r="JN153">
            <v>0</v>
          </cell>
          <cell r="JO153">
            <v>0</v>
          </cell>
          <cell r="JP153">
            <v>0</v>
          </cell>
          <cell r="JQ153">
            <v>24.6</v>
          </cell>
          <cell r="JR153">
            <v>0</v>
          </cell>
          <cell r="JS153">
            <v>0</v>
          </cell>
          <cell r="JT153">
            <v>0</v>
          </cell>
          <cell r="JU153">
            <v>0</v>
          </cell>
          <cell r="JV153" t="str">
            <v>nd</v>
          </cell>
          <cell r="JW153">
            <v>55.600000000000009</v>
          </cell>
          <cell r="JX153">
            <v>0</v>
          </cell>
          <cell r="JY153" t="str">
            <v>nd</v>
          </cell>
          <cell r="JZ153">
            <v>0</v>
          </cell>
          <cell r="KA153">
            <v>0</v>
          </cell>
          <cell r="KB153">
            <v>0</v>
          </cell>
          <cell r="KC153">
            <v>11.899999999999999</v>
          </cell>
          <cell r="KD153">
            <v>61.1</v>
          </cell>
          <cell r="KE153">
            <v>8.5</v>
          </cell>
          <cell r="KF153">
            <v>3.6999999999999997</v>
          </cell>
          <cell r="KG153">
            <v>4.3999999999999995</v>
          </cell>
          <cell r="KH153">
            <v>22.2</v>
          </cell>
          <cell r="KI153">
            <v>0.1</v>
          </cell>
          <cell r="KJ153">
            <v>59.9</v>
          </cell>
          <cell r="KK153">
            <v>8.7999999999999989</v>
          </cell>
          <cell r="KL153">
            <v>3.6999999999999997</v>
          </cell>
          <cell r="KM153">
            <v>4.7</v>
          </cell>
          <cell r="KN153">
            <v>22.900000000000002</v>
          </cell>
          <cell r="KO153">
            <v>0.1</v>
          </cell>
        </row>
        <row r="154">
          <cell r="A154" t="str">
            <v>EnsET2</v>
          </cell>
          <cell r="B154" t="str">
            <v>154</v>
          </cell>
          <cell r="C154" t="str">
            <v>NAF 4</v>
          </cell>
          <cell r="D154" t="str">
            <v>ET2</v>
          </cell>
          <cell r="E154" t="str">
            <v/>
          </cell>
          <cell r="F154">
            <v>0.5</v>
          </cell>
          <cell r="G154">
            <v>5.2</v>
          </cell>
          <cell r="H154">
            <v>30.9</v>
          </cell>
          <cell r="I154">
            <v>52.7</v>
          </cell>
          <cell r="J154">
            <v>10.7</v>
          </cell>
          <cell r="K154">
            <v>80.2</v>
          </cell>
          <cell r="L154">
            <v>3.1</v>
          </cell>
          <cell r="M154">
            <v>11.1</v>
          </cell>
          <cell r="N154">
            <v>5.6000000000000005</v>
          </cell>
          <cell r="O154">
            <v>26.200000000000003</v>
          </cell>
          <cell r="P154">
            <v>31.1</v>
          </cell>
          <cell r="Q154">
            <v>19.400000000000002</v>
          </cell>
          <cell r="R154">
            <v>5.8999999999999995</v>
          </cell>
          <cell r="S154">
            <v>10.199999999999999</v>
          </cell>
          <cell r="T154">
            <v>37.799999999999997</v>
          </cell>
          <cell r="U154">
            <v>2</v>
          </cell>
          <cell r="V154">
            <v>17</v>
          </cell>
          <cell r="W154">
            <v>13.4</v>
          </cell>
          <cell r="X154">
            <v>82.899999999999991</v>
          </cell>
          <cell r="Y154">
            <v>3.6999999999999997</v>
          </cell>
          <cell r="Z154">
            <v>6.1</v>
          </cell>
          <cell r="AA154">
            <v>50.8</v>
          </cell>
          <cell r="AB154">
            <v>16.7</v>
          </cell>
          <cell r="AC154">
            <v>58.3</v>
          </cell>
          <cell r="AD154">
            <v>25.8</v>
          </cell>
          <cell r="AE154">
            <v>34.799999999999997</v>
          </cell>
          <cell r="AF154">
            <v>17.399999999999999</v>
          </cell>
          <cell r="AG154">
            <v>6.1</v>
          </cell>
          <cell r="AH154">
            <v>0</v>
          </cell>
          <cell r="AI154">
            <v>41.699999999999996</v>
          </cell>
          <cell r="AJ154">
            <v>62.8</v>
          </cell>
          <cell r="AK154">
            <v>7.8</v>
          </cell>
          <cell r="AL154">
            <v>29.4</v>
          </cell>
          <cell r="AM154">
            <v>47.599999999999994</v>
          </cell>
          <cell r="AN154">
            <v>52.400000000000006</v>
          </cell>
          <cell r="AO154">
            <v>69.3</v>
          </cell>
          <cell r="AP154">
            <v>30.7</v>
          </cell>
          <cell r="AQ154">
            <v>51.6</v>
          </cell>
          <cell r="AR154">
            <v>2.1</v>
          </cell>
          <cell r="AS154">
            <v>4.2</v>
          </cell>
          <cell r="AT154">
            <v>33</v>
          </cell>
          <cell r="AU154">
            <v>9.1</v>
          </cell>
          <cell r="AV154">
            <v>10.9</v>
          </cell>
          <cell r="AW154">
            <v>4</v>
          </cell>
          <cell r="AX154">
            <v>7.8</v>
          </cell>
          <cell r="AY154">
            <v>59.699999999999996</v>
          </cell>
          <cell r="AZ154">
            <v>17.599999999999998</v>
          </cell>
          <cell r="BA154">
            <v>54.900000000000006</v>
          </cell>
          <cell r="BB154">
            <v>21.7</v>
          </cell>
          <cell r="BC154">
            <v>10.5</v>
          </cell>
          <cell r="BD154">
            <v>3.9</v>
          </cell>
          <cell r="BE154">
            <v>5.3</v>
          </cell>
          <cell r="BF154">
            <v>3.8</v>
          </cell>
          <cell r="BG154">
            <v>1.4000000000000001</v>
          </cell>
          <cell r="BH154">
            <v>3.6999999999999997</v>
          </cell>
          <cell r="BI154">
            <v>6.6000000000000005</v>
          </cell>
          <cell r="BJ154">
            <v>15</v>
          </cell>
          <cell r="BK154">
            <v>36.6</v>
          </cell>
          <cell r="BL154">
            <v>36.700000000000003</v>
          </cell>
          <cell r="BM154">
            <v>0.3</v>
          </cell>
          <cell r="BN154">
            <v>0.3</v>
          </cell>
          <cell r="BO154">
            <v>0.89999999999999991</v>
          </cell>
          <cell r="BP154">
            <v>4.1000000000000005</v>
          </cell>
          <cell r="BQ154">
            <v>33.4</v>
          </cell>
          <cell r="BR154">
            <v>61</v>
          </cell>
          <cell r="BS154" t="str">
            <v>nd</v>
          </cell>
          <cell r="BT154" t="str">
            <v>nd</v>
          </cell>
          <cell r="BU154">
            <v>0.4</v>
          </cell>
          <cell r="BV154">
            <v>7.3999999999999995</v>
          </cell>
          <cell r="BW154">
            <v>78.900000000000006</v>
          </cell>
          <cell r="BX154">
            <v>13.200000000000001</v>
          </cell>
          <cell r="BY154">
            <v>4.3999999999999995</v>
          </cell>
          <cell r="BZ154">
            <v>3</v>
          </cell>
          <cell r="CA154">
            <v>16.8</v>
          </cell>
          <cell r="CB154">
            <v>38.800000000000004</v>
          </cell>
          <cell r="CC154">
            <v>28.799999999999997</v>
          </cell>
          <cell r="CD154">
            <v>8.1</v>
          </cell>
          <cell r="CE154">
            <v>0</v>
          </cell>
          <cell r="CF154">
            <v>0</v>
          </cell>
          <cell r="CG154">
            <v>0.1</v>
          </cell>
          <cell r="CH154">
            <v>0.1</v>
          </cell>
          <cell r="CI154">
            <v>0.70000000000000007</v>
          </cell>
          <cell r="CJ154">
            <v>99.1</v>
          </cell>
          <cell r="CK154">
            <v>78.900000000000006</v>
          </cell>
          <cell r="CL154">
            <v>38.6</v>
          </cell>
          <cell r="CM154">
            <v>81.599999999999994</v>
          </cell>
          <cell r="CN154">
            <v>41</v>
          </cell>
          <cell r="CO154">
            <v>7.8</v>
          </cell>
          <cell r="CP154">
            <v>37.299999999999997</v>
          </cell>
          <cell r="CQ154">
            <v>81.699999999999989</v>
          </cell>
          <cell r="CR154">
            <v>11.600000000000001</v>
          </cell>
          <cell r="CS154">
            <v>23.599999999999998</v>
          </cell>
          <cell r="CT154">
            <v>33.700000000000003</v>
          </cell>
          <cell r="CU154">
            <v>11.899999999999999</v>
          </cell>
          <cell r="CV154">
            <v>30.7</v>
          </cell>
          <cell r="CW154">
            <v>24.4</v>
          </cell>
          <cell r="CX154">
            <v>5.8999999999999995</v>
          </cell>
          <cell r="CY154">
            <v>11.4</v>
          </cell>
          <cell r="CZ154">
            <v>10.8</v>
          </cell>
          <cell r="DA154">
            <v>19.3</v>
          </cell>
          <cell r="DB154">
            <v>28.199999999999996</v>
          </cell>
          <cell r="DC154">
            <v>21.2</v>
          </cell>
          <cell r="DD154">
            <v>43.7</v>
          </cell>
          <cell r="DE154">
            <v>6.8000000000000007</v>
          </cell>
          <cell r="DF154">
            <v>23.3</v>
          </cell>
          <cell r="DG154">
            <v>6.9</v>
          </cell>
          <cell r="DH154">
            <v>3.9</v>
          </cell>
          <cell r="DI154">
            <v>15.4</v>
          </cell>
          <cell r="DJ154">
            <v>14.799999999999999</v>
          </cell>
          <cell r="DK154">
            <v>12.6</v>
          </cell>
          <cell r="DL154">
            <v>0.4</v>
          </cell>
          <cell r="DM154">
            <v>0.1</v>
          </cell>
          <cell r="DN154" t="str">
            <v>nd</v>
          </cell>
          <cell r="DO154">
            <v>0</v>
          </cell>
          <cell r="DP154" t="str">
            <v>nd</v>
          </cell>
          <cell r="DQ154">
            <v>1.4000000000000001</v>
          </cell>
          <cell r="DR154">
            <v>2</v>
          </cell>
          <cell r="DS154">
            <v>1</v>
          </cell>
          <cell r="DT154">
            <v>0.5</v>
          </cell>
          <cell r="DU154">
            <v>0.2</v>
          </cell>
          <cell r="DV154">
            <v>0.3</v>
          </cell>
          <cell r="DW154">
            <v>12.1</v>
          </cell>
          <cell r="DX154">
            <v>9</v>
          </cell>
          <cell r="DY154">
            <v>4.9000000000000004</v>
          </cell>
          <cell r="DZ154">
            <v>1.7999999999999998</v>
          </cell>
          <cell r="EA154">
            <v>2.2999999999999998</v>
          </cell>
          <cell r="EB154">
            <v>1</v>
          </cell>
          <cell r="EC154">
            <v>34</v>
          </cell>
          <cell r="ED154">
            <v>8.7999999999999989</v>
          </cell>
          <cell r="EE154">
            <v>3.5000000000000004</v>
          </cell>
          <cell r="EF154">
            <v>1.5</v>
          </cell>
          <cell r="EG154">
            <v>2.5</v>
          </cell>
          <cell r="EH154">
            <v>2</v>
          </cell>
          <cell r="EI154">
            <v>7.0000000000000009</v>
          </cell>
          <cell r="EJ154">
            <v>2</v>
          </cell>
          <cell r="EK154">
            <v>1</v>
          </cell>
          <cell r="EL154" t="str">
            <v>nd</v>
          </cell>
          <cell r="EM154" t="str">
            <v>nd</v>
          </cell>
          <cell r="EN154">
            <v>0.4</v>
          </cell>
          <cell r="EO154">
            <v>0</v>
          </cell>
          <cell r="EP154">
            <v>0.1</v>
          </cell>
          <cell r="EQ154" t="str">
            <v>nd</v>
          </cell>
          <cell r="ER154" t="str">
            <v>nd</v>
          </cell>
          <cell r="ES154">
            <v>0.4</v>
          </cell>
          <cell r="ET154" t="str">
            <v>nd</v>
          </cell>
          <cell r="EU154">
            <v>0.2</v>
          </cell>
          <cell r="EV154">
            <v>0.2</v>
          </cell>
          <cell r="EW154">
            <v>1.6</v>
          </cell>
          <cell r="EX154">
            <v>1.7999999999999998</v>
          </cell>
          <cell r="EY154">
            <v>1.5</v>
          </cell>
          <cell r="EZ154">
            <v>0.6</v>
          </cell>
          <cell r="FA154">
            <v>0.6</v>
          </cell>
          <cell r="FB154">
            <v>3</v>
          </cell>
          <cell r="FC154">
            <v>4.1000000000000005</v>
          </cell>
          <cell r="FD154">
            <v>13.5</v>
          </cell>
          <cell r="FE154">
            <v>9.1999999999999993</v>
          </cell>
          <cell r="FF154">
            <v>0.6</v>
          </cell>
          <cell r="FG154">
            <v>2.9000000000000004</v>
          </cell>
          <cell r="FH154">
            <v>2.9000000000000004</v>
          </cell>
          <cell r="FI154">
            <v>7.5</v>
          </cell>
          <cell r="FJ154">
            <v>18.099999999999998</v>
          </cell>
          <cell r="FK154">
            <v>20.599999999999998</v>
          </cell>
          <cell r="FL154" t="str">
            <v>nd</v>
          </cell>
          <cell r="FM154" t="str">
            <v>nd</v>
          </cell>
          <cell r="FN154">
            <v>0.6</v>
          </cell>
          <cell r="FO154">
            <v>1.7000000000000002</v>
          </cell>
          <cell r="FP154">
            <v>3.1</v>
          </cell>
          <cell r="FQ154">
            <v>5</v>
          </cell>
          <cell r="FR154" t="str">
            <v>nd</v>
          </cell>
          <cell r="FS154" t="str">
            <v>nd</v>
          </cell>
          <cell r="FT154">
            <v>0</v>
          </cell>
          <cell r="FU154">
            <v>0</v>
          </cell>
          <cell r="FV154">
            <v>0.4</v>
          </cell>
          <cell r="FW154">
            <v>0.1</v>
          </cell>
          <cell r="FX154">
            <v>0.1</v>
          </cell>
          <cell r="FY154">
            <v>0.2</v>
          </cell>
          <cell r="FZ154">
            <v>0.89999999999999991</v>
          </cell>
          <cell r="GA154">
            <v>2.8000000000000003</v>
          </cell>
          <cell r="GB154">
            <v>1.2</v>
          </cell>
          <cell r="GC154">
            <v>0.2</v>
          </cell>
          <cell r="GD154">
            <v>0.1</v>
          </cell>
          <cell r="GE154">
            <v>0.5</v>
          </cell>
          <cell r="GF154">
            <v>2.6</v>
          </cell>
          <cell r="GG154">
            <v>13.100000000000001</v>
          </cell>
          <cell r="GH154">
            <v>14.499999999999998</v>
          </cell>
          <cell r="GI154">
            <v>0</v>
          </cell>
          <cell r="GJ154" t="str">
            <v>nd</v>
          </cell>
          <cell r="GK154" t="str">
            <v>nd</v>
          </cell>
          <cell r="GL154">
            <v>0.3</v>
          </cell>
          <cell r="GM154">
            <v>14.499999999999998</v>
          </cell>
          <cell r="GN154">
            <v>37.6</v>
          </cell>
          <cell r="GO154">
            <v>0</v>
          </cell>
          <cell r="GP154">
            <v>0</v>
          </cell>
          <cell r="GQ154" t="str">
            <v>nd</v>
          </cell>
          <cell r="GR154">
            <v>0.3</v>
          </cell>
          <cell r="GS154">
            <v>2.9000000000000004</v>
          </cell>
          <cell r="GT154">
            <v>7.3</v>
          </cell>
          <cell r="GU154">
            <v>0</v>
          </cell>
          <cell r="GV154">
            <v>0.4</v>
          </cell>
          <cell r="GW154">
            <v>0</v>
          </cell>
          <cell r="GX154">
            <v>0</v>
          </cell>
          <cell r="GY154">
            <v>0.1</v>
          </cell>
          <cell r="GZ154">
            <v>0</v>
          </cell>
          <cell r="HA154">
            <v>0</v>
          </cell>
          <cell r="HB154" t="str">
            <v>nd</v>
          </cell>
          <cell r="HC154">
            <v>0.5</v>
          </cell>
          <cell r="HD154">
            <v>4.1000000000000005</v>
          </cell>
          <cell r="HE154">
            <v>0.70000000000000007</v>
          </cell>
          <cell r="HF154" t="str">
            <v>nd</v>
          </cell>
          <cell r="HG154" t="str">
            <v>nd</v>
          </cell>
          <cell r="HH154" t="str">
            <v>nd</v>
          </cell>
          <cell r="HI154">
            <v>2.9000000000000004</v>
          </cell>
          <cell r="HJ154">
            <v>24.8</v>
          </cell>
          <cell r="HK154">
            <v>3.3000000000000003</v>
          </cell>
          <cell r="HL154">
            <v>0</v>
          </cell>
          <cell r="HM154">
            <v>0</v>
          </cell>
          <cell r="HN154" t="str">
            <v>nd</v>
          </cell>
          <cell r="HO154">
            <v>3.5999999999999996</v>
          </cell>
          <cell r="HP154">
            <v>41.4</v>
          </cell>
          <cell r="HQ154">
            <v>7.3</v>
          </cell>
          <cell r="HR154">
            <v>0</v>
          </cell>
          <cell r="HS154">
            <v>0</v>
          </cell>
          <cell r="HT154" t="str">
            <v>nd</v>
          </cell>
          <cell r="HU154">
            <v>0.4</v>
          </cell>
          <cell r="HV154">
            <v>8.2000000000000011</v>
          </cell>
          <cell r="HW154">
            <v>1.7999999999999998</v>
          </cell>
          <cell r="HX154">
            <v>0</v>
          </cell>
          <cell r="HY154" t="str">
            <v>nd</v>
          </cell>
          <cell r="HZ154">
            <v>0.1</v>
          </cell>
          <cell r="IA154">
            <v>0.2</v>
          </cell>
          <cell r="IB154" t="str">
            <v>nd</v>
          </cell>
          <cell r="IC154">
            <v>0.2</v>
          </cell>
          <cell r="ID154">
            <v>0.2</v>
          </cell>
          <cell r="IE154">
            <v>1.0999999999999999</v>
          </cell>
          <cell r="IF154">
            <v>1.6</v>
          </cell>
          <cell r="IG154">
            <v>1.7999999999999998</v>
          </cell>
          <cell r="IH154">
            <v>0.5</v>
          </cell>
          <cell r="II154">
            <v>1.9</v>
          </cell>
          <cell r="IJ154">
            <v>1</v>
          </cell>
          <cell r="IK154">
            <v>4.9000000000000004</v>
          </cell>
          <cell r="IL154">
            <v>12.9</v>
          </cell>
          <cell r="IM154">
            <v>8.1</v>
          </cell>
          <cell r="IN154">
            <v>2.1</v>
          </cell>
          <cell r="IO154">
            <v>2.1</v>
          </cell>
          <cell r="IP154">
            <v>1.6</v>
          </cell>
          <cell r="IQ154">
            <v>8.3000000000000007</v>
          </cell>
          <cell r="IR154">
            <v>21.2</v>
          </cell>
          <cell r="IS154">
            <v>15.2</v>
          </cell>
          <cell r="IT154">
            <v>4.2</v>
          </cell>
          <cell r="IU154" t="str">
            <v>nd</v>
          </cell>
          <cell r="IV154">
            <v>0.2</v>
          </cell>
          <cell r="IW154">
            <v>2.4</v>
          </cell>
          <cell r="IX154">
            <v>3</v>
          </cell>
          <cell r="IY154">
            <v>3.5000000000000004</v>
          </cell>
          <cell r="IZ154">
            <v>1.4000000000000001</v>
          </cell>
          <cell r="JA154">
            <v>0</v>
          </cell>
          <cell r="JB154">
            <v>0</v>
          </cell>
          <cell r="JC154">
            <v>0</v>
          </cell>
          <cell r="JD154">
            <v>0</v>
          </cell>
          <cell r="JE154">
            <v>0.6</v>
          </cell>
          <cell r="JF154">
            <v>0</v>
          </cell>
          <cell r="JG154">
            <v>0</v>
          </cell>
          <cell r="JH154">
            <v>0</v>
          </cell>
          <cell r="JI154">
            <v>0</v>
          </cell>
          <cell r="JJ154">
            <v>0.2</v>
          </cell>
          <cell r="JK154">
            <v>5.3</v>
          </cell>
          <cell r="JL154">
            <v>0</v>
          </cell>
          <cell r="JM154">
            <v>0</v>
          </cell>
          <cell r="JN154">
            <v>0</v>
          </cell>
          <cell r="JO154" t="str">
            <v>nd</v>
          </cell>
          <cell r="JP154">
            <v>0.3</v>
          </cell>
          <cell r="JQ154">
            <v>30.4</v>
          </cell>
          <cell r="JR154">
            <v>0</v>
          </cell>
          <cell r="JS154">
            <v>0</v>
          </cell>
          <cell r="JT154">
            <v>0</v>
          </cell>
          <cell r="JU154" t="str">
            <v>nd</v>
          </cell>
          <cell r="JV154">
            <v>0.2</v>
          </cell>
          <cell r="JW154">
            <v>52.300000000000004</v>
          </cell>
          <cell r="JX154">
            <v>0</v>
          </cell>
          <cell r="JY154">
            <v>0</v>
          </cell>
          <cell r="JZ154" t="str">
            <v>nd</v>
          </cell>
          <cell r="KA154">
            <v>0</v>
          </cell>
          <cell r="KB154" t="str">
            <v>nd</v>
          </cell>
          <cell r="KC154">
            <v>10.5</v>
          </cell>
          <cell r="KD154">
            <v>61.9</v>
          </cell>
          <cell r="KE154">
            <v>9.3000000000000007</v>
          </cell>
          <cell r="KF154">
            <v>3.2</v>
          </cell>
          <cell r="KG154">
            <v>5.5</v>
          </cell>
          <cell r="KH154">
            <v>19.900000000000002</v>
          </cell>
          <cell r="KI154">
            <v>0.1</v>
          </cell>
          <cell r="KJ154">
            <v>59.5</v>
          </cell>
          <cell r="KK154">
            <v>9.8000000000000007</v>
          </cell>
          <cell r="KL154">
            <v>3.4000000000000004</v>
          </cell>
          <cell r="KM154">
            <v>5.8000000000000007</v>
          </cell>
          <cell r="KN154">
            <v>21.4</v>
          </cell>
          <cell r="KO154">
            <v>0.1</v>
          </cell>
        </row>
        <row r="155">
          <cell r="A155" t="str">
            <v>1ET2</v>
          </cell>
          <cell r="B155" t="str">
            <v>155</v>
          </cell>
          <cell r="C155" t="str">
            <v>NAF 4</v>
          </cell>
          <cell r="D155" t="str">
            <v>ET2</v>
          </cell>
          <cell r="E155" t="str">
            <v>1</v>
          </cell>
          <cell r="F155" t="str">
            <v>nd</v>
          </cell>
          <cell r="G155">
            <v>7.1999999999999993</v>
          </cell>
          <cell r="H155">
            <v>28.1</v>
          </cell>
          <cell r="I155">
            <v>47</v>
          </cell>
          <cell r="J155">
            <v>17.100000000000001</v>
          </cell>
          <cell r="K155">
            <v>75.099999999999994</v>
          </cell>
          <cell r="L155">
            <v>10.5</v>
          </cell>
          <cell r="M155">
            <v>9.6</v>
          </cell>
          <cell r="N155">
            <v>4.8</v>
          </cell>
          <cell r="O155">
            <v>19.2</v>
          </cell>
          <cell r="P155">
            <v>23.400000000000002</v>
          </cell>
          <cell r="Q155">
            <v>16.900000000000002</v>
          </cell>
          <cell r="R155">
            <v>7.7</v>
          </cell>
          <cell r="S155">
            <v>13</v>
          </cell>
          <cell r="T155">
            <v>35.9</v>
          </cell>
          <cell r="U155">
            <v>4.5999999999999996</v>
          </cell>
          <cell r="V155">
            <v>22.900000000000002</v>
          </cell>
          <cell r="W155">
            <v>10.100000000000001</v>
          </cell>
          <cell r="X155">
            <v>84.399999999999991</v>
          </cell>
          <cell r="Y155">
            <v>5.5</v>
          </cell>
          <cell r="Z155">
            <v>20.399999999999999</v>
          </cell>
          <cell r="AA155">
            <v>18.399999999999999</v>
          </cell>
          <cell r="AB155">
            <v>23.5</v>
          </cell>
          <cell r="AC155">
            <v>14.299999999999999</v>
          </cell>
          <cell r="AD155">
            <v>43.9</v>
          </cell>
          <cell r="AE155">
            <v>21.099999999999998</v>
          </cell>
          <cell r="AF155">
            <v>27.400000000000002</v>
          </cell>
          <cell r="AG155">
            <v>5.3</v>
          </cell>
          <cell r="AH155">
            <v>0</v>
          </cell>
          <cell r="AI155">
            <v>46.300000000000004</v>
          </cell>
          <cell r="AJ155">
            <v>58.4</v>
          </cell>
          <cell r="AK155">
            <v>5.7</v>
          </cell>
          <cell r="AL155">
            <v>35.9</v>
          </cell>
          <cell r="AM155">
            <v>19.900000000000002</v>
          </cell>
          <cell r="AN155">
            <v>80.100000000000009</v>
          </cell>
          <cell r="AO155">
            <v>17.8</v>
          </cell>
          <cell r="AP155">
            <v>82.199999999999989</v>
          </cell>
          <cell r="AQ155">
            <v>74.400000000000006</v>
          </cell>
          <cell r="AR155">
            <v>3</v>
          </cell>
          <cell r="AS155" t="str">
            <v>nd</v>
          </cell>
          <cell r="AT155">
            <v>15.6</v>
          </cell>
          <cell r="AU155" t="str">
            <v>nd</v>
          </cell>
          <cell r="AV155" t="str">
            <v>nd</v>
          </cell>
          <cell r="AW155" t="str">
            <v>nd</v>
          </cell>
          <cell r="AX155">
            <v>0</v>
          </cell>
          <cell r="AY155">
            <v>97.5</v>
          </cell>
          <cell r="AZ155">
            <v>0</v>
          </cell>
          <cell r="BA155">
            <v>74.7</v>
          </cell>
          <cell r="BB155">
            <v>5.7</v>
          </cell>
          <cell r="BC155">
            <v>3.2</v>
          </cell>
          <cell r="BD155">
            <v>2.1</v>
          </cell>
          <cell r="BE155">
            <v>1.7999999999999998</v>
          </cell>
          <cell r="BF155">
            <v>12.4</v>
          </cell>
          <cell r="BG155" t="str">
            <v>nd</v>
          </cell>
          <cell r="BH155">
            <v>0</v>
          </cell>
          <cell r="BI155" t="str">
            <v>nd</v>
          </cell>
          <cell r="BJ155">
            <v>0.5</v>
          </cell>
          <cell r="BK155">
            <v>9.4</v>
          </cell>
          <cell r="BL155">
            <v>88.3</v>
          </cell>
          <cell r="BM155" t="str">
            <v>nd</v>
          </cell>
          <cell r="BN155">
            <v>0</v>
          </cell>
          <cell r="BO155">
            <v>0.4</v>
          </cell>
          <cell r="BP155">
            <v>5</v>
          </cell>
          <cell r="BQ155">
            <v>7.9</v>
          </cell>
          <cell r="BR155">
            <v>86.3</v>
          </cell>
          <cell r="BS155">
            <v>0</v>
          </cell>
          <cell r="BT155">
            <v>0</v>
          </cell>
          <cell r="BU155">
            <v>0</v>
          </cell>
          <cell r="BV155">
            <v>4.7</v>
          </cell>
          <cell r="BW155">
            <v>40.1</v>
          </cell>
          <cell r="BX155">
            <v>55.2</v>
          </cell>
          <cell r="BY155">
            <v>3.5000000000000004</v>
          </cell>
          <cell r="BZ155">
            <v>2.1999999999999997</v>
          </cell>
          <cell r="CA155">
            <v>7.5</v>
          </cell>
          <cell r="CB155">
            <v>27</v>
          </cell>
          <cell r="CC155">
            <v>32.4</v>
          </cell>
          <cell r="CD155">
            <v>27.3</v>
          </cell>
          <cell r="CE155">
            <v>0</v>
          </cell>
          <cell r="CF155">
            <v>0</v>
          </cell>
          <cell r="CG155">
            <v>0</v>
          </cell>
          <cell r="CH155">
            <v>0</v>
          </cell>
          <cell r="CI155">
            <v>0</v>
          </cell>
          <cell r="CJ155">
            <v>100</v>
          </cell>
          <cell r="CK155">
            <v>53.400000000000006</v>
          </cell>
          <cell r="CL155">
            <v>23.7</v>
          </cell>
          <cell r="CM155">
            <v>68.600000000000009</v>
          </cell>
          <cell r="CN155">
            <v>33.800000000000004</v>
          </cell>
          <cell r="CO155">
            <v>5.0999999999999996</v>
          </cell>
          <cell r="CP155">
            <v>20</v>
          </cell>
          <cell r="CQ155">
            <v>57.499999999999993</v>
          </cell>
          <cell r="CR155">
            <v>2</v>
          </cell>
          <cell r="CS155">
            <v>33.800000000000004</v>
          </cell>
          <cell r="CT155">
            <v>26.8</v>
          </cell>
          <cell r="CU155">
            <v>8.7999999999999989</v>
          </cell>
          <cell r="CV155">
            <v>30.599999999999998</v>
          </cell>
          <cell r="CW155">
            <v>25.900000000000002</v>
          </cell>
          <cell r="CX155">
            <v>6.8000000000000007</v>
          </cell>
          <cell r="CY155">
            <v>15.7</v>
          </cell>
          <cell r="CZ155">
            <v>8.3000000000000007</v>
          </cell>
          <cell r="DA155">
            <v>13.700000000000001</v>
          </cell>
          <cell r="DB155">
            <v>29.599999999999998</v>
          </cell>
          <cell r="DC155">
            <v>32.6</v>
          </cell>
          <cell r="DD155">
            <v>40.300000000000004</v>
          </cell>
          <cell r="DE155">
            <v>6.8000000000000007</v>
          </cell>
          <cell r="DF155">
            <v>11.4</v>
          </cell>
          <cell r="DG155">
            <v>2.8000000000000003</v>
          </cell>
          <cell r="DH155">
            <v>1.5</v>
          </cell>
          <cell r="DI155">
            <v>13.3</v>
          </cell>
          <cell r="DJ155">
            <v>8.6</v>
          </cell>
          <cell r="DK155">
            <v>13.4</v>
          </cell>
          <cell r="DL155" t="str">
            <v>nd</v>
          </cell>
          <cell r="DM155">
            <v>0</v>
          </cell>
          <cell r="DN155">
            <v>0</v>
          </cell>
          <cell r="DO155">
            <v>0</v>
          </cell>
          <cell r="DP155">
            <v>0</v>
          </cell>
          <cell r="DQ155">
            <v>3.2</v>
          </cell>
          <cell r="DR155">
            <v>1.4000000000000001</v>
          </cell>
          <cell r="DS155" t="str">
            <v>nd</v>
          </cell>
          <cell r="DT155" t="str">
            <v>nd</v>
          </cell>
          <cell r="DU155" t="str">
            <v>nd</v>
          </cell>
          <cell r="DV155">
            <v>1.7000000000000002</v>
          </cell>
          <cell r="DW155">
            <v>17.399999999999999</v>
          </cell>
          <cell r="DX155">
            <v>1.7999999999999998</v>
          </cell>
          <cell r="DY155" t="str">
            <v>nd</v>
          </cell>
          <cell r="DZ155">
            <v>1.0999999999999999</v>
          </cell>
          <cell r="EA155" t="str">
            <v>nd</v>
          </cell>
          <cell r="EB155">
            <v>5.0999999999999996</v>
          </cell>
          <cell r="EC155">
            <v>39.4</v>
          </cell>
          <cell r="ED155">
            <v>1.3</v>
          </cell>
          <cell r="EE155">
            <v>1.7999999999999998</v>
          </cell>
          <cell r="EF155" t="str">
            <v>nd</v>
          </cell>
          <cell r="EG155">
            <v>0.70000000000000007</v>
          </cell>
          <cell r="EH155">
            <v>4</v>
          </cell>
          <cell r="EI155">
            <v>14.000000000000002</v>
          </cell>
          <cell r="EJ155">
            <v>1.2</v>
          </cell>
          <cell r="EK155" t="str">
            <v>nd</v>
          </cell>
          <cell r="EL155" t="str">
            <v>nd</v>
          </cell>
          <cell r="EM155">
            <v>0</v>
          </cell>
          <cell r="EN155">
            <v>1.6</v>
          </cell>
          <cell r="EO155">
            <v>0</v>
          </cell>
          <cell r="EP155" t="str">
            <v>nd</v>
          </cell>
          <cell r="EQ155">
            <v>0</v>
          </cell>
          <cell r="ER155">
            <v>0</v>
          </cell>
          <cell r="ES155" t="str">
            <v>nd</v>
          </cell>
          <cell r="ET155">
            <v>0</v>
          </cell>
          <cell r="EU155">
            <v>0</v>
          </cell>
          <cell r="EV155">
            <v>0</v>
          </cell>
          <cell r="EW155" t="str">
            <v>nd</v>
          </cell>
          <cell r="EX155">
            <v>1</v>
          </cell>
          <cell r="EY155">
            <v>6.2</v>
          </cell>
          <cell r="EZ155" t="str">
            <v>nd</v>
          </cell>
          <cell r="FA155">
            <v>0</v>
          </cell>
          <cell r="FB155">
            <v>0</v>
          </cell>
          <cell r="FC155" t="str">
            <v>nd</v>
          </cell>
          <cell r="FD155">
            <v>3.8</v>
          </cell>
          <cell r="FE155">
            <v>20.8</v>
          </cell>
          <cell r="FF155" t="str">
            <v>nd</v>
          </cell>
          <cell r="FG155">
            <v>0</v>
          </cell>
          <cell r="FH155" t="str">
            <v>nd</v>
          </cell>
          <cell r="FI155">
            <v>0</v>
          </cell>
          <cell r="FJ155">
            <v>1.4000000000000001</v>
          </cell>
          <cell r="FK155">
            <v>46.400000000000006</v>
          </cell>
          <cell r="FL155">
            <v>0</v>
          </cell>
          <cell r="FM155">
            <v>0</v>
          </cell>
          <cell r="FN155" t="str">
            <v>nd</v>
          </cell>
          <cell r="FO155" t="str">
            <v>nd</v>
          </cell>
          <cell r="FP155">
            <v>3.3000000000000003</v>
          </cell>
          <cell r="FQ155">
            <v>14.000000000000002</v>
          </cell>
          <cell r="FR155">
            <v>0</v>
          </cell>
          <cell r="FS155">
            <v>0</v>
          </cell>
          <cell r="FT155">
            <v>0</v>
          </cell>
          <cell r="FU155">
            <v>0</v>
          </cell>
          <cell r="FV155" t="str">
            <v>nd</v>
          </cell>
          <cell r="FW155">
            <v>0</v>
          </cell>
          <cell r="FX155">
            <v>0</v>
          </cell>
          <cell r="FY155" t="str">
            <v>nd</v>
          </cell>
          <cell r="FZ155">
            <v>2.4</v>
          </cell>
          <cell r="GA155">
            <v>2.5</v>
          </cell>
          <cell r="GB155">
            <v>1.7999999999999998</v>
          </cell>
          <cell r="GC155" t="str">
            <v>nd</v>
          </cell>
          <cell r="GD155">
            <v>0</v>
          </cell>
          <cell r="GE155" t="str">
            <v>nd</v>
          </cell>
          <cell r="GF155">
            <v>1.7999999999999998</v>
          </cell>
          <cell r="GG155">
            <v>3</v>
          </cell>
          <cell r="GH155">
            <v>19.8</v>
          </cell>
          <cell r="GI155">
            <v>0</v>
          </cell>
          <cell r="GJ155">
            <v>0</v>
          </cell>
          <cell r="GK155">
            <v>0</v>
          </cell>
          <cell r="GL155" t="str">
            <v>nd</v>
          </cell>
          <cell r="GM155">
            <v>1.4000000000000001</v>
          </cell>
          <cell r="GN155">
            <v>46.800000000000004</v>
          </cell>
          <cell r="GO155">
            <v>0</v>
          </cell>
          <cell r="GP155">
            <v>0</v>
          </cell>
          <cell r="GQ155">
            <v>0</v>
          </cell>
          <cell r="GR155">
            <v>0</v>
          </cell>
          <cell r="GS155">
            <v>0.89999999999999991</v>
          </cell>
          <cell r="GT155">
            <v>17</v>
          </cell>
          <cell r="GU155">
            <v>0</v>
          </cell>
          <cell r="GV155" t="str">
            <v>nd</v>
          </cell>
          <cell r="GW155">
            <v>0</v>
          </cell>
          <cell r="GX155">
            <v>0</v>
          </cell>
          <cell r="GY155" t="str">
            <v>nd</v>
          </cell>
          <cell r="GZ155">
            <v>0</v>
          </cell>
          <cell r="HA155">
            <v>0</v>
          </cell>
          <cell r="HB155">
            <v>0</v>
          </cell>
          <cell r="HC155" t="str">
            <v>nd</v>
          </cell>
          <cell r="HD155">
            <v>1.2</v>
          </cell>
          <cell r="HE155">
            <v>5.6000000000000005</v>
          </cell>
          <cell r="HF155">
            <v>0</v>
          </cell>
          <cell r="HG155">
            <v>0</v>
          </cell>
          <cell r="HH155">
            <v>0</v>
          </cell>
          <cell r="HI155">
            <v>2.2999999999999998</v>
          </cell>
          <cell r="HJ155">
            <v>8.6</v>
          </cell>
          <cell r="HK155">
            <v>14.000000000000002</v>
          </cell>
          <cell r="HL155">
            <v>0</v>
          </cell>
          <cell r="HM155">
            <v>0</v>
          </cell>
          <cell r="HN155">
            <v>0</v>
          </cell>
          <cell r="HO155" t="str">
            <v>nd</v>
          </cell>
          <cell r="HP155">
            <v>20.100000000000001</v>
          </cell>
          <cell r="HQ155">
            <v>27.400000000000002</v>
          </cell>
          <cell r="HR155">
            <v>0</v>
          </cell>
          <cell r="HS155">
            <v>0</v>
          </cell>
          <cell r="HT155">
            <v>0</v>
          </cell>
          <cell r="HU155" t="str">
            <v>nd</v>
          </cell>
          <cell r="HV155">
            <v>9.4</v>
          </cell>
          <cell r="HW155">
            <v>8.1</v>
          </cell>
          <cell r="HX155">
            <v>0</v>
          </cell>
          <cell r="HY155">
            <v>0</v>
          </cell>
          <cell r="HZ155">
            <v>0</v>
          </cell>
          <cell r="IA155" t="str">
            <v>nd</v>
          </cell>
          <cell r="IB155" t="str">
            <v>nd</v>
          </cell>
          <cell r="IC155">
            <v>1.3</v>
          </cell>
          <cell r="ID155">
            <v>0.6</v>
          </cell>
          <cell r="IE155" t="str">
            <v>nd</v>
          </cell>
          <cell r="IF155">
            <v>1.2</v>
          </cell>
          <cell r="IG155">
            <v>1.5</v>
          </cell>
          <cell r="IH155">
            <v>2.1999999999999997</v>
          </cell>
          <cell r="II155" t="str">
            <v>nd</v>
          </cell>
          <cell r="IJ155" t="str">
            <v>nd</v>
          </cell>
          <cell r="IK155">
            <v>1.9</v>
          </cell>
          <cell r="IL155">
            <v>5.2</v>
          </cell>
          <cell r="IM155">
            <v>10.6</v>
          </cell>
          <cell r="IN155">
            <v>7.8</v>
          </cell>
          <cell r="IO155" t="str">
            <v>nd</v>
          </cell>
          <cell r="IP155">
            <v>1.3</v>
          </cell>
          <cell r="IQ155">
            <v>3.8</v>
          </cell>
          <cell r="IR155">
            <v>13.600000000000001</v>
          </cell>
          <cell r="IS155">
            <v>15.299999999999999</v>
          </cell>
          <cell r="IT155">
            <v>12.2</v>
          </cell>
          <cell r="IU155">
            <v>0</v>
          </cell>
          <cell r="IV155" t="str">
            <v>nd</v>
          </cell>
          <cell r="IW155" t="str">
            <v>nd</v>
          </cell>
          <cell r="IX155">
            <v>6.4</v>
          </cell>
          <cell r="IY155">
            <v>4.9000000000000004</v>
          </cell>
          <cell r="IZ155">
            <v>5</v>
          </cell>
          <cell r="JA155">
            <v>0</v>
          </cell>
          <cell r="JB155">
            <v>0</v>
          </cell>
          <cell r="JC155">
            <v>0</v>
          </cell>
          <cell r="JD155">
            <v>0</v>
          </cell>
          <cell r="JE155" t="str">
            <v>nd</v>
          </cell>
          <cell r="JF155">
            <v>0</v>
          </cell>
          <cell r="JG155">
            <v>0</v>
          </cell>
          <cell r="JH155">
            <v>0</v>
          </cell>
          <cell r="JI155">
            <v>0</v>
          </cell>
          <cell r="JJ155">
            <v>0</v>
          </cell>
          <cell r="JK155">
            <v>7.3999999999999995</v>
          </cell>
          <cell r="JL155">
            <v>0</v>
          </cell>
          <cell r="JM155">
            <v>0</v>
          </cell>
          <cell r="JN155">
            <v>0</v>
          </cell>
          <cell r="JO155">
            <v>0</v>
          </cell>
          <cell r="JP155">
            <v>0</v>
          </cell>
          <cell r="JQ155">
            <v>25.7</v>
          </cell>
          <cell r="JR155">
            <v>0</v>
          </cell>
          <cell r="JS155">
            <v>0</v>
          </cell>
          <cell r="JT155">
            <v>0</v>
          </cell>
          <cell r="JU155">
            <v>0</v>
          </cell>
          <cell r="JV155">
            <v>0</v>
          </cell>
          <cell r="JW155">
            <v>48.3</v>
          </cell>
          <cell r="JX155">
            <v>0</v>
          </cell>
          <cell r="JY155">
            <v>0</v>
          </cell>
          <cell r="JZ155">
            <v>0</v>
          </cell>
          <cell r="KA155">
            <v>0</v>
          </cell>
          <cell r="KB155">
            <v>0</v>
          </cell>
          <cell r="KC155">
            <v>17.7</v>
          </cell>
          <cell r="KD155">
            <v>74.400000000000006</v>
          </cell>
          <cell r="KE155">
            <v>1.4000000000000001</v>
          </cell>
          <cell r="KF155">
            <v>2.7</v>
          </cell>
          <cell r="KG155">
            <v>4.5999999999999996</v>
          </cell>
          <cell r="KH155">
            <v>16.900000000000002</v>
          </cell>
          <cell r="KI155">
            <v>0</v>
          </cell>
          <cell r="KJ155">
            <v>72.7</v>
          </cell>
          <cell r="KK155">
            <v>1.4000000000000001</v>
          </cell>
          <cell r="KL155">
            <v>3</v>
          </cell>
          <cell r="KM155">
            <v>4.8</v>
          </cell>
          <cell r="KN155">
            <v>18.2</v>
          </cell>
          <cell r="KO155">
            <v>0</v>
          </cell>
        </row>
        <row r="156">
          <cell r="A156" t="str">
            <v>2ET2</v>
          </cell>
          <cell r="B156" t="str">
            <v>156</v>
          </cell>
          <cell r="C156" t="str">
            <v>NAF 4</v>
          </cell>
          <cell r="D156" t="str">
            <v>ET2</v>
          </cell>
          <cell r="E156" t="str">
            <v>2</v>
          </cell>
          <cell r="F156" t="str">
            <v>nd</v>
          </cell>
          <cell r="G156">
            <v>3.2</v>
          </cell>
          <cell r="H156">
            <v>28.499999999999996</v>
          </cell>
          <cell r="I156">
            <v>53.400000000000006</v>
          </cell>
          <cell r="J156">
            <v>14.399999999999999</v>
          </cell>
          <cell r="K156">
            <v>89.3</v>
          </cell>
          <cell r="L156">
            <v>3.5000000000000004</v>
          </cell>
          <cell r="M156">
            <v>7.3</v>
          </cell>
          <cell r="N156">
            <v>0</v>
          </cell>
          <cell r="O156">
            <v>19.600000000000001</v>
          </cell>
          <cell r="P156">
            <v>23.1</v>
          </cell>
          <cell r="Q156">
            <v>18.2</v>
          </cell>
          <cell r="R156">
            <v>6.2</v>
          </cell>
          <cell r="S156">
            <v>13.8</v>
          </cell>
          <cell r="T156">
            <v>37.9</v>
          </cell>
          <cell r="U156">
            <v>1.7000000000000002</v>
          </cell>
          <cell r="V156">
            <v>18.3</v>
          </cell>
          <cell r="W156">
            <v>13.100000000000001</v>
          </cell>
          <cell r="X156">
            <v>82.699999999999989</v>
          </cell>
          <cell r="Y156">
            <v>4.2</v>
          </cell>
          <cell r="Z156">
            <v>7.6</v>
          </cell>
          <cell r="AA156">
            <v>27.500000000000004</v>
          </cell>
          <cell r="AB156">
            <v>16.8</v>
          </cell>
          <cell r="AC156">
            <v>22.900000000000002</v>
          </cell>
          <cell r="AD156">
            <v>63.4</v>
          </cell>
          <cell r="AE156">
            <v>20.399999999999999</v>
          </cell>
          <cell r="AF156">
            <v>25</v>
          </cell>
          <cell r="AG156">
            <v>24.099999999999998</v>
          </cell>
          <cell r="AH156">
            <v>0</v>
          </cell>
          <cell r="AI156">
            <v>30.599999999999998</v>
          </cell>
          <cell r="AJ156">
            <v>62.1</v>
          </cell>
          <cell r="AK156">
            <v>4.8</v>
          </cell>
          <cell r="AL156">
            <v>33</v>
          </cell>
          <cell r="AM156">
            <v>29.2</v>
          </cell>
          <cell r="AN156">
            <v>70.8</v>
          </cell>
          <cell r="AO156">
            <v>29.5</v>
          </cell>
          <cell r="AP156">
            <v>70.5</v>
          </cell>
          <cell r="AQ156">
            <v>77.3</v>
          </cell>
          <cell r="AR156">
            <v>0</v>
          </cell>
          <cell r="AS156" t="str">
            <v>nd</v>
          </cell>
          <cell r="AT156">
            <v>18.2</v>
          </cell>
          <cell r="AU156">
            <v>3.1</v>
          </cell>
          <cell r="AV156">
            <v>12.1</v>
          </cell>
          <cell r="AW156">
            <v>2.4</v>
          </cell>
          <cell r="AX156" t="str">
            <v>nd</v>
          </cell>
          <cell r="AY156">
            <v>78.900000000000006</v>
          </cell>
          <cell r="AZ156">
            <v>3.8</v>
          </cell>
          <cell r="BA156">
            <v>70.5</v>
          </cell>
          <cell r="BB156">
            <v>12.2</v>
          </cell>
          <cell r="BC156">
            <v>4</v>
          </cell>
          <cell r="BD156">
            <v>3.2</v>
          </cell>
          <cell r="BE156">
            <v>3.5999999999999996</v>
          </cell>
          <cell r="BF156">
            <v>6.5</v>
          </cell>
          <cell r="BG156">
            <v>0.8</v>
          </cell>
          <cell r="BH156">
            <v>0.4</v>
          </cell>
          <cell r="BI156" t="str">
            <v>nd</v>
          </cell>
          <cell r="BJ156">
            <v>0.8</v>
          </cell>
          <cell r="BK156">
            <v>22.7</v>
          </cell>
          <cell r="BL156">
            <v>75.2</v>
          </cell>
          <cell r="BM156" t="str">
            <v>nd</v>
          </cell>
          <cell r="BN156" t="str">
            <v>nd</v>
          </cell>
          <cell r="BO156">
            <v>1.0999999999999999</v>
          </cell>
          <cell r="BP156">
            <v>4.2</v>
          </cell>
          <cell r="BQ156">
            <v>13.900000000000002</v>
          </cell>
          <cell r="BR156">
            <v>80.100000000000009</v>
          </cell>
          <cell r="BS156">
            <v>0</v>
          </cell>
          <cell r="BT156">
            <v>0</v>
          </cell>
          <cell r="BU156">
            <v>0</v>
          </cell>
          <cell r="BV156">
            <v>8.5</v>
          </cell>
          <cell r="BW156">
            <v>59.5</v>
          </cell>
          <cell r="BX156">
            <v>32</v>
          </cell>
          <cell r="BY156">
            <v>3.3000000000000003</v>
          </cell>
          <cell r="BZ156">
            <v>2.9000000000000004</v>
          </cell>
          <cell r="CA156">
            <v>11.5</v>
          </cell>
          <cell r="CB156">
            <v>29.2</v>
          </cell>
          <cell r="CC156">
            <v>30.599999999999998</v>
          </cell>
          <cell r="CD156">
            <v>22.6</v>
          </cell>
          <cell r="CE156">
            <v>0</v>
          </cell>
          <cell r="CF156">
            <v>0</v>
          </cell>
          <cell r="CG156">
            <v>0</v>
          </cell>
          <cell r="CH156">
            <v>0</v>
          </cell>
          <cell r="CI156">
            <v>0.8</v>
          </cell>
          <cell r="CJ156">
            <v>99.2</v>
          </cell>
          <cell r="CK156">
            <v>63.5</v>
          </cell>
          <cell r="CL156">
            <v>22</v>
          </cell>
          <cell r="CM156">
            <v>67.400000000000006</v>
          </cell>
          <cell r="CN156">
            <v>30</v>
          </cell>
          <cell r="CO156">
            <v>7.7</v>
          </cell>
          <cell r="CP156">
            <v>27.1</v>
          </cell>
          <cell r="CQ156">
            <v>62.7</v>
          </cell>
          <cell r="CR156">
            <v>6.1</v>
          </cell>
          <cell r="CS156">
            <v>31.3</v>
          </cell>
          <cell r="CT156">
            <v>31.6</v>
          </cell>
          <cell r="CU156">
            <v>10.8</v>
          </cell>
          <cell r="CV156">
            <v>26.3</v>
          </cell>
          <cell r="CW156">
            <v>23.7</v>
          </cell>
          <cell r="CX156">
            <v>5.6000000000000005</v>
          </cell>
          <cell r="CY156">
            <v>10.199999999999999</v>
          </cell>
          <cell r="CZ156">
            <v>10.7</v>
          </cell>
          <cell r="DA156">
            <v>19.7</v>
          </cell>
          <cell r="DB156">
            <v>30.099999999999998</v>
          </cell>
          <cell r="DC156">
            <v>29.799999999999997</v>
          </cell>
          <cell r="DD156">
            <v>44.5</v>
          </cell>
          <cell r="DE156">
            <v>6.7</v>
          </cell>
          <cell r="DF156">
            <v>12.3</v>
          </cell>
          <cell r="DG156">
            <v>2.2999999999999998</v>
          </cell>
          <cell r="DH156" t="str">
            <v>nd</v>
          </cell>
          <cell r="DI156">
            <v>12.8</v>
          </cell>
          <cell r="DJ156">
            <v>7.8</v>
          </cell>
          <cell r="DK156">
            <v>11.799999999999999</v>
          </cell>
          <cell r="DL156">
            <v>0</v>
          </cell>
          <cell r="DM156" t="str">
            <v>nd</v>
          </cell>
          <cell r="DN156">
            <v>0</v>
          </cell>
          <cell r="DO156">
            <v>0</v>
          </cell>
          <cell r="DP156" t="str">
            <v>nd</v>
          </cell>
          <cell r="DQ156">
            <v>1.3</v>
          </cell>
          <cell r="DR156">
            <v>0.8</v>
          </cell>
          <cell r="DS156" t="str">
            <v>nd</v>
          </cell>
          <cell r="DT156" t="str">
            <v>nd</v>
          </cell>
          <cell r="DU156" t="str">
            <v>nd</v>
          </cell>
          <cell r="DV156">
            <v>0</v>
          </cell>
          <cell r="DW156">
            <v>15.7</v>
          </cell>
          <cell r="DX156">
            <v>5.0999999999999996</v>
          </cell>
          <cell r="DY156">
            <v>3</v>
          </cell>
          <cell r="DZ156">
            <v>2.4</v>
          </cell>
          <cell r="EA156">
            <v>0.5</v>
          </cell>
          <cell r="EB156">
            <v>2.5</v>
          </cell>
          <cell r="EC156">
            <v>41.699999999999996</v>
          </cell>
          <cell r="ED156">
            <v>4.7</v>
          </cell>
          <cell r="EE156" t="str">
            <v>nd</v>
          </cell>
          <cell r="EF156">
            <v>0.5</v>
          </cell>
          <cell r="EG156">
            <v>2.2999999999999998</v>
          </cell>
          <cell r="EH156">
            <v>2.9000000000000004</v>
          </cell>
          <cell r="EI156">
            <v>11.799999999999999</v>
          </cell>
          <cell r="EJ156">
            <v>1.6</v>
          </cell>
          <cell r="EK156">
            <v>0</v>
          </cell>
          <cell r="EL156">
            <v>0</v>
          </cell>
          <cell r="EM156">
            <v>0</v>
          </cell>
          <cell r="EN156">
            <v>1</v>
          </cell>
          <cell r="EO156">
            <v>0</v>
          </cell>
          <cell r="EP156">
            <v>0</v>
          </cell>
          <cell r="EQ156">
            <v>0</v>
          </cell>
          <cell r="ER156">
            <v>0</v>
          </cell>
          <cell r="ES156" t="str">
            <v>nd</v>
          </cell>
          <cell r="ET156">
            <v>0</v>
          </cell>
          <cell r="EU156">
            <v>0</v>
          </cell>
          <cell r="EV156">
            <v>0</v>
          </cell>
          <cell r="EW156">
            <v>0</v>
          </cell>
          <cell r="EX156">
            <v>0.6</v>
          </cell>
          <cell r="EY156">
            <v>2.4</v>
          </cell>
          <cell r="EZ156" t="str">
            <v>nd</v>
          </cell>
          <cell r="FA156" t="str">
            <v>nd</v>
          </cell>
          <cell r="FB156">
            <v>0</v>
          </cell>
          <cell r="FC156" t="str">
            <v>nd</v>
          </cell>
          <cell r="FD156">
            <v>7.3</v>
          </cell>
          <cell r="FE156">
            <v>21.099999999999998</v>
          </cell>
          <cell r="FF156">
            <v>0.6</v>
          </cell>
          <cell r="FG156" t="str">
            <v>nd</v>
          </cell>
          <cell r="FH156" t="str">
            <v>nd</v>
          </cell>
          <cell r="FI156">
            <v>0.3</v>
          </cell>
          <cell r="FJ156">
            <v>12.7</v>
          </cell>
          <cell r="FK156">
            <v>38.800000000000004</v>
          </cell>
          <cell r="FL156">
            <v>0</v>
          </cell>
          <cell r="FM156">
            <v>0</v>
          </cell>
          <cell r="FN156">
            <v>0</v>
          </cell>
          <cell r="FO156" t="str">
            <v>nd</v>
          </cell>
          <cell r="FP156">
            <v>2</v>
          </cell>
          <cell r="FQ156">
            <v>12.4</v>
          </cell>
          <cell r="FR156" t="str">
            <v>nd</v>
          </cell>
          <cell r="FS156">
            <v>0</v>
          </cell>
          <cell r="FT156">
            <v>0</v>
          </cell>
          <cell r="FU156">
            <v>0</v>
          </cell>
          <cell r="FV156">
            <v>0</v>
          </cell>
          <cell r="FW156">
            <v>0</v>
          </cell>
          <cell r="FX156">
            <v>0</v>
          </cell>
          <cell r="FY156" t="str">
            <v>nd</v>
          </cell>
          <cell r="FZ156" t="str">
            <v>nd</v>
          </cell>
          <cell r="GA156" t="str">
            <v>nd</v>
          </cell>
          <cell r="GB156">
            <v>1.4000000000000001</v>
          </cell>
          <cell r="GC156" t="str">
            <v>nd</v>
          </cell>
          <cell r="GD156">
            <v>0</v>
          </cell>
          <cell r="GE156" t="str">
            <v>nd</v>
          </cell>
          <cell r="GF156">
            <v>3.2</v>
          </cell>
          <cell r="GG156">
            <v>7.1999999999999993</v>
          </cell>
          <cell r="GH156">
            <v>17.2</v>
          </cell>
          <cell r="GI156">
            <v>0</v>
          </cell>
          <cell r="GJ156">
            <v>0</v>
          </cell>
          <cell r="GK156">
            <v>0</v>
          </cell>
          <cell r="GL156" t="str">
            <v>nd</v>
          </cell>
          <cell r="GM156">
            <v>4.3999999999999995</v>
          </cell>
          <cell r="GN156">
            <v>49.6</v>
          </cell>
          <cell r="GO156">
            <v>0</v>
          </cell>
          <cell r="GP156">
            <v>0</v>
          </cell>
          <cell r="GQ156">
            <v>0</v>
          </cell>
          <cell r="GR156">
            <v>0</v>
          </cell>
          <cell r="GS156">
            <v>1.7999999999999998</v>
          </cell>
          <cell r="GT156">
            <v>11.899999999999999</v>
          </cell>
          <cell r="GU156">
            <v>0</v>
          </cell>
          <cell r="GV156">
            <v>0</v>
          </cell>
          <cell r="GW156">
            <v>0</v>
          </cell>
          <cell r="GX156">
            <v>0</v>
          </cell>
          <cell r="GY156" t="str">
            <v>nd</v>
          </cell>
          <cell r="GZ156">
            <v>0</v>
          </cell>
          <cell r="HA156">
            <v>0</v>
          </cell>
          <cell r="HB156">
            <v>0</v>
          </cell>
          <cell r="HC156">
            <v>1.2</v>
          </cell>
          <cell r="HD156">
            <v>1.4000000000000001</v>
          </cell>
          <cell r="HE156">
            <v>0.70000000000000007</v>
          </cell>
          <cell r="HF156">
            <v>0</v>
          </cell>
          <cell r="HG156">
            <v>0</v>
          </cell>
          <cell r="HH156">
            <v>0</v>
          </cell>
          <cell r="HI156">
            <v>4.1000000000000005</v>
          </cell>
          <cell r="HJ156">
            <v>17.599999999999998</v>
          </cell>
          <cell r="HK156">
            <v>8.5</v>
          </cell>
          <cell r="HL156">
            <v>0</v>
          </cell>
          <cell r="HM156">
            <v>0</v>
          </cell>
          <cell r="HN156">
            <v>0</v>
          </cell>
          <cell r="HO156">
            <v>2.5</v>
          </cell>
          <cell r="HP156">
            <v>34.200000000000003</v>
          </cell>
          <cell r="HQ156">
            <v>15.6</v>
          </cell>
          <cell r="HR156">
            <v>0</v>
          </cell>
          <cell r="HS156">
            <v>0</v>
          </cell>
          <cell r="HT156">
            <v>0</v>
          </cell>
          <cell r="HU156">
            <v>0.70000000000000007</v>
          </cell>
          <cell r="HV156">
            <v>6.4</v>
          </cell>
          <cell r="HW156">
            <v>6.7</v>
          </cell>
          <cell r="HX156">
            <v>0</v>
          </cell>
          <cell r="HY156">
            <v>0</v>
          </cell>
          <cell r="HZ156">
            <v>0</v>
          </cell>
          <cell r="IA156" t="str">
            <v>nd</v>
          </cell>
          <cell r="IB156">
            <v>0</v>
          </cell>
          <cell r="IC156">
            <v>0</v>
          </cell>
          <cell r="ID156" t="str">
            <v>nd</v>
          </cell>
          <cell r="IE156" t="str">
            <v>nd</v>
          </cell>
          <cell r="IF156">
            <v>1.2</v>
          </cell>
          <cell r="IG156">
            <v>1</v>
          </cell>
          <cell r="IH156" t="str">
            <v>nd</v>
          </cell>
          <cell r="II156">
            <v>1.0999999999999999</v>
          </cell>
          <cell r="IJ156">
            <v>0.70000000000000007</v>
          </cell>
          <cell r="IK156">
            <v>3.6999999999999997</v>
          </cell>
          <cell r="IL156">
            <v>7.7</v>
          </cell>
          <cell r="IM156">
            <v>9.6</v>
          </cell>
          <cell r="IN156">
            <v>5.0999999999999996</v>
          </cell>
          <cell r="IO156">
            <v>2.1999999999999997</v>
          </cell>
          <cell r="IP156" t="str">
            <v>nd</v>
          </cell>
          <cell r="IQ156">
            <v>5.0999999999999996</v>
          </cell>
          <cell r="IR156">
            <v>15.9</v>
          </cell>
          <cell r="IS156">
            <v>18.2</v>
          </cell>
          <cell r="IT156">
            <v>12.3</v>
          </cell>
          <cell r="IU156">
            <v>0</v>
          </cell>
          <cell r="IV156">
            <v>0.6</v>
          </cell>
          <cell r="IW156">
            <v>2.4</v>
          </cell>
          <cell r="IX156">
            <v>4.1000000000000005</v>
          </cell>
          <cell r="IY156">
            <v>1.7999999999999998</v>
          </cell>
          <cell r="IZ156">
            <v>4.8</v>
          </cell>
          <cell r="JA156">
            <v>0</v>
          </cell>
          <cell r="JB156">
            <v>0</v>
          </cell>
          <cell r="JC156">
            <v>0</v>
          </cell>
          <cell r="JD156">
            <v>0</v>
          </cell>
          <cell r="JE156" t="str">
            <v>nd</v>
          </cell>
          <cell r="JF156">
            <v>0</v>
          </cell>
          <cell r="JG156">
            <v>0</v>
          </cell>
          <cell r="JH156">
            <v>0</v>
          </cell>
          <cell r="JI156">
            <v>0</v>
          </cell>
          <cell r="JJ156">
            <v>0</v>
          </cell>
          <cell r="JK156">
            <v>3.1</v>
          </cell>
          <cell r="JL156">
            <v>0</v>
          </cell>
          <cell r="JM156">
            <v>0</v>
          </cell>
          <cell r="JN156">
            <v>0</v>
          </cell>
          <cell r="JO156">
            <v>0</v>
          </cell>
          <cell r="JP156" t="str">
            <v>nd</v>
          </cell>
          <cell r="JQ156">
            <v>27.6</v>
          </cell>
          <cell r="JR156">
            <v>0</v>
          </cell>
          <cell r="JS156">
            <v>0</v>
          </cell>
          <cell r="JT156">
            <v>0</v>
          </cell>
          <cell r="JU156">
            <v>0</v>
          </cell>
          <cell r="JV156" t="str">
            <v>nd</v>
          </cell>
          <cell r="JW156">
            <v>53.6</v>
          </cell>
          <cell r="JX156">
            <v>0</v>
          </cell>
          <cell r="JY156">
            <v>0</v>
          </cell>
          <cell r="JZ156">
            <v>0</v>
          </cell>
          <cell r="KA156">
            <v>0</v>
          </cell>
          <cell r="KB156">
            <v>0</v>
          </cell>
          <cell r="KC156">
            <v>14.399999999999999</v>
          </cell>
          <cell r="KD156">
            <v>73.099999999999994</v>
          </cell>
          <cell r="KE156">
            <v>2.4</v>
          </cell>
          <cell r="KF156">
            <v>2.8000000000000003</v>
          </cell>
          <cell r="KG156">
            <v>5.3</v>
          </cell>
          <cell r="KH156">
            <v>16.3</v>
          </cell>
          <cell r="KI156">
            <v>0.1</v>
          </cell>
          <cell r="KJ156">
            <v>71.399999999999991</v>
          </cell>
          <cell r="KK156">
            <v>2.2999999999999998</v>
          </cell>
          <cell r="KL156">
            <v>3</v>
          </cell>
          <cell r="KM156">
            <v>5.8000000000000007</v>
          </cell>
          <cell r="KN156">
            <v>17.399999999999999</v>
          </cell>
          <cell r="KO156">
            <v>0.1</v>
          </cell>
        </row>
        <row r="157">
          <cell r="A157" t="str">
            <v>3ET2</v>
          </cell>
          <cell r="B157" t="str">
            <v>157</v>
          </cell>
          <cell r="C157" t="str">
            <v>NAF 4</v>
          </cell>
          <cell r="D157" t="str">
            <v>ET2</v>
          </cell>
          <cell r="E157" t="str">
            <v>3</v>
          </cell>
          <cell r="F157">
            <v>0</v>
          </cell>
          <cell r="G157">
            <v>9</v>
          </cell>
          <cell r="H157">
            <v>29.599999999999998</v>
          </cell>
          <cell r="I157">
            <v>44.5</v>
          </cell>
          <cell r="J157">
            <v>16.900000000000002</v>
          </cell>
          <cell r="K157">
            <v>78.3</v>
          </cell>
          <cell r="L157">
            <v>9.4</v>
          </cell>
          <cell r="M157">
            <v>11.700000000000001</v>
          </cell>
          <cell r="N157" t="str">
            <v>nd</v>
          </cell>
          <cell r="O157">
            <v>28.1</v>
          </cell>
          <cell r="P157">
            <v>22.1</v>
          </cell>
          <cell r="Q157">
            <v>19</v>
          </cell>
          <cell r="R157">
            <v>5.0999999999999996</v>
          </cell>
          <cell r="S157">
            <v>13.700000000000001</v>
          </cell>
          <cell r="T157">
            <v>39.4</v>
          </cell>
          <cell r="U157">
            <v>4.2</v>
          </cell>
          <cell r="V157">
            <v>16.900000000000002</v>
          </cell>
          <cell r="W157">
            <v>11.700000000000001</v>
          </cell>
          <cell r="X157">
            <v>82.399999999999991</v>
          </cell>
          <cell r="Y157">
            <v>6</v>
          </cell>
          <cell r="Z157">
            <v>22.5</v>
          </cell>
          <cell r="AA157">
            <v>34.200000000000003</v>
          </cell>
          <cell r="AB157">
            <v>15.299999999999999</v>
          </cell>
          <cell r="AC157">
            <v>53.2</v>
          </cell>
          <cell r="AD157">
            <v>20.7</v>
          </cell>
          <cell r="AE157">
            <v>25.5</v>
          </cell>
          <cell r="AF157">
            <v>33.300000000000004</v>
          </cell>
          <cell r="AG157" t="str">
            <v>nd</v>
          </cell>
          <cell r="AH157">
            <v>0</v>
          </cell>
          <cell r="AI157">
            <v>39.200000000000003</v>
          </cell>
          <cell r="AJ157">
            <v>64.400000000000006</v>
          </cell>
          <cell r="AK157">
            <v>9</v>
          </cell>
          <cell r="AL157">
            <v>26.6</v>
          </cell>
          <cell r="AM157">
            <v>37.9</v>
          </cell>
          <cell r="AN157">
            <v>62.1</v>
          </cell>
          <cell r="AO157">
            <v>40.9</v>
          </cell>
          <cell r="AP157">
            <v>59.099999999999994</v>
          </cell>
          <cell r="AQ157">
            <v>59.8</v>
          </cell>
          <cell r="AR157" t="str">
            <v>nd</v>
          </cell>
          <cell r="AS157">
            <v>5.0999999999999996</v>
          </cell>
          <cell r="AT157">
            <v>25.8</v>
          </cell>
          <cell r="AU157">
            <v>8</v>
          </cell>
          <cell r="AV157">
            <v>9.1999999999999993</v>
          </cell>
          <cell r="AW157">
            <v>4.2</v>
          </cell>
          <cell r="AX157" t="str">
            <v>nd</v>
          </cell>
          <cell r="AY157">
            <v>82.1</v>
          </cell>
          <cell r="AZ157">
            <v>3.4000000000000004</v>
          </cell>
          <cell r="BA157">
            <v>72.5</v>
          </cell>
          <cell r="BB157">
            <v>14.7</v>
          </cell>
          <cell r="BC157">
            <v>6.1</v>
          </cell>
          <cell r="BD157">
            <v>3.4000000000000004</v>
          </cell>
          <cell r="BE157">
            <v>0.8</v>
          </cell>
          <cell r="BF157">
            <v>2.5</v>
          </cell>
          <cell r="BG157">
            <v>1.6</v>
          </cell>
          <cell r="BH157">
            <v>0.8</v>
          </cell>
          <cell r="BI157">
            <v>4.2</v>
          </cell>
          <cell r="BJ157">
            <v>4.5</v>
          </cell>
          <cell r="BK157">
            <v>33.800000000000004</v>
          </cell>
          <cell r="BL157">
            <v>55.1</v>
          </cell>
          <cell r="BM157">
            <v>0.5</v>
          </cell>
          <cell r="BN157">
            <v>0.8</v>
          </cell>
          <cell r="BO157" t="str">
            <v>nd</v>
          </cell>
          <cell r="BP157">
            <v>4.7</v>
          </cell>
          <cell r="BQ157">
            <v>21.2</v>
          </cell>
          <cell r="BR157">
            <v>71.899999999999991</v>
          </cell>
          <cell r="BS157">
            <v>0</v>
          </cell>
          <cell r="BT157">
            <v>0</v>
          </cell>
          <cell r="BU157" t="str">
            <v>nd</v>
          </cell>
          <cell r="BV157">
            <v>4.9000000000000004</v>
          </cell>
          <cell r="BW157">
            <v>79.600000000000009</v>
          </cell>
          <cell r="BX157">
            <v>15.2</v>
          </cell>
          <cell r="BY157">
            <v>0.89999999999999991</v>
          </cell>
          <cell r="BZ157">
            <v>1.0999999999999999</v>
          </cell>
          <cell r="CA157">
            <v>15.8</v>
          </cell>
          <cell r="CB157">
            <v>29.9</v>
          </cell>
          <cell r="CC157">
            <v>41.5</v>
          </cell>
          <cell r="CD157">
            <v>10.8</v>
          </cell>
          <cell r="CE157">
            <v>0</v>
          </cell>
          <cell r="CF157">
            <v>0</v>
          </cell>
          <cell r="CG157" t="str">
            <v>nd</v>
          </cell>
          <cell r="CH157">
            <v>0</v>
          </cell>
          <cell r="CI157">
            <v>1.3</v>
          </cell>
          <cell r="CJ157">
            <v>98.2</v>
          </cell>
          <cell r="CK157">
            <v>70.8</v>
          </cell>
          <cell r="CL157">
            <v>26.6</v>
          </cell>
          <cell r="CM157">
            <v>72.399999999999991</v>
          </cell>
          <cell r="CN157">
            <v>42.3</v>
          </cell>
          <cell r="CO157">
            <v>8.9</v>
          </cell>
          <cell r="CP157">
            <v>33.6</v>
          </cell>
          <cell r="CQ157">
            <v>72.399999999999991</v>
          </cell>
          <cell r="CR157">
            <v>5.7</v>
          </cell>
          <cell r="CS157">
            <v>29.9</v>
          </cell>
          <cell r="CT157">
            <v>34.300000000000004</v>
          </cell>
          <cell r="CU157">
            <v>10.299999999999999</v>
          </cell>
          <cell r="CV157">
            <v>25.5</v>
          </cell>
          <cell r="CW157">
            <v>29.099999999999998</v>
          </cell>
          <cell r="CX157">
            <v>2.1</v>
          </cell>
          <cell r="CY157">
            <v>8.3000000000000007</v>
          </cell>
          <cell r="CZ157">
            <v>17.5</v>
          </cell>
          <cell r="DA157">
            <v>19.900000000000002</v>
          </cell>
          <cell r="DB157">
            <v>23.1</v>
          </cell>
          <cell r="DC157">
            <v>25</v>
          </cell>
          <cell r="DD157">
            <v>50.5</v>
          </cell>
          <cell r="DE157">
            <v>6.2</v>
          </cell>
          <cell r="DF157">
            <v>13.700000000000001</v>
          </cell>
          <cell r="DG157">
            <v>3.5999999999999996</v>
          </cell>
          <cell r="DH157">
            <v>1.0999999999999999</v>
          </cell>
          <cell r="DI157">
            <v>15</v>
          </cell>
          <cell r="DJ157">
            <v>12.4</v>
          </cell>
          <cell r="DK157">
            <v>12.7</v>
          </cell>
          <cell r="DL157">
            <v>0</v>
          </cell>
          <cell r="DM157">
            <v>0</v>
          </cell>
          <cell r="DN157">
            <v>0</v>
          </cell>
          <cell r="DO157">
            <v>0</v>
          </cell>
          <cell r="DP157">
            <v>0</v>
          </cell>
          <cell r="DQ157">
            <v>4.5999999999999996</v>
          </cell>
          <cell r="DR157">
            <v>2</v>
          </cell>
          <cell r="DS157">
            <v>1.0999999999999999</v>
          </cell>
          <cell r="DT157" t="str">
            <v>nd</v>
          </cell>
          <cell r="DU157">
            <v>0</v>
          </cell>
          <cell r="DV157" t="str">
            <v>nd</v>
          </cell>
          <cell r="DW157">
            <v>20.8</v>
          </cell>
          <cell r="DX157">
            <v>5.3</v>
          </cell>
          <cell r="DY157">
            <v>1.9</v>
          </cell>
          <cell r="DZ157">
            <v>1.6</v>
          </cell>
          <cell r="EA157" t="str">
            <v>nd</v>
          </cell>
          <cell r="EB157" t="str">
            <v>nd</v>
          </cell>
          <cell r="EC157">
            <v>34.300000000000004</v>
          </cell>
          <cell r="ED157">
            <v>5.7</v>
          </cell>
          <cell r="EE157">
            <v>1.7999999999999998</v>
          </cell>
          <cell r="EF157">
            <v>0.89999999999999991</v>
          </cell>
          <cell r="EG157" t="str">
            <v>nd</v>
          </cell>
          <cell r="EH157">
            <v>0.70000000000000007</v>
          </cell>
          <cell r="EI157">
            <v>12.8</v>
          </cell>
          <cell r="EJ157">
            <v>1.7000000000000002</v>
          </cell>
          <cell r="EK157">
            <v>1.3</v>
          </cell>
          <cell r="EL157">
            <v>0</v>
          </cell>
          <cell r="EM157">
            <v>0</v>
          </cell>
          <cell r="EN157">
            <v>1.3</v>
          </cell>
          <cell r="EO157">
            <v>0</v>
          </cell>
          <cell r="EP157">
            <v>0</v>
          </cell>
          <cell r="EQ157">
            <v>0</v>
          </cell>
          <cell r="ER157">
            <v>0</v>
          </cell>
          <cell r="ES157">
            <v>0</v>
          </cell>
          <cell r="ET157" t="str">
            <v>nd</v>
          </cell>
          <cell r="EU157">
            <v>0</v>
          </cell>
          <cell r="EV157" t="str">
            <v>nd</v>
          </cell>
          <cell r="EW157">
            <v>0.89999999999999991</v>
          </cell>
          <cell r="EX157">
            <v>4.2</v>
          </cell>
          <cell r="EY157">
            <v>3.3000000000000003</v>
          </cell>
          <cell r="EZ157" t="str">
            <v>nd</v>
          </cell>
          <cell r="FA157">
            <v>0</v>
          </cell>
          <cell r="FB157">
            <v>2.1999999999999997</v>
          </cell>
          <cell r="FC157">
            <v>1.9</v>
          </cell>
          <cell r="FD157">
            <v>10.5</v>
          </cell>
          <cell r="FE157">
            <v>15.1</v>
          </cell>
          <cell r="FF157" t="str">
            <v>nd</v>
          </cell>
          <cell r="FG157">
            <v>0.4</v>
          </cell>
          <cell r="FH157">
            <v>1.7000000000000002</v>
          </cell>
          <cell r="FI157">
            <v>1.7000000000000002</v>
          </cell>
          <cell r="FJ157">
            <v>14.099999999999998</v>
          </cell>
          <cell r="FK157">
            <v>26.200000000000003</v>
          </cell>
          <cell r="FL157" t="str">
            <v>nd</v>
          </cell>
          <cell r="FM157" t="str">
            <v>nd</v>
          </cell>
          <cell r="FN157">
            <v>0</v>
          </cell>
          <cell r="FO157" t="str">
            <v>nd</v>
          </cell>
          <cell r="FP157">
            <v>5</v>
          </cell>
          <cell r="FQ157">
            <v>10.6</v>
          </cell>
          <cell r="FR157">
            <v>0</v>
          </cell>
          <cell r="FS157">
            <v>0</v>
          </cell>
          <cell r="FT157">
            <v>0</v>
          </cell>
          <cell r="FU157">
            <v>0</v>
          </cell>
          <cell r="FV157">
            <v>0</v>
          </cell>
          <cell r="FW157" t="str">
            <v>nd</v>
          </cell>
          <cell r="FX157" t="str">
            <v>nd</v>
          </cell>
          <cell r="FY157">
            <v>0</v>
          </cell>
          <cell r="FZ157">
            <v>2.1</v>
          </cell>
          <cell r="GA157">
            <v>3.1</v>
          </cell>
          <cell r="GB157">
            <v>3.3000000000000003</v>
          </cell>
          <cell r="GC157" t="str">
            <v>nd</v>
          </cell>
          <cell r="GD157" t="str">
            <v>nd</v>
          </cell>
          <cell r="GE157" t="str">
            <v>nd</v>
          </cell>
          <cell r="GF157">
            <v>1.7999999999999998</v>
          </cell>
          <cell r="GG157">
            <v>6.9</v>
          </cell>
          <cell r="GH157">
            <v>20.5</v>
          </cell>
          <cell r="GI157">
            <v>0</v>
          </cell>
          <cell r="GJ157">
            <v>0</v>
          </cell>
          <cell r="GK157">
            <v>0</v>
          </cell>
          <cell r="GL157" t="str">
            <v>nd</v>
          </cell>
          <cell r="GM157">
            <v>8.2000000000000011</v>
          </cell>
          <cell r="GN157">
            <v>35.6</v>
          </cell>
          <cell r="GO157">
            <v>0</v>
          </cell>
          <cell r="GP157">
            <v>0</v>
          </cell>
          <cell r="GQ157">
            <v>0</v>
          </cell>
          <cell r="GR157" t="str">
            <v>nd</v>
          </cell>
          <cell r="GS157">
            <v>3</v>
          </cell>
          <cell r="GT157">
            <v>12.6</v>
          </cell>
          <cell r="GU157">
            <v>0</v>
          </cell>
          <cell r="GV157">
            <v>0</v>
          </cell>
          <cell r="GW157">
            <v>0</v>
          </cell>
          <cell r="GX157">
            <v>0</v>
          </cell>
          <cell r="GY157">
            <v>0</v>
          </cell>
          <cell r="GZ157">
            <v>0</v>
          </cell>
          <cell r="HA157">
            <v>0</v>
          </cell>
          <cell r="HB157">
            <v>0</v>
          </cell>
          <cell r="HC157" t="str">
            <v>nd</v>
          </cell>
          <cell r="HD157">
            <v>7.1</v>
          </cell>
          <cell r="HE157">
            <v>1.0999999999999999</v>
          </cell>
          <cell r="HF157">
            <v>0</v>
          </cell>
          <cell r="HG157">
            <v>0</v>
          </cell>
          <cell r="HH157">
            <v>0</v>
          </cell>
          <cell r="HI157">
            <v>2.2999999999999998</v>
          </cell>
          <cell r="HJ157">
            <v>24.2</v>
          </cell>
          <cell r="HK157">
            <v>3.6999999999999997</v>
          </cell>
          <cell r="HL157">
            <v>0</v>
          </cell>
          <cell r="HM157">
            <v>0</v>
          </cell>
          <cell r="HN157">
            <v>0</v>
          </cell>
          <cell r="HO157">
            <v>1.7000000000000002</v>
          </cell>
          <cell r="HP157">
            <v>34.5</v>
          </cell>
          <cell r="HQ157">
            <v>7.3999999999999995</v>
          </cell>
          <cell r="HR157">
            <v>0</v>
          </cell>
          <cell r="HS157">
            <v>0</v>
          </cell>
          <cell r="HT157" t="str">
            <v>nd</v>
          </cell>
          <cell r="HU157" t="str">
            <v>nd</v>
          </cell>
          <cell r="HV157">
            <v>13.8</v>
          </cell>
          <cell r="HW157">
            <v>3</v>
          </cell>
          <cell r="HX157">
            <v>0</v>
          </cell>
          <cell r="HY157">
            <v>0</v>
          </cell>
          <cell r="HZ157">
            <v>0</v>
          </cell>
          <cell r="IA157">
            <v>0</v>
          </cell>
          <cell r="IB157">
            <v>0</v>
          </cell>
          <cell r="IC157" t="str">
            <v>nd</v>
          </cell>
          <cell r="ID157">
            <v>0</v>
          </cell>
          <cell r="IE157">
            <v>2.1999999999999997</v>
          </cell>
          <cell r="IF157">
            <v>2.1</v>
          </cell>
          <cell r="IG157">
            <v>2.4</v>
          </cell>
          <cell r="IH157">
            <v>2.1999999999999997</v>
          </cell>
          <cell r="II157">
            <v>0</v>
          </cell>
          <cell r="IJ157">
            <v>0</v>
          </cell>
          <cell r="IK157">
            <v>4.5999999999999996</v>
          </cell>
          <cell r="IL157">
            <v>8.1</v>
          </cell>
          <cell r="IM157">
            <v>14.499999999999998</v>
          </cell>
          <cell r="IN157">
            <v>3</v>
          </cell>
          <cell r="IO157">
            <v>0.70000000000000007</v>
          </cell>
          <cell r="IP157">
            <v>0.8</v>
          </cell>
          <cell r="IQ157">
            <v>7.5</v>
          </cell>
          <cell r="IR157">
            <v>15.299999999999999</v>
          </cell>
          <cell r="IS157">
            <v>18.099999999999998</v>
          </cell>
          <cell r="IT157">
            <v>2.6</v>
          </cell>
          <cell r="IU157">
            <v>0</v>
          </cell>
          <cell r="IV157" t="str">
            <v>nd</v>
          </cell>
          <cell r="IW157">
            <v>1.5</v>
          </cell>
          <cell r="IX157">
            <v>4.3999999999999995</v>
          </cell>
          <cell r="IY157">
            <v>6.4</v>
          </cell>
          <cell r="IZ157">
            <v>3.1</v>
          </cell>
          <cell r="JA157">
            <v>0</v>
          </cell>
          <cell r="JB157">
            <v>0</v>
          </cell>
          <cell r="JC157">
            <v>0</v>
          </cell>
          <cell r="JD157">
            <v>0</v>
          </cell>
          <cell r="JE157">
            <v>0</v>
          </cell>
          <cell r="JF157">
            <v>0</v>
          </cell>
          <cell r="JG157">
            <v>0</v>
          </cell>
          <cell r="JH157">
            <v>0</v>
          </cell>
          <cell r="JI157">
            <v>0</v>
          </cell>
          <cell r="JJ157" t="str">
            <v>nd</v>
          </cell>
          <cell r="JK157">
            <v>8.9</v>
          </cell>
          <cell r="JL157">
            <v>0</v>
          </cell>
          <cell r="JM157">
            <v>0</v>
          </cell>
          <cell r="JN157">
            <v>0</v>
          </cell>
          <cell r="JO157">
            <v>0</v>
          </cell>
          <cell r="JP157">
            <v>0.89999999999999991</v>
          </cell>
          <cell r="JQ157">
            <v>29.5</v>
          </cell>
          <cell r="JR157">
            <v>0</v>
          </cell>
          <cell r="JS157">
            <v>0</v>
          </cell>
          <cell r="JT157">
            <v>0</v>
          </cell>
          <cell r="JU157">
            <v>0</v>
          </cell>
          <cell r="JV157">
            <v>0</v>
          </cell>
          <cell r="JW157">
            <v>44.1</v>
          </cell>
          <cell r="JX157">
            <v>0</v>
          </cell>
          <cell r="JY157">
            <v>0</v>
          </cell>
          <cell r="JZ157" t="str">
            <v>nd</v>
          </cell>
          <cell r="KA157">
            <v>0</v>
          </cell>
          <cell r="KB157">
            <v>0</v>
          </cell>
          <cell r="KC157">
            <v>15.8</v>
          </cell>
          <cell r="KD157">
            <v>72.099999999999994</v>
          </cell>
          <cell r="KE157">
            <v>4.9000000000000004</v>
          </cell>
          <cell r="KF157">
            <v>3.5000000000000004</v>
          </cell>
          <cell r="KG157">
            <v>5.0999999999999996</v>
          </cell>
          <cell r="KH157">
            <v>14.299999999999999</v>
          </cell>
          <cell r="KI157">
            <v>0.2</v>
          </cell>
          <cell r="KJ157">
            <v>70.599999999999994</v>
          </cell>
          <cell r="KK157">
            <v>4.9000000000000004</v>
          </cell>
          <cell r="KL157">
            <v>3.8</v>
          </cell>
          <cell r="KM157">
            <v>5.2</v>
          </cell>
          <cell r="KN157">
            <v>15.4</v>
          </cell>
          <cell r="KO157">
            <v>0.2</v>
          </cell>
        </row>
        <row r="158">
          <cell r="A158" t="str">
            <v>4ET2</v>
          </cell>
          <cell r="B158" t="str">
            <v>158</v>
          </cell>
          <cell r="C158" t="str">
            <v>NAF 4</v>
          </cell>
          <cell r="D158" t="str">
            <v>ET2</v>
          </cell>
          <cell r="E158" t="str">
            <v>4</v>
          </cell>
          <cell r="F158">
            <v>0.8</v>
          </cell>
          <cell r="G158">
            <v>4.3999999999999995</v>
          </cell>
          <cell r="H158">
            <v>30.2</v>
          </cell>
          <cell r="I158">
            <v>53.300000000000004</v>
          </cell>
          <cell r="J158">
            <v>11.3</v>
          </cell>
          <cell r="K158">
            <v>84.1</v>
          </cell>
          <cell r="L158">
            <v>3.2</v>
          </cell>
          <cell r="M158">
            <v>10.100000000000001</v>
          </cell>
          <cell r="N158">
            <v>2.6</v>
          </cell>
          <cell r="O158">
            <v>26.6</v>
          </cell>
          <cell r="P158">
            <v>26.3</v>
          </cell>
          <cell r="Q158">
            <v>17.8</v>
          </cell>
          <cell r="R158">
            <v>6.6000000000000005</v>
          </cell>
          <cell r="S158">
            <v>13</v>
          </cell>
          <cell r="T158">
            <v>35.5</v>
          </cell>
          <cell r="U158">
            <v>1</v>
          </cell>
          <cell r="V158">
            <v>20.7</v>
          </cell>
          <cell r="W158">
            <v>14.299999999999999</v>
          </cell>
          <cell r="X158">
            <v>81.100000000000009</v>
          </cell>
          <cell r="Y158">
            <v>4.7</v>
          </cell>
          <cell r="Z158">
            <v>9.1999999999999993</v>
          </cell>
          <cell r="AA158">
            <v>58.9</v>
          </cell>
          <cell r="AB158">
            <v>24.8</v>
          </cell>
          <cell r="AC158">
            <v>50.4</v>
          </cell>
          <cell r="AD158">
            <v>18.399999999999999</v>
          </cell>
          <cell r="AE158">
            <v>30.3</v>
          </cell>
          <cell r="AF158">
            <v>27.3</v>
          </cell>
          <cell r="AG158">
            <v>3</v>
          </cell>
          <cell r="AH158">
            <v>0</v>
          </cell>
          <cell r="AI158">
            <v>39.4</v>
          </cell>
          <cell r="AJ158">
            <v>59.9</v>
          </cell>
          <cell r="AK158">
            <v>7.7</v>
          </cell>
          <cell r="AL158">
            <v>32.4</v>
          </cell>
          <cell r="AM158">
            <v>45.9</v>
          </cell>
          <cell r="AN158">
            <v>54.1</v>
          </cell>
          <cell r="AO158">
            <v>58.699999999999996</v>
          </cell>
          <cell r="AP158">
            <v>41.3</v>
          </cell>
          <cell r="AQ158">
            <v>53.6</v>
          </cell>
          <cell r="AR158">
            <v>1.3</v>
          </cell>
          <cell r="AS158" t="str">
            <v>nd</v>
          </cell>
          <cell r="AT158">
            <v>38.1</v>
          </cell>
          <cell r="AU158">
            <v>6.1</v>
          </cell>
          <cell r="AV158">
            <v>9.8000000000000007</v>
          </cell>
          <cell r="AW158">
            <v>6.6000000000000005</v>
          </cell>
          <cell r="AX158">
            <v>4.8</v>
          </cell>
          <cell r="AY158">
            <v>71.3</v>
          </cell>
          <cell r="AZ158">
            <v>7.3999999999999995</v>
          </cell>
          <cell r="BA158">
            <v>62.4</v>
          </cell>
          <cell r="BB158">
            <v>19.900000000000002</v>
          </cell>
          <cell r="BC158">
            <v>6.6000000000000005</v>
          </cell>
          <cell r="BD158">
            <v>3.4000000000000004</v>
          </cell>
          <cell r="BE158">
            <v>3.4000000000000004</v>
          </cell>
          <cell r="BF158">
            <v>4.3</v>
          </cell>
          <cell r="BG158">
            <v>0.3</v>
          </cell>
          <cell r="BH158">
            <v>1.5</v>
          </cell>
          <cell r="BI158">
            <v>4.5</v>
          </cell>
          <cell r="BJ158">
            <v>8.4</v>
          </cell>
          <cell r="BK158">
            <v>42</v>
          </cell>
          <cell r="BL158">
            <v>43.2</v>
          </cell>
          <cell r="BM158">
            <v>0.89999999999999991</v>
          </cell>
          <cell r="BN158">
            <v>0.4</v>
          </cell>
          <cell r="BO158">
            <v>0.5</v>
          </cell>
          <cell r="BP158">
            <v>4.8</v>
          </cell>
          <cell r="BQ158">
            <v>31.5</v>
          </cell>
          <cell r="BR158">
            <v>61.8</v>
          </cell>
          <cell r="BS158" t="str">
            <v>nd</v>
          </cell>
          <cell r="BT158">
            <v>0</v>
          </cell>
          <cell r="BU158" t="str">
            <v>nd</v>
          </cell>
          <cell r="BV158">
            <v>9.1999999999999993</v>
          </cell>
          <cell r="BW158">
            <v>82.1</v>
          </cell>
          <cell r="BX158">
            <v>8.3000000000000007</v>
          </cell>
          <cell r="BY158">
            <v>2</v>
          </cell>
          <cell r="BZ158">
            <v>3.2</v>
          </cell>
          <cell r="CA158">
            <v>13.8</v>
          </cell>
          <cell r="CB158">
            <v>42.3</v>
          </cell>
          <cell r="CC158">
            <v>31.900000000000002</v>
          </cell>
          <cell r="CD158">
            <v>6.7</v>
          </cell>
          <cell r="CE158">
            <v>0</v>
          </cell>
          <cell r="CF158">
            <v>0</v>
          </cell>
          <cell r="CG158">
            <v>0</v>
          </cell>
          <cell r="CH158" t="str">
            <v>nd</v>
          </cell>
          <cell r="CI158">
            <v>1.3</v>
          </cell>
          <cell r="CJ158">
            <v>98.3</v>
          </cell>
          <cell r="CK158">
            <v>79.100000000000009</v>
          </cell>
          <cell r="CL158">
            <v>28.000000000000004</v>
          </cell>
          <cell r="CM158">
            <v>79</v>
          </cell>
          <cell r="CN158">
            <v>39.6</v>
          </cell>
          <cell r="CO158">
            <v>4.8</v>
          </cell>
          <cell r="CP158">
            <v>41.9</v>
          </cell>
          <cell r="CQ158">
            <v>79.2</v>
          </cell>
          <cell r="CR158">
            <v>10.8</v>
          </cell>
          <cell r="CS158">
            <v>24.7</v>
          </cell>
          <cell r="CT158">
            <v>33.5</v>
          </cell>
          <cell r="CU158">
            <v>10.5</v>
          </cell>
          <cell r="CV158">
            <v>31.4</v>
          </cell>
          <cell r="CW158">
            <v>27.200000000000003</v>
          </cell>
          <cell r="CX158">
            <v>4.5999999999999996</v>
          </cell>
          <cell r="CY158">
            <v>6</v>
          </cell>
          <cell r="CZ158">
            <v>10.6</v>
          </cell>
          <cell r="DA158">
            <v>19.2</v>
          </cell>
          <cell r="DB158">
            <v>32.4</v>
          </cell>
          <cell r="DC158">
            <v>20.399999999999999</v>
          </cell>
          <cell r="DD158">
            <v>44.1</v>
          </cell>
          <cell r="DE158">
            <v>9.3000000000000007</v>
          </cell>
          <cell r="DF158">
            <v>17.599999999999998</v>
          </cell>
          <cell r="DG158">
            <v>6.9</v>
          </cell>
          <cell r="DH158">
            <v>1.7000000000000002</v>
          </cell>
          <cell r="DI158">
            <v>17.7</v>
          </cell>
          <cell r="DJ158">
            <v>11.4</v>
          </cell>
          <cell r="DK158">
            <v>15.8</v>
          </cell>
          <cell r="DL158">
            <v>0.6</v>
          </cell>
          <cell r="DM158" t="str">
            <v>nd</v>
          </cell>
          <cell r="DN158" t="str">
            <v>nd</v>
          </cell>
          <cell r="DO158">
            <v>0</v>
          </cell>
          <cell r="DP158">
            <v>0</v>
          </cell>
          <cell r="DQ158">
            <v>1.2</v>
          </cell>
          <cell r="DR158">
            <v>0.8</v>
          </cell>
          <cell r="DS158">
            <v>1.2</v>
          </cell>
          <cell r="DT158">
            <v>0.6</v>
          </cell>
          <cell r="DU158">
            <v>0.6</v>
          </cell>
          <cell r="DV158" t="str">
            <v>nd</v>
          </cell>
          <cell r="DW158">
            <v>14.6</v>
          </cell>
          <cell r="DX158">
            <v>10.100000000000001</v>
          </cell>
          <cell r="DY158">
            <v>3.1</v>
          </cell>
          <cell r="DZ158">
            <v>1.7000000000000002</v>
          </cell>
          <cell r="EA158">
            <v>1</v>
          </cell>
          <cell r="EB158">
            <v>0.3</v>
          </cell>
          <cell r="EC158">
            <v>37.4</v>
          </cell>
          <cell r="ED158">
            <v>7.3</v>
          </cell>
          <cell r="EE158">
            <v>2</v>
          </cell>
          <cell r="EF158">
            <v>0.8</v>
          </cell>
          <cell r="EG158">
            <v>1.6</v>
          </cell>
          <cell r="EH158">
            <v>3.3000000000000003</v>
          </cell>
          <cell r="EI158">
            <v>8.6</v>
          </cell>
          <cell r="EJ158">
            <v>1.7999999999999998</v>
          </cell>
          <cell r="EK158">
            <v>0.2</v>
          </cell>
          <cell r="EL158" t="str">
            <v>nd</v>
          </cell>
          <cell r="EM158" t="str">
            <v>nd</v>
          </cell>
          <cell r="EN158">
            <v>0.5</v>
          </cell>
          <cell r="EO158">
            <v>0</v>
          </cell>
          <cell r="EP158" t="str">
            <v>nd</v>
          </cell>
          <cell r="EQ158" t="str">
            <v>nd</v>
          </cell>
          <cell r="ER158">
            <v>0</v>
          </cell>
          <cell r="ES158" t="str">
            <v>nd</v>
          </cell>
          <cell r="ET158">
            <v>0</v>
          </cell>
          <cell r="EU158" t="str">
            <v>nd</v>
          </cell>
          <cell r="EV158">
            <v>0</v>
          </cell>
          <cell r="EW158">
            <v>0.8</v>
          </cell>
          <cell r="EX158">
            <v>2.2999999999999998</v>
          </cell>
          <cell r="EY158">
            <v>1.4000000000000001</v>
          </cell>
          <cell r="EZ158" t="str">
            <v>nd</v>
          </cell>
          <cell r="FA158">
            <v>0.89999999999999991</v>
          </cell>
          <cell r="FB158">
            <v>1.7999999999999998</v>
          </cell>
          <cell r="FC158">
            <v>4.1000000000000005</v>
          </cell>
          <cell r="FD158">
            <v>12.8</v>
          </cell>
          <cell r="FE158">
            <v>11.3</v>
          </cell>
          <cell r="FF158">
            <v>0.1</v>
          </cell>
          <cell r="FG158">
            <v>0.4</v>
          </cell>
          <cell r="FH158">
            <v>2.1999999999999997</v>
          </cell>
          <cell r="FI158">
            <v>2.7</v>
          </cell>
          <cell r="FJ158">
            <v>21.6</v>
          </cell>
          <cell r="FK158">
            <v>25.4</v>
          </cell>
          <cell r="FL158">
            <v>0</v>
          </cell>
          <cell r="FM158">
            <v>0</v>
          </cell>
          <cell r="FN158">
            <v>0.4</v>
          </cell>
          <cell r="FO158">
            <v>0.8</v>
          </cell>
          <cell r="FP158">
            <v>4.9000000000000004</v>
          </cell>
          <cell r="FQ158">
            <v>5</v>
          </cell>
          <cell r="FR158" t="str">
            <v>nd</v>
          </cell>
          <cell r="FS158">
            <v>0</v>
          </cell>
          <cell r="FT158">
            <v>0</v>
          </cell>
          <cell r="FU158">
            <v>0</v>
          </cell>
          <cell r="FV158">
            <v>0.70000000000000007</v>
          </cell>
          <cell r="FW158">
            <v>0.5</v>
          </cell>
          <cell r="FX158" t="str">
            <v>nd</v>
          </cell>
          <cell r="FY158" t="str">
            <v>nd</v>
          </cell>
          <cell r="FZ158">
            <v>0.89999999999999991</v>
          </cell>
          <cell r="GA158">
            <v>1.2</v>
          </cell>
          <cell r="GB158">
            <v>1.5</v>
          </cell>
          <cell r="GC158" t="str">
            <v>nd</v>
          </cell>
          <cell r="GD158" t="str">
            <v>nd</v>
          </cell>
          <cell r="GE158" t="str">
            <v>nd</v>
          </cell>
          <cell r="GF158">
            <v>2.9000000000000004</v>
          </cell>
          <cell r="GG158">
            <v>12.3</v>
          </cell>
          <cell r="GH158">
            <v>15</v>
          </cell>
          <cell r="GI158">
            <v>0</v>
          </cell>
          <cell r="GJ158">
            <v>0</v>
          </cell>
          <cell r="GK158">
            <v>0</v>
          </cell>
          <cell r="GL158" t="str">
            <v>nd</v>
          </cell>
          <cell r="GM158">
            <v>15.1</v>
          </cell>
          <cell r="GN158">
            <v>37.1</v>
          </cell>
          <cell r="GO158">
            <v>0</v>
          </cell>
          <cell r="GP158">
            <v>0</v>
          </cell>
          <cell r="GQ158">
            <v>0</v>
          </cell>
          <cell r="GR158">
            <v>0.8</v>
          </cell>
          <cell r="GS158">
            <v>2.9000000000000004</v>
          </cell>
          <cell r="GT158">
            <v>7.5</v>
          </cell>
          <cell r="GU158">
            <v>0</v>
          </cell>
          <cell r="GV158" t="str">
            <v>nd</v>
          </cell>
          <cell r="GW158">
            <v>0</v>
          </cell>
          <cell r="GX158">
            <v>0</v>
          </cell>
          <cell r="GY158">
            <v>0.2</v>
          </cell>
          <cell r="GZ158">
            <v>0</v>
          </cell>
          <cell r="HA158">
            <v>0</v>
          </cell>
          <cell r="HB158">
            <v>0</v>
          </cell>
          <cell r="HC158">
            <v>0.70000000000000007</v>
          </cell>
          <cell r="HD158">
            <v>3.5000000000000004</v>
          </cell>
          <cell r="HE158">
            <v>0.6</v>
          </cell>
          <cell r="HF158" t="str">
            <v>nd</v>
          </cell>
          <cell r="HG158">
            <v>0</v>
          </cell>
          <cell r="HH158">
            <v>0</v>
          </cell>
          <cell r="HI158">
            <v>2.6</v>
          </cell>
          <cell r="HJ158">
            <v>26.200000000000003</v>
          </cell>
          <cell r="HK158">
            <v>1.6</v>
          </cell>
          <cell r="HL158">
            <v>0</v>
          </cell>
          <cell r="HM158">
            <v>0</v>
          </cell>
          <cell r="HN158" t="str">
            <v>nd</v>
          </cell>
          <cell r="HO158">
            <v>5.5</v>
          </cell>
          <cell r="HP158">
            <v>41.9</v>
          </cell>
          <cell r="HQ158">
            <v>5.5</v>
          </cell>
          <cell r="HR158">
            <v>0</v>
          </cell>
          <cell r="HS158">
            <v>0</v>
          </cell>
          <cell r="HT158" t="str">
            <v>nd</v>
          </cell>
          <cell r="HU158">
            <v>0.3</v>
          </cell>
          <cell r="HV158">
            <v>10</v>
          </cell>
          <cell r="HW158">
            <v>0.4</v>
          </cell>
          <cell r="HX158">
            <v>0</v>
          </cell>
          <cell r="HY158" t="str">
            <v>nd</v>
          </cell>
          <cell r="HZ158" t="str">
            <v>nd</v>
          </cell>
          <cell r="IA158" t="str">
            <v>nd</v>
          </cell>
          <cell r="IB158" t="str">
            <v>nd</v>
          </cell>
          <cell r="IC158">
            <v>0.6</v>
          </cell>
          <cell r="ID158" t="str">
            <v>nd</v>
          </cell>
          <cell r="IE158">
            <v>0.8</v>
          </cell>
          <cell r="IF158">
            <v>1.4000000000000001</v>
          </cell>
          <cell r="IG158">
            <v>1.0999999999999999</v>
          </cell>
          <cell r="IH158">
            <v>0.4</v>
          </cell>
          <cell r="II158">
            <v>0.3</v>
          </cell>
          <cell r="IJ158">
            <v>1.3</v>
          </cell>
          <cell r="IK158">
            <v>4.3999999999999995</v>
          </cell>
          <cell r="IL158">
            <v>13.100000000000001</v>
          </cell>
          <cell r="IM158">
            <v>10.100000000000001</v>
          </cell>
          <cell r="IN158">
            <v>1</v>
          </cell>
          <cell r="IO158">
            <v>1.0999999999999999</v>
          </cell>
          <cell r="IP158">
            <v>1.5</v>
          </cell>
          <cell r="IQ158">
            <v>7.1999999999999993</v>
          </cell>
          <cell r="IR158">
            <v>23.7</v>
          </cell>
          <cell r="IS158">
            <v>14.899999999999999</v>
          </cell>
          <cell r="IT158">
            <v>4.9000000000000004</v>
          </cell>
          <cell r="IU158">
            <v>0</v>
          </cell>
          <cell r="IV158">
            <v>0.1</v>
          </cell>
          <cell r="IW158">
            <v>1.3</v>
          </cell>
          <cell r="IX158">
            <v>4.1000000000000005</v>
          </cell>
          <cell r="IY158">
            <v>5.4</v>
          </cell>
          <cell r="IZ158">
            <v>0.3</v>
          </cell>
          <cell r="JA158">
            <v>0</v>
          </cell>
          <cell r="JB158">
            <v>0</v>
          </cell>
          <cell r="JC158">
            <v>0</v>
          </cell>
          <cell r="JD158">
            <v>0</v>
          </cell>
          <cell r="JE158">
            <v>0.8</v>
          </cell>
          <cell r="JF158">
            <v>0</v>
          </cell>
          <cell r="JG158">
            <v>0</v>
          </cell>
          <cell r="JH158">
            <v>0</v>
          </cell>
          <cell r="JI158">
            <v>0</v>
          </cell>
          <cell r="JJ158">
            <v>0</v>
          </cell>
          <cell r="JK158">
            <v>4.8</v>
          </cell>
          <cell r="JL158">
            <v>0</v>
          </cell>
          <cell r="JM158">
            <v>0</v>
          </cell>
          <cell r="JN158">
            <v>0</v>
          </cell>
          <cell r="JO158" t="str">
            <v>nd</v>
          </cell>
          <cell r="JP158">
            <v>0.70000000000000007</v>
          </cell>
          <cell r="JQ158">
            <v>29.9</v>
          </cell>
          <cell r="JR158">
            <v>0</v>
          </cell>
          <cell r="JS158">
            <v>0</v>
          </cell>
          <cell r="JT158">
            <v>0</v>
          </cell>
          <cell r="JU158">
            <v>0</v>
          </cell>
          <cell r="JV158">
            <v>0.6</v>
          </cell>
          <cell r="JW158">
            <v>51.800000000000004</v>
          </cell>
          <cell r="JX158">
            <v>0</v>
          </cell>
          <cell r="JY158">
            <v>0</v>
          </cell>
          <cell r="JZ158">
            <v>0</v>
          </cell>
          <cell r="KA158">
            <v>0</v>
          </cell>
          <cell r="KB158">
            <v>0</v>
          </cell>
          <cell r="KC158">
            <v>11.200000000000001</v>
          </cell>
          <cell r="KD158">
            <v>65</v>
          </cell>
          <cell r="KE158">
            <v>6.1</v>
          </cell>
          <cell r="KF158">
            <v>3.4000000000000004</v>
          </cell>
          <cell r="KG158">
            <v>7.1</v>
          </cell>
          <cell r="KH158">
            <v>18.2</v>
          </cell>
          <cell r="KI158">
            <v>0.1</v>
          </cell>
          <cell r="KJ158">
            <v>62.6</v>
          </cell>
          <cell r="KK158">
            <v>6.2</v>
          </cell>
          <cell r="KL158">
            <v>3.5999999999999996</v>
          </cell>
          <cell r="KM158">
            <v>7.3999999999999995</v>
          </cell>
          <cell r="KN158">
            <v>20.100000000000001</v>
          </cell>
          <cell r="KO158">
            <v>0.2</v>
          </cell>
        </row>
        <row r="159">
          <cell r="A159" t="str">
            <v>5ET2</v>
          </cell>
          <cell r="B159" t="str">
            <v>159</v>
          </cell>
          <cell r="C159" t="str">
            <v>NAF 4</v>
          </cell>
          <cell r="D159" t="str">
            <v>ET2</v>
          </cell>
          <cell r="E159" t="str">
            <v>5</v>
          </cell>
          <cell r="F159">
            <v>1</v>
          </cell>
          <cell r="G159">
            <v>4.9000000000000004</v>
          </cell>
          <cell r="H159">
            <v>30.3</v>
          </cell>
          <cell r="I159">
            <v>51.7</v>
          </cell>
          <cell r="J159">
            <v>12</v>
          </cell>
          <cell r="K159">
            <v>86.5</v>
          </cell>
          <cell r="L159">
            <v>2.1999999999999997</v>
          </cell>
          <cell r="M159">
            <v>9.3000000000000007</v>
          </cell>
          <cell r="N159" t="str">
            <v>nd</v>
          </cell>
          <cell r="O159">
            <v>27.200000000000003</v>
          </cell>
          <cell r="P159">
            <v>29.299999999999997</v>
          </cell>
          <cell r="Q159">
            <v>18</v>
          </cell>
          <cell r="R159">
            <v>5.2</v>
          </cell>
          <cell r="S159">
            <v>10.7</v>
          </cell>
          <cell r="T159">
            <v>40.799999999999997</v>
          </cell>
          <cell r="U159">
            <v>1.3</v>
          </cell>
          <cell r="V159">
            <v>19.3</v>
          </cell>
          <cell r="W159">
            <v>11.700000000000001</v>
          </cell>
          <cell r="X159">
            <v>82.699999999999989</v>
          </cell>
          <cell r="Y159">
            <v>5.6000000000000005</v>
          </cell>
          <cell r="Z159">
            <v>5.4</v>
          </cell>
          <cell r="AA159">
            <v>63.1</v>
          </cell>
          <cell r="AB159">
            <v>22.5</v>
          </cell>
          <cell r="AC159">
            <v>40.5</v>
          </cell>
          <cell r="AD159">
            <v>18.899999999999999</v>
          </cell>
          <cell r="AE159">
            <v>56.699999999999996</v>
          </cell>
          <cell r="AF159">
            <v>17.299999999999997</v>
          </cell>
          <cell r="AG159">
            <v>5.8000000000000007</v>
          </cell>
          <cell r="AH159">
            <v>0</v>
          </cell>
          <cell r="AI159">
            <v>20.200000000000003</v>
          </cell>
          <cell r="AJ159">
            <v>66</v>
          </cell>
          <cell r="AK159">
            <v>5.3</v>
          </cell>
          <cell r="AL159">
            <v>28.599999999999998</v>
          </cell>
          <cell r="AM159">
            <v>49</v>
          </cell>
          <cell r="AN159">
            <v>51</v>
          </cell>
          <cell r="AO159">
            <v>72.8</v>
          </cell>
          <cell r="AP159">
            <v>27.200000000000003</v>
          </cell>
          <cell r="AQ159">
            <v>49</v>
          </cell>
          <cell r="AR159">
            <v>2.9000000000000004</v>
          </cell>
          <cell r="AS159">
            <v>2.7</v>
          </cell>
          <cell r="AT159">
            <v>37.6</v>
          </cell>
          <cell r="AU159">
            <v>8</v>
          </cell>
          <cell r="AV159">
            <v>14.899999999999999</v>
          </cell>
          <cell r="AW159">
            <v>4.5</v>
          </cell>
          <cell r="AX159">
            <v>3.1</v>
          </cell>
          <cell r="AY159">
            <v>65</v>
          </cell>
          <cell r="AZ159">
            <v>12.5</v>
          </cell>
          <cell r="BA159">
            <v>59</v>
          </cell>
          <cell r="BB159">
            <v>23</v>
          </cell>
          <cell r="BC159">
            <v>7.3999999999999995</v>
          </cell>
          <cell r="BD159">
            <v>4.7</v>
          </cell>
          <cell r="BE159">
            <v>3.4000000000000004</v>
          </cell>
          <cell r="BF159">
            <v>2.6</v>
          </cell>
          <cell r="BG159" t="str">
            <v>nd</v>
          </cell>
          <cell r="BH159">
            <v>1.2</v>
          </cell>
          <cell r="BI159">
            <v>4.7</v>
          </cell>
          <cell r="BJ159">
            <v>11.5</v>
          </cell>
          <cell r="BK159">
            <v>48.699999999999996</v>
          </cell>
          <cell r="BL159">
            <v>33.4</v>
          </cell>
          <cell r="BM159">
            <v>0.70000000000000007</v>
          </cell>
          <cell r="BN159">
            <v>0.6</v>
          </cell>
          <cell r="BO159">
            <v>1.2</v>
          </cell>
          <cell r="BP159">
            <v>2.2999999999999998</v>
          </cell>
          <cell r="BQ159">
            <v>38.4</v>
          </cell>
          <cell r="BR159">
            <v>56.8</v>
          </cell>
          <cell r="BS159">
            <v>0</v>
          </cell>
          <cell r="BT159">
            <v>0</v>
          </cell>
          <cell r="BU159" t="str">
            <v>nd</v>
          </cell>
          <cell r="BV159">
            <v>9.1999999999999993</v>
          </cell>
          <cell r="BW159">
            <v>83.6</v>
          </cell>
          <cell r="BX159">
            <v>6.7</v>
          </cell>
          <cell r="BY159">
            <v>2.6</v>
          </cell>
          <cell r="BZ159">
            <v>4</v>
          </cell>
          <cell r="CA159">
            <v>19.5</v>
          </cell>
          <cell r="CB159">
            <v>45.5</v>
          </cell>
          <cell r="CC159">
            <v>25.6</v>
          </cell>
          <cell r="CD159">
            <v>2.8000000000000003</v>
          </cell>
          <cell r="CE159">
            <v>0</v>
          </cell>
          <cell r="CF159">
            <v>0</v>
          </cell>
          <cell r="CG159" t="str">
            <v>nd</v>
          </cell>
          <cell r="CH159" t="str">
            <v>nd</v>
          </cell>
          <cell r="CI159">
            <v>1.0999999999999999</v>
          </cell>
          <cell r="CJ159">
            <v>98.4</v>
          </cell>
          <cell r="CK159">
            <v>82.8</v>
          </cell>
          <cell r="CL159">
            <v>34.4</v>
          </cell>
          <cell r="CM159">
            <v>85.1</v>
          </cell>
          <cell r="CN159">
            <v>40.300000000000004</v>
          </cell>
          <cell r="CO159">
            <v>2.9000000000000004</v>
          </cell>
          <cell r="CP159">
            <v>33.4</v>
          </cell>
          <cell r="CQ159">
            <v>82.699999999999989</v>
          </cell>
          <cell r="CR159">
            <v>11.3</v>
          </cell>
          <cell r="CS159">
            <v>23.9</v>
          </cell>
          <cell r="CT159">
            <v>32.4</v>
          </cell>
          <cell r="CU159">
            <v>7.1</v>
          </cell>
          <cell r="CV159">
            <v>36.6</v>
          </cell>
          <cell r="CW159">
            <v>28.1</v>
          </cell>
          <cell r="CX159">
            <v>4.5</v>
          </cell>
          <cell r="CY159">
            <v>11.899999999999999</v>
          </cell>
          <cell r="CZ159">
            <v>7.9</v>
          </cell>
          <cell r="DA159">
            <v>20</v>
          </cell>
          <cell r="DB159">
            <v>27.6</v>
          </cell>
          <cell r="DC159">
            <v>19.7</v>
          </cell>
          <cell r="DD159">
            <v>47.599999999999994</v>
          </cell>
          <cell r="DE159">
            <v>10.7</v>
          </cell>
          <cell r="DF159">
            <v>20.599999999999998</v>
          </cell>
          <cell r="DG159">
            <v>7.6</v>
          </cell>
          <cell r="DH159">
            <v>4</v>
          </cell>
          <cell r="DI159">
            <v>15.299999999999999</v>
          </cell>
          <cell r="DJ159">
            <v>16.900000000000002</v>
          </cell>
          <cell r="DK159">
            <v>14.499999999999998</v>
          </cell>
          <cell r="DL159" t="str">
            <v>nd</v>
          </cell>
          <cell r="DM159" t="str">
            <v>nd</v>
          </cell>
          <cell r="DN159">
            <v>0</v>
          </cell>
          <cell r="DO159">
            <v>0</v>
          </cell>
          <cell r="DP159">
            <v>0</v>
          </cell>
          <cell r="DQ159">
            <v>2.1999999999999997</v>
          </cell>
          <cell r="DR159">
            <v>1.9</v>
          </cell>
          <cell r="DS159">
            <v>1</v>
          </cell>
          <cell r="DT159">
            <v>0</v>
          </cell>
          <cell r="DU159">
            <v>0</v>
          </cell>
          <cell r="DV159">
            <v>0</v>
          </cell>
          <cell r="DW159">
            <v>14.099999999999998</v>
          </cell>
          <cell r="DX159">
            <v>9.3000000000000007</v>
          </cell>
          <cell r="DY159">
            <v>3.6999999999999997</v>
          </cell>
          <cell r="DZ159">
            <v>2</v>
          </cell>
          <cell r="EA159">
            <v>0.89999999999999991</v>
          </cell>
          <cell r="EB159">
            <v>1</v>
          </cell>
          <cell r="EC159">
            <v>31.900000000000002</v>
          </cell>
          <cell r="ED159">
            <v>10.299999999999999</v>
          </cell>
          <cell r="EE159">
            <v>2.6</v>
          </cell>
          <cell r="EF159">
            <v>2.6</v>
          </cell>
          <cell r="EG159">
            <v>2</v>
          </cell>
          <cell r="EH159">
            <v>1.5</v>
          </cell>
          <cell r="EI159">
            <v>10</v>
          </cell>
          <cell r="EJ159">
            <v>1.5</v>
          </cell>
          <cell r="EK159" t="str">
            <v>nd</v>
          </cell>
          <cell r="EL159">
            <v>0</v>
          </cell>
          <cell r="EM159">
            <v>0</v>
          </cell>
          <cell r="EN159" t="str">
            <v>nd</v>
          </cell>
          <cell r="EO159">
            <v>0</v>
          </cell>
          <cell r="EP159" t="str">
            <v>nd</v>
          </cell>
          <cell r="EQ159">
            <v>0</v>
          </cell>
          <cell r="ER159" t="str">
            <v>nd</v>
          </cell>
          <cell r="ES159" t="str">
            <v>nd</v>
          </cell>
          <cell r="ET159">
            <v>0</v>
          </cell>
          <cell r="EU159">
            <v>0</v>
          </cell>
          <cell r="EV159" t="str">
            <v>nd</v>
          </cell>
          <cell r="EW159" t="str">
            <v>nd</v>
          </cell>
          <cell r="EX159">
            <v>3.1</v>
          </cell>
          <cell r="EY159">
            <v>1.6</v>
          </cell>
          <cell r="EZ159" t="str">
            <v>nd</v>
          </cell>
          <cell r="FA159" t="str">
            <v>nd</v>
          </cell>
          <cell r="FB159">
            <v>1.4000000000000001</v>
          </cell>
          <cell r="FC159">
            <v>3.5999999999999996</v>
          </cell>
          <cell r="FD159">
            <v>17.7</v>
          </cell>
          <cell r="FE159">
            <v>7.5</v>
          </cell>
          <cell r="FF159">
            <v>0</v>
          </cell>
          <cell r="FG159">
            <v>0.8</v>
          </cell>
          <cell r="FH159">
            <v>1.9</v>
          </cell>
          <cell r="FI159">
            <v>6.6000000000000005</v>
          </cell>
          <cell r="FJ159">
            <v>22</v>
          </cell>
          <cell r="FK159">
            <v>19.5</v>
          </cell>
          <cell r="FL159">
            <v>0</v>
          </cell>
          <cell r="FM159">
            <v>0</v>
          </cell>
          <cell r="FN159">
            <v>0.89999999999999991</v>
          </cell>
          <cell r="FO159">
            <v>1</v>
          </cell>
          <cell r="FP159">
            <v>5.8000000000000007</v>
          </cell>
          <cell r="FQ159">
            <v>4.3</v>
          </cell>
          <cell r="FR159">
            <v>0</v>
          </cell>
          <cell r="FS159">
            <v>0</v>
          </cell>
          <cell r="FT159">
            <v>0</v>
          </cell>
          <cell r="FU159">
            <v>0</v>
          </cell>
          <cell r="FV159">
            <v>1.0999999999999999</v>
          </cell>
          <cell r="FW159">
            <v>0</v>
          </cell>
          <cell r="FX159">
            <v>0</v>
          </cell>
          <cell r="FY159">
            <v>0.8</v>
          </cell>
          <cell r="FZ159">
            <v>0</v>
          </cell>
          <cell r="GA159">
            <v>3.5999999999999996</v>
          </cell>
          <cell r="GB159">
            <v>0.8</v>
          </cell>
          <cell r="GC159">
            <v>0.70000000000000007</v>
          </cell>
          <cell r="GD159" t="str">
            <v>nd</v>
          </cell>
          <cell r="GE159" t="str">
            <v>nd</v>
          </cell>
          <cell r="GF159">
            <v>1.3</v>
          </cell>
          <cell r="GG159">
            <v>15.4</v>
          </cell>
          <cell r="GH159">
            <v>12.4</v>
          </cell>
          <cell r="GI159">
            <v>0</v>
          </cell>
          <cell r="GJ159" t="str">
            <v>nd</v>
          </cell>
          <cell r="GK159">
            <v>0</v>
          </cell>
          <cell r="GL159">
            <v>0.89999999999999991</v>
          </cell>
          <cell r="GM159">
            <v>14.399999999999999</v>
          </cell>
          <cell r="GN159">
            <v>35.5</v>
          </cell>
          <cell r="GO159">
            <v>0</v>
          </cell>
          <cell r="GP159">
            <v>0</v>
          </cell>
          <cell r="GQ159">
            <v>0</v>
          </cell>
          <cell r="GR159" t="str">
            <v>nd</v>
          </cell>
          <cell r="GS159">
            <v>5.2</v>
          </cell>
          <cell r="GT159">
            <v>7.0000000000000009</v>
          </cell>
          <cell r="GU159">
            <v>0</v>
          </cell>
          <cell r="GV159">
            <v>1.0999999999999999</v>
          </cell>
          <cell r="GW159">
            <v>0</v>
          </cell>
          <cell r="GX159">
            <v>0</v>
          </cell>
          <cell r="GY159">
            <v>0</v>
          </cell>
          <cell r="GZ159">
            <v>0</v>
          </cell>
          <cell r="HA159">
            <v>0</v>
          </cell>
          <cell r="HB159" t="str">
            <v>nd</v>
          </cell>
          <cell r="HC159">
            <v>0.8</v>
          </cell>
          <cell r="HD159">
            <v>3.9</v>
          </cell>
          <cell r="HE159">
            <v>0</v>
          </cell>
          <cell r="HF159">
            <v>0</v>
          </cell>
          <cell r="HG159">
            <v>0</v>
          </cell>
          <cell r="HH159">
            <v>0</v>
          </cell>
          <cell r="HI159">
            <v>2.5</v>
          </cell>
          <cell r="HJ159">
            <v>28.000000000000004</v>
          </cell>
          <cell r="HK159">
            <v>0.6</v>
          </cell>
          <cell r="HL159">
            <v>0</v>
          </cell>
          <cell r="HM159">
            <v>0</v>
          </cell>
          <cell r="HN159">
            <v>0</v>
          </cell>
          <cell r="HO159">
            <v>5.4</v>
          </cell>
          <cell r="HP159">
            <v>40.200000000000003</v>
          </cell>
          <cell r="HQ159">
            <v>5.4</v>
          </cell>
          <cell r="HR159">
            <v>0</v>
          </cell>
          <cell r="HS159">
            <v>0</v>
          </cell>
          <cell r="HT159">
            <v>0</v>
          </cell>
          <cell r="HU159">
            <v>0.6</v>
          </cell>
          <cell r="HV159">
            <v>10.299999999999999</v>
          </cell>
          <cell r="HW159">
            <v>0.70000000000000007</v>
          </cell>
          <cell r="HX159">
            <v>0</v>
          </cell>
          <cell r="HY159">
            <v>0</v>
          </cell>
          <cell r="HZ159">
            <v>0</v>
          </cell>
          <cell r="IA159">
            <v>1.0999999999999999</v>
          </cell>
          <cell r="IB159">
            <v>0</v>
          </cell>
          <cell r="IC159">
            <v>0</v>
          </cell>
          <cell r="ID159" t="str">
            <v>nd</v>
          </cell>
          <cell r="IE159">
            <v>1.5</v>
          </cell>
          <cell r="IF159">
            <v>2.5</v>
          </cell>
          <cell r="IG159">
            <v>0.70000000000000007</v>
          </cell>
          <cell r="IH159" t="str">
            <v>nd</v>
          </cell>
          <cell r="II159">
            <v>1</v>
          </cell>
          <cell r="IJ159">
            <v>0.70000000000000007</v>
          </cell>
          <cell r="IK159">
            <v>4.5999999999999996</v>
          </cell>
          <cell r="IL159">
            <v>15.9</v>
          </cell>
          <cell r="IM159">
            <v>8.7999999999999989</v>
          </cell>
          <cell r="IN159" t="str">
            <v>nd</v>
          </cell>
          <cell r="IO159">
            <v>1.6</v>
          </cell>
          <cell r="IP159">
            <v>3.2</v>
          </cell>
          <cell r="IQ159">
            <v>10.4</v>
          </cell>
          <cell r="IR159">
            <v>22.3</v>
          </cell>
          <cell r="IS159">
            <v>11.799999999999999</v>
          </cell>
          <cell r="IT159">
            <v>1.5</v>
          </cell>
          <cell r="IU159">
            <v>0</v>
          </cell>
          <cell r="IV159">
            <v>0</v>
          </cell>
          <cell r="IW159">
            <v>3.1</v>
          </cell>
          <cell r="IX159">
            <v>3.5000000000000004</v>
          </cell>
          <cell r="IY159">
            <v>4.3999999999999995</v>
          </cell>
          <cell r="IZ159">
            <v>0.70000000000000007</v>
          </cell>
          <cell r="JA159">
            <v>0</v>
          </cell>
          <cell r="JB159">
            <v>0</v>
          </cell>
          <cell r="JC159">
            <v>0</v>
          </cell>
          <cell r="JD159">
            <v>0</v>
          </cell>
          <cell r="JE159">
            <v>1.0999999999999999</v>
          </cell>
          <cell r="JF159">
            <v>0</v>
          </cell>
          <cell r="JG159">
            <v>0</v>
          </cell>
          <cell r="JH159">
            <v>0</v>
          </cell>
          <cell r="JI159">
            <v>0</v>
          </cell>
          <cell r="JJ159" t="str">
            <v>nd</v>
          </cell>
          <cell r="JK159">
            <v>4.8</v>
          </cell>
          <cell r="JL159">
            <v>0</v>
          </cell>
          <cell r="JM159">
            <v>0</v>
          </cell>
          <cell r="JN159" t="str">
            <v>nd</v>
          </cell>
          <cell r="JO159">
            <v>0</v>
          </cell>
          <cell r="JP159" t="str">
            <v>nd</v>
          </cell>
          <cell r="JQ159">
            <v>30</v>
          </cell>
          <cell r="JR159">
            <v>0</v>
          </cell>
          <cell r="JS159">
            <v>0</v>
          </cell>
          <cell r="JT159">
            <v>0</v>
          </cell>
          <cell r="JU159" t="str">
            <v>nd</v>
          </cell>
          <cell r="JV159">
            <v>0</v>
          </cell>
          <cell r="JW159">
            <v>50.4</v>
          </cell>
          <cell r="JX159">
            <v>0</v>
          </cell>
          <cell r="JY159">
            <v>0</v>
          </cell>
          <cell r="JZ159">
            <v>0</v>
          </cell>
          <cell r="KA159">
            <v>0</v>
          </cell>
          <cell r="KB159" t="str">
            <v>nd</v>
          </cell>
          <cell r="KC159">
            <v>12.1</v>
          </cell>
          <cell r="KD159">
            <v>63</v>
          </cell>
          <cell r="KE159">
            <v>7.1</v>
          </cell>
          <cell r="KF159">
            <v>3.3000000000000003</v>
          </cell>
          <cell r="KG159">
            <v>5.7</v>
          </cell>
          <cell r="KH159">
            <v>20.7</v>
          </cell>
          <cell r="KI159">
            <v>0.2</v>
          </cell>
          <cell r="KJ159">
            <v>60.699999999999996</v>
          </cell>
          <cell r="KK159">
            <v>7.3999999999999995</v>
          </cell>
          <cell r="KL159">
            <v>3.3000000000000003</v>
          </cell>
          <cell r="KM159">
            <v>6.1</v>
          </cell>
          <cell r="KN159">
            <v>22.3</v>
          </cell>
          <cell r="KO159">
            <v>0.2</v>
          </cell>
        </row>
        <row r="160">
          <cell r="A160" t="str">
            <v>6ET2</v>
          </cell>
          <cell r="B160" t="str">
            <v>160</v>
          </cell>
          <cell r="C160" t="str">
            <v>NAF 4</v>
          </cell>
          <cell r="D160" t="str">
            <v>ET2</v>
          </cell>
          <cell r="E160" t="str">
            <v>6</v>
          </cell>
          <cell r="F160" t="str">
            <v>nd</v>
          </cell>
          <cell r="G160">
            <v>5.0999999999999996</v>
          </cell>
          <cell r="H160">
            <v>32.6</v>
          </cell>
          <cell r="I160">
            <v>55.1</v>
          </cell>
          <cell r="J160">
            <v>6.8000000000000007</v>
          </cell>
          <cell r="K160">
            <v>76</v>
          </cell>
          <cell r="L160">
            <v>0.8</v>
          </cell>
          <cell r="M160">
            <v>13.100000000000001</v>
          </cell>
          <cell r="N160">
            <v>10.100000000000001</v>
          </cell>
          <cell r="O160">
            <v>28.299999999999997</v>
          </cell>
          <cell r="P160">
            <v>38.9</v>
          </cell>
          <cell r="Q160">
            <v>21.2</v>
          </cell>
          <cell r="R160">
            <v>5.5</v>
          </cell>
          <cell r="S160">
            <v>6.7</v>
          </cell>
          <cell r="T160">
            <v>37.6</v>
          </cell>
          <cell r="U160">
            <v>1.7000000000000002</v>
          </cell>
          <cell r="V160">
            <v>13.600000000000001</v>
          </cell>
          <cell r="W160">
            <v>14.499999999999998</v>
          </cell>
          <cell r="X160">
            <v>83.5</v>
          </cell>
          <cell r="Y160">
            <v>1.9</v>
          </cell>
          <cell r="Z160" t="str">
            <v>nd</v>
          </cell>
          <cell r="AA160">
            <v>56.599999999999994</v>
          </cell>
          <cell r="AB160">
            <v>11.700000000000001</v>
          </cell>
          <cell r="AC160">
            <v>79.3</v>
          </cell>
          <cell r="AD160">
            <v>19.3</v>
          </cell>
          <cell r="AE160">
            <v>37.5</v>
          </cell>
          <cell r="AF160">
            <v>6.7</v>
          </cell>
          <cell r="AG160">
            <v>4.2</v>
          </cell>
          <cell r="AH160">
            <v>0</v>
          </cell>
          <cell r="AI160">
            <v>51.7</v>
          </cell>
          <cell r="AJ160">
            <v>63.6</v>
          </cell>
          <cell r="AK160">
            <v>9.3000000000000007</v>
          </cell>
          <cell r="AL160">
            <v>27.1</v>
          </cell>
          <cell r="AM160">
            <v>59.4</v>
          </cell>
          <cell r="AN160">
            <v>40.6</v>
          </cell>
          <cell r="AO160">
            <v>83.399999999999991</v>
          </cell>
          <cell r="AP160">
            <v>16.600000000000001</v>
          </cell>
          <cell r="AQ160">
            <v>45.4</v>
          </cell>
          <cell r="AR160">
            <v>2.7</v>
          </cell>
          <cell r="AS160">
            <v>5.8999999999999995</v>
          </cell>
          <cell r="AT160">
            <v>34.4</v>
          </cell>
          <cell r="AU160">
            <v>11.5</v>
          </cell>
          <cell r="AV160">
            <v>10.8</v>
          </cell>
          <cell r="AW160">
            <v>3.5000000000000004</v>
          </cell>
          <cell r="AX160">
            <v>11.5</v>
          </cell>
          <cell r="AY160">
            <v>47.8</v>
          </cell>
          <cell r="AZ160">
            <v>26.400000000000002</v>
          </cell>
          <cell r="BA160">
            <v>39.800000000000004</v>
          </cell>
          <cell r="BB160">
            <v>28.499999999999996</v>
          </cell>
          <cell r="BC160">
            <v>16.7</v>
          </cell>
          <cell r="BD160">
            <v>4.5</v>
          </cell>
          <cell r="BE160">
            <v>8.5</v>
          </cell>
          <cell r="BF160">
            <v>2.1</v>
          </cell>
          <cell r="BG160">
            <v>2.1999999999999997</v>
          </cell>
          <cell r="BH160">
            <v>7.3</v>
          </cell>
          <cell r="BI160">
            <v>11.1</v>
          </cell>
          <cell r="BJ160">
            <v>26.900000000000002</v>
          </cell>
          <cell r="BK160">
            <v>40.1</v>
          </cell>
          <cell r="BL160">
            <v>12.5</v>
          </cell>
          <cell r="BM160">
            <v>0</v>
          </cell>
          <cell r="BN160" t="str">
            <v>nd</v>
          </cell>
          <cell r="BO160">
            <v>1</v>
          </cell>
          <cell r="BP160">
            <v>4.1000000000000005</v>
          </cell>
          <cell r="BQ160">
            <v>44.7</v>
          </cell>
          <cell r="BR160">
            <v>50.2</v>
          </cell>
          <cell r="BS160" t="str">
            <v>nd</v>
          </cell>
          <cell r="BT160" t="str">
            <v>nd</v>
          </cell>
          <cell r="BU160" t="str">
            <v>nd</v>
          </cell>
          <cell r="BV160">
            <v>6.8000000000000007</v>
          </cell>
          <cell r="BW160">
            <v>87.9</v>
          </cell>
          <cell r="BX160">
            <v>4.5</v>
          </cell>
          <cell r="BY160">
            <v>6.9</v>
          </cell>
          <cell r="BZ160">
            <v>3.3000000000000003</v>
          </cell>
          <cell r="CA160">
            <v>20.3</v>
          </cell>
          <cell r="CB160">
            <v>42.1</v>
          </cell>
          <cell r="CC160">
            <v>25</v>
          </cell>
          <cell r="CD160">
            <v>2.5</v>
          </cell>
          <cell r="CE160">
            <v>0</v>
          </cell>
          <cell r="CF160">
            <v>0</v>
          </cell>
          <cell r="CG160" t="str">
            <v>nd</v>
          </cell>
          <cell r="CH160">
            <v>0</v>
          </cell>
          <cell r="CI160">
            <v>0.4</v>
          </cell>
          <cell r="CJ160">
            <v>99.5</v>
          </cell>
          <cell r="CK160">
            <v>87.8</v>
          </cell>
          <cell r="CL160">
            <v>53.2</v>
          </cell>
          <cell r="CM160">
            <v>89.5</v>
          </cell>
          <cell r="CN160">
            <v>45.7</v>
          </cell>
          <cell r="CO160">
            <v>10.5</v>
          </cell>
          <cell r="CP160">
            <v>43</v>
          </cell>
          <cell r="CQ160">
            <v>93.300000000000011</v>
          </cell>
          <cell r="CR160">
            <v>16.2</v>
          </cell>
          <cell r="CS160">
            <v>18.099999999999998</v>
          </cell>
          <cell r="CT160">
            <v>35.799999999999997</v>
          </cell>
          <cell r="CU160">
            <v>15</v>
          </cell>
          <cell r="CV160">
            <v>31.2</v>
          </cell>
          <cell r="CW160">
            <v>21.4</v>
          </cell>
          <cell r="CX160">
            <v>7.6</v>
          </cell>
          <cell r="CY160">
            <v>13.5</v>
          </cell>
          <cell r="CZ160">
            <v>10.7</v>
          </cell>
          <cell r="DA160">
            <v>19.8</v>
          </cell>
          <cell r="DB160">
            <v>27</v>
          </cell>
          <cell r="DC160">
            <v>16.7</v>
          </cell>
          <cell r="DD160">
            <v>41.4</v>
          </cell>
          <cell r="DE160">
            <v>4.8</v>
          </cell>
          <cell r="DF160">
            <v>33.5</v>
          </cell>
          <cell r="DG160">
            <v>9.5</v>
          </cell>
          <cell r="DH160">
            <v>6.6000000000000005</v>
          </cell>
          <cell r="DI160">
            <v>15.6</v>
          </cell>
          <cell r="DJ160">
            <v>19</v>
          </cell>
          <cell r="DK160">
            <v>10.8</v>
          </cell>
          <cell r="DL160" t="str">
            <v>nd</v>
          </cell>
          <cell r="DM160">
            <v>0</v>
          </cell>
          <cell r="DN160">
            <v>0</v>
          </cell>
          <cell r="DO160">
            <v>0</v>
          </cell>
          <cell r="DP160">
            <v>0</v>
          </cell>
          <cell r="DQ160">
            <v>0.3</v>
          </cell>
          <cell r="DR160">
            <v>2.8000000000000003</v>
          </cell>
          <cell r="DS160">
            <v>1.3</v>
          </cell>
          <cell r="DT160">
            <v>0.5</v>
          </cell>
          <cell r="DU160" t="str">
            <v>nd</v>
          </cell>
          <cell r="DV160" t="str">
            <v>nd</v>
          </cell>
          <cell r="DW160">
            <v>7.0000000000000009</v>
          </cell>
          <cell r="DX160">
            <v>11.600000000000001</v>
          </cell>
          <cell r="DY160">
            <v>7.7</v>
          </cell>
          <cell r="DZ160">
            <v>1.9</v>
          </cell>
          <cell r="EA160">
            <v>4.3999999999999995</v>
          </cell>
          <cell r="EB160">
            <v>0.5</v>
          </cell>
          <cell r="EC160">
            <v>30.2</v>
          </cell>
          <cell r="ED160">
            <v>11.899999999999999</v>
          </cell>
          <cell r="EE160">
            <v>5.8000000000000007</v>
          </cell>
          <cell r="EF160">
            <v>2.1</v>
          </cell>
          <cell r="EG160">
            <v>3.8</v>
          </cell>
          <cell r="EH160">
            <v>1.3</v>
          </cell>
          <cell r="EI160">
            <v>1.9</v>
          </cell>
          <cell r="EJ160">
            <v>2.5</v>
          </cell>
          <cell r="EK160">
            <v>1.9</v>
          </cell>
          <cell r="EL160">
            <v>0</v>
          </cell>
          <cell r="EM160">
            <v>0</v>
          </cell>
          <cell r="EN160">
            <v>0</v>
          </cell>
          <cell r="EO160">
            <v>0</v>
          </cell>
          <cell r="EP160">
            <v>0</v>
          </cell>
          <cell r="EQ160">
            <v>0</v>
          </cell>
          <cell r="ER160">
            <v>0</v>
          </cell>
          <cell r="ES160" t="str">
            <v>nd</v>
          </cell>
          <cell r="ET160">
            <v>0</v>
          </cell>
          <cell r="EU160">
            <v>0.4</v>
          </cell>
          <cell r="EV160" t="str">
            <v>nd</v>
          </cell>
          <cell r="EW160">
            <v>3.3000000000000003</v>
          </cell>
          <cell r="EX160">
            <v>1.2</v>
          </cell>
          <cell r="EY160">
            <v>0.3</v>
          </cell>
          <cell r="EZ160">
            <v>1.0999999999999999</v>
          </cell>
          <cell r="FA160">
            <v>0.8</v>
          </cell>
          <cell r="FB160">
            <v>5.4</v>
          </cell>
          <cell r="FC160">
            <v>6.5</v>
          </cell>
          <cell r="FD160">
            <v>16.5</v>
          </cell>
          <cell r="FE160">
            <v>2.4</v>
          </cell>
          <cell r="FF160">
            <v>0.89999999999999991</v>
          </cell>
          <cell r="FG160">
            <v>6.1</v>
          </cell>
          <cell r="FH160">
            <v>4.8</v>
          </cell>
          <cell r="FI160">
            <v>13.8</v>
          </cell>
          <cell r="FJ160">
            <v>20.8</v>
          </cell>
          <cell r="FK160">
            <v>8.6999999999999993</v>
          </cell>
          <cell r="FL160" t="str">
            <v>nd</v>
          </cell>
          <cell r="FM160">
            <v>0</v>
          </cell>
          <cell r="FN160">
            <v>0.8</v>
          </cell>
          <cell r="FO160">
            <v>3.3000000000000003</v>
          </cell>
          <cell r="FP160">
            <v>1.6</v>
          </cell>
          <cell r="FQ160">
            <v>0.6</v>
          </cell>
          <cell r="FR160">
            <v>0</v>
          </cell>
          <cell r="FS160" t="str">
            <v>nd</v>
          </cell>
          <cell r="FT160">
            <v>0</v>
          </cell>
          <cell r="FU160">
            <v>0</v>
          </cell>
          <cell r="FV160" t="str">
            <v>nd</v>
          </cell>
          <cell r="FW160">
            <v>0</v>
          </cell>
          <cell r="FX160" t="str">
            <v>nd</v>
          </cell>
          <cell r="FY160" t="str">
            <v>nd</v>
          </cell>
          <cell r="FZ160">
            <v>0.6</v>
          </cell>
          <cell r="GA160">
            <v>3.9</v>
          </cell>
          <cell r="GB160">
            <v>0.70000000000000007</v>
          </cell>
          <cell r="GC160">
            <v>0</v>
          </cell>
          <cell r="GD160">
            <v>0</v>
          </cell>
          <cell r="GE160">
            <v>0.5</v>
          </cell>
          <cell r="GF160">
            <v>3</v>
          </cell>
          <cell r="GG160">
            <v>17.399999999999999</v>
          </cell>
          <cell r="GH160">
            <v>12.1</v>
          </cell>
          <cell r="GI160">
            <v>0</v>
          </cell>
          <cell r="GJ160">
            <v>0</v>
          </cell>
          <cell r="GK160" t="str">
            <v>nd</v>
          </cell>
          <cell r="GL160" t="str">
            <v>nd</v>
          </cell>
          <cell r="GM160">
            <v>20.5</v>
          </cell>
          <cell r="GN160">
            <v>34</v>
          </cell>
          <cell r="GO160">
            <v>0</v>
          </cell>
          <cell r="GP160">
            <v>0</v>
          </cell>
          <cell r="GQ160" t="str">
            <v>nd</v>
          </cell>
          <cell r="GR160" t="str">
            <v>nd</v>
          </cell>
          <cell r="GS160">
            <v>2.8000000000000003</v>
          </cell>
          <cell r="GT160">
            <v>3.3000000000000003</v>
          </cell>
          <cell r="GU160">
            <v>0</v>
          </cell>
          <cell r="GV160" t="str">
            <v>nd</v>
          </cell>
          <cell r="GW160">
            <v>0</v>
          </cell>
          <cell r="GX160">
            <v>0</v>
          </cell>
          <cell r="GY160">
            <v>0</v>
          </cell>
          <cell r="GZ160">
            <v>0</v>
          </cell>
          <cell r="HA160">
            <v>0</v>
          </cell>
          <cell r="HB160">
            <v>0</v>
          </cell>
          <cell r="HC160" t="str">
            <v>nd</v>
          </cell>
          <cell r="HD160">
            <v>5</v>
          </cell>
          <cell r="HE160" t="str">
            <v>nd</v>
          </cell>
          <cell r="HF160" t="str">
            <v>nd</v>
          </cell>
          <cell r="HG160" t="str">
            <v>nd</v>
          </cell>
          <cell r="HH160" t="str">
            <v>nd</v>
          </cell>
          <cell r="HI160">
            <v>3</v>
          </cell>
          <cell r="HJ160">
            <v>28.000000000000004</v>
          </cell>
          <cell r="HK160">
            <v>1.4000000000000001</v>
          </cell>
          <cell r="HL160">
            <v>0</v>
          </cell>
          <cell r="HM160">
            <v>0</v>
          </cell>
          <cell r="HN160">
            <v>0</v>
          </cell>
          <cell r="HO160">
            <v>3.5000000000000004</v>
          </cell>
          <cell r="HP160">
            <v>48.3</v>
          </cell>
          <cell r="HQ160">
            <v>3</v>
          </cell>
          <cell r="HR160">
            <v>0</v>
          </cell>
          <cell r="HS160">
            <v>0</v>
          </cell>
          <cell r="HT160">
            <v>0</v>
          </cell>
          <cell r="HU160" t="str">
            <v>nd</v>
          </cell>
          <cell r="HV160">
            <v>6.2</v>
          </cell>
          <cell r="HW160" t="str">
            <v>nd</v>
          </cell>
          <cell r="HX160">
            <v>0</v>
          </cell>
          <cell r="HY160" t="str">
            <v>nd</v>
          </cell>
          <cell r="HZ160" t="str">
            <v>nd</v>
          </cell>
          <cell r="IA160">
            <v>0</v>
          </cell>
          <cell r="IB160">
            <v>0</v>
          </cell>
          <cell r="IC160">
            <v>0</v>
          </cell>
          <cell r="ID160" t="str">
            <v>nd</v>
          </cell>
          <cell r="IE160">
            <v>1.2</v>
          </cell>
          <cell r="IF160">
            <v>1.5</v>
          </cell>
          <cell r="IG160" t="str">
            <v>nd</v>
          </cell>
          <cell r="IH160">
            <v>0</v>
          </cell>
          <cell r="II160">
            <v>3.3000000000000003</v>
          </cell>
          <cell r="IJ160">
            <v>1.4000000000000001</v>
          </cell>
          <cell r="IK160">
            <v>6</v>
          </cell>
          <cell r="IL160">
            <v>15.7</v>
          </cell>
          <cell r="IM160">
            <v>5</v>
          </cell>
          <cell r="IN160">
            <v>1.0999999999999999</v>
          </cell>
          <cell r="IO160">
            <v>3.1</v>
          </cell>
          <cell r="IP160">
            <v>1.7000000000000002</v>
          </cell>
          <cell r="IQ160">
            <v>10</v>
          </cell>
          <cell r="IR160">
            <v>23.9</v>
          </cell>
          <cell r="IS160">
            <v>14.899999999999999</v>
          </cell>
          <cell r="IT160">
            <v>1.4000000000000001</v>
          </cell>
          <cell r="IU160" t="str">
            <v>nd</v>
          </cell>
          <cell r="IV160" t="str">
            <v>nd</v>
          </cell>
          <cell r="IW160">
            <v>2.9000000000000004</v>
          </cell>
          <cell r="IX160">
            <v>1.3</v>
          </cell>
          <cell r="IY160">
            <v>2.1999999999999997</v>
          </cell>
          <cell r="IZ160">
            <v>0</v>
          </cell>
          <cell r="JA160">
            <v>0</v>
          </cell>
          <cell r="JB160">
            <v>0</v>
          </cell>
          <cell r="JC160">
            <v>0</v>
          </cell>
          <cell r="JD160">
            <v>0</v>
          </cell>
          <cell r="JE160" t="str">
            <v>nd</v>
          </cell>
          <cell r="JF160">
            <v>0</v>
          </cell>
          <cell r="JG160">
            <v>0</v>
          </cell>
          <cell r="JH160">
            <v>0</v>
          </cell>
          <cell r="JI160">
            <v>0</v>
          </cell>
          <cell r="JJ160" t="str">
            <v>nd</v>
          </cell>
          <cell r="JK160">
            <v>5.2</v>
          </cell>
          <cell r="JL160">
            <v>0</v>
          </cell>
          <cell r="JM160">
            <v>0</v>
          </cell>
          <cell r="JN160" t="str">
            <v>nd</v>
          </cell>
          <cell r="JO160">
            <v>0</v>
          </cell>
          <cell r="JP160" t="str">
            <v>nd</v>
          </cell>
          <cell r="JQ160">
            <v>32.4</v>
          </cell>
          <cell r="JR160">
            <v>0</v>
          </cell>
          <cell r="JS160">
            <v>0</v>
          </cell>
          <cell r="JT160">
            <v>0</v>
          </cell>
          <cell r="JU160">
            <v>0</v>
          </cell>
          <cell r="JV160" t="str">
            <v>nd</v>
          </cell>
          <cell r="JW160">
            <v>55.000000000000007</v>
          </cell>
          <cell r="JX160">
            <v>0</v>
          </cell>
          <cell r="JY160">
            <v>0</v>
          </cell>
          <cell r="JZ160">
            <v>0</v>
          </cell>
          <cell r="KA160">
            <v>0</v>
          </cell>
          <cell r="KB160">
            <v>0</v>
          </cell>
          <cell r="KC160">
            <v>6.5</v>
          </cell>
          <cell r="KD160">
            <v>53.300000000000004</v>
          </cell>
          <cell r="KE160">
            <v>15.2</v>
          </cell>
          <cell r="KF160">
            <v>3.2</v>
          </cell>
          <cell r="KG160">
            <v>5.2</v>
          </cell>
          <cell r="KH160">
            <v>23</v>
          </cell>
          <cell r="KI160">
            <v>0</v>
          </cell>
          <cell r="KJ160">
            <v>50.4</v>
          </cell>
          <cell r="KK160">
            <v>16.2</v>
          </cell>
          <cell r="KL160">
            <v>3.4000000000000004</v>
          </cell>
          <cell r="KM160">
            <v>5.4</v>
          </cell>
          <cell r="KN160">
            <v>24.5</v>
          </cell>
          <cell r="KO160">
            <v>0</v>
          </cell>
        </row>
        <row r="161">
          <cell r="A161" t="str">
            <v>AET2</v>
          </cell>
          <cell r="B161" t="str">
            <v>161</v>
          </cell>
          <cell r="C161" t="str">
            <v>NAF 4</v>
          </cell>
          <cell r="D161" t="str">
            <v>ET2</v>
          </cell>
          <cell r="E161" t="str">
            <v>A</v>
          </cell>
          <cell r="F161">
            <v>0.6</v>
          </cell>
          <cell r="G161">
            <v>4.5999999999999996</v>
          </cell>
          <cell r="H161">
            <v>28.299999999999997</v>
          </cell>
          <cell r="I161">
            <v>51.1</v>
          </cell>
          <cell r="J161">
            <v>15.4</v>
          </cell>
          <cell r="K161">
            <v>83.899999999999991</v>
          </cell>
          <cell r="L161">
            <v>6.1</v>
          </cell>
          <cell r="M161">
            <v>8.2000000000000011</v>
          </cell>
          <cell r="N161">
            <v>1.7999999999999998</v>
          </cell>
          <cell r="O161">
            <v>19.400000000000002</v>
          </cell>
          <cell r="P161">
            <v>23.200000000000003</v>
          </cell>
          <cell r="Q161">
            <v>17.7</v>
          </cell>
          <cell r="R161">
            <v>6.7</v>
          </cell>
          <cell r="S161">
            <v>13.5</v>
          </cell>
          <cell r="T161">
            <v>37.200000000000003</v>
          </cell>
          <cell r="U161">
            <v>2.8000000000000003</v>
          </cell>
          <cell r="V161">
            <v>20</v>
          </cell>
          <cell r="W161">
            <v>12</v>
          </cell>
          <cell r="X161">
            <v>83.3</v>
          </cell>
          <cell r="Y161">
            <v>4.7</v>
          </cell>
          <cell r="Z161">
            <v>11.799999999999999</v>
          </cell>
          <cell r="AA161">
            <v>24.4</v>
          </cell>
          <cell r="AB161">
            <v>19.3</v>
          </cell>
          <cell r="AC161">
            <v>20.200000000000003</v>
          </cell>
          <cell r="AD161">
            <v>57.999999999999993</v>
          </cell>
          <cell r="AE161">
            <v>20.599999999999998</v>
          </cell>
          <cell r="AF161">
            <v>25.5</v>
          </cell>
          <cell r="AG161">
            <v>17.599999999999998</v>
          </cell>
          <cell r="AH161">
            <v>0</v>
          </cell>
          <cell r="AI161">
            <v>36.299999999999997</v>
          </cell>
          <cell r="AJ161">
            <v>60.8</v>
          </cell>
          <cell r="AK161">
            <v>5.0999999999999996</v>
          </cell>
          <cell r="AL161">
            <v>34.1</v>
          </cell>
          <cell r="AM161">
            <v>25.900000000000002</v>
          </cell>
          <cell r="AN161">
            <v>74.099999999999994</v>
          </cell>
          <cell r="AO161">
            <v>26.3</v>
          </cell>
          <cell r="AP161">
            <v>73.7</v>
          </cell>
          <cell r="AQ161">
            <v>76.400000000000006</v>
          </cell>
          <cell r="AR161">
            <v>0.8</v>
          </cell>
          <cell r="AS161">
            <v>1.2</v>
          </cell>
          <cell r="AT161">
            <v>17.399999999999999</v>
          </cell>
          <cell r="AU161">
            <v>4.3</v>
          </cell>
          <cell r="AV161">
            <v>9</v>
          </cell>
          <cell r="AW161">
            <v>2.2999999999999998</v>
          </cell>
          <cell r="AX161" t="str">
            <v>nd</v>
          </cell>
          <cell r="AY161">
            <v>84</v>
          </cell>
          <cell r="AZ161">
            <v>2.7</v>
          </cell>
          <cell r="BA161">
            <v>72</v>
          </cell>
          <cell r="BB161">
            <v>9.9</v>
          </cell>
          <cell r="BC161">
            <v>3.6999999999999997</v>
          </cell>
          <cell r="BD161">
            <v>2.8000000000000003</v>
          </cell>
          <cell r="BE161">
            <v>3</v>
          </cell>
          <cell r="BF161">
            <v>8.6</v>
          </cell>
          <cell r="BG161">
            <v>0.89999999999999991</v>
          </cell>
          <cell r="BH161">
            <v>0.2</v>
          </cell>
          <cell r="BI161">
            <v>0.3</v>
          </cell>
          <cell r="BJ161">
            <v>0.70000000000000007</v>
          </cell>
          <cell r="BK161">
            <v>17.899999999999999</v>
          </cell>
          <cell r="BL161">
            <v>80</v>
          </cell>
          <cell r="BM161">
            <v>0.3</v>
          </cell>
          <cell r="BN161" t="str">
            <v>nd</v>
          </cell>
          <cell r="BO161">
            <v>0.8</v>
          </cell>
          <cell r="BP161">
            <v>4.5</v>
          </cell>
          <cell r="BQ161">
            <v>11.700000000000001</v>
          </cell>
          <cell r="BR161">
            <v>82.399999999999991</v>
          </cell>
          <cell r="BS161">
            <v>0</v>
          </cell>
          <cell r="BT161">
            <v>0</v>
          </cell>
          <cell r="BU161">
            <v>0</v>
          </cell>
          <cell r="BV161">
            <v>7.1</v>
          </cell>
          <cell r="BW161">
            <v>52.5</v>
          </cell>
          <cell r="BX161">
            <v>40.400000000000006</v>
          </cell>
          <cell r="BY161">
            <v>3.4000000000000004</v>
          </cell>
          <cell r="BZ161">
            <v>2.7</v>
          </cell>
          <cell r="CA161">
            <v>10.100000000000001</v>
          </cell>
          <cell r="CB161">
            <v>28.4</v>
          </cell>
          <cell r="CC161">
            <v>31.2</v>
          </cell>
          <cell r="CD161">
            <v>24.3</v>
          </cell>
          <cell r="CE161">
            <v>0</v>
          </cell>
          <cell r="CF161">
            <v>0</v>
          </cell>
          <cell r="CG161">
            <v>0</v>
          </cell>
          <cell r="CH161">
            <v>0</v>
          </cell>
          <cell r="CI161">
            <v>0.5</v>
          </cell>
          <cell r="CJ161">
            <v>99.5</v>
          </cell>
          <cell r="CK161">
            <v>59.9</v>
          </cell>
          <cell r="CL161">
            <v>22.6</v>
          </cell>
          <cell r="CM161">
            <v>67.900000000000006</v>
          </cell>
          <cell r="CN161">
            <v>31.3</v>
          </cell>
          <cell r="CO161">
            <v>6.8000000000000007</v>
          </cell>
          <cell r="CP161">
            <v>24.5</v>
          </cell>
          <cell r="CQ161">
            <v>60.8</v>
          </cell>
          <cell r="CR161">
            <v>4.7</v>
          </cell>
          <cell r="CS161">
            <v>32.200000000000003</v>
          </cell>
          <cell r="CT161">
            <v>29.9</v>
          </cell>
          <cell r="CU161">
            <v>10.100000000000001</v>
          </cell>
          <cell r="CV161">
            <v>27.900000000000002</v>
          </cell>
          <cell r="CW161">
            <v>24.5</v>
          </cell>
          <cell r="CX161">
            <v>6</v>
          </cell>
          <cell r="CY161">
            <v>12.2</v>
          </cell>
          <cell r="CZ161">
            <v>9.8000000000000007</v>
          </cell>
          <cell r="DA161">
            <v>17.5</v>
          </cell>
          <cell r="DB161">
            <v>29.9</v>
          </cell>
          <cell r="DC161">
            <v>30.8</v>
          </cell>
          <cell r="DD161">
            <v>43</v>
          </cell>
          <cell r="DE161">
            <v>6.7</v>
          </cell>
          <cell r="DF161">
            <v>11.899999999999999</v>
          </cell>
          <cell r="DG161">
            <v>2.5</v>
          </cell>
          <cell r="DH161">
            <v>0.89999999999999991</v>
          </cell>
          <cell r="DI161">
            <v>13</v>
          </cell>
          <cell r="DJ161">
            <v>8.1</v>
          </cell>
          <cell r="DK161">
            <v>12.4</v>
          </cell>
          <cell r="DL161" t="str">
            <v>nd</v>
          </cell>
          <cell r="DM161" t="str">
            <v>nd</v>
          </cell>
          <cell r="DN161">
            <v>0</v>
          </cell>
          <cell r="DO161">
            <v>0</v>
          </cell>
          <cell r="DP161" t="str">
            <v>nd</v>
          </cell>
          <cell r="DQ161">
            <v>2</v>
          </cell>
          <cell r="DR161">
            <v>1.0999999999999999</v>
          </cell>
          <cell r="DS161" t="str">
            <v>nd</v>
          </cell>
          <cell r="DT161">
            <v>0.4</v>
          </cell>
          <cell r="DU161">
            <v>0.3</v>
          </cell>
          <cell r="DV161">
            <v>0.6</v>
          </cell>
          <cell r="DW161">
            <v>16.3</v>
          </cell>
          <cell r="DX161">
            <v>3.9</v>
          </cell>
          <cell r="DY161">
            <v>2.1999999999999997</v>
          </cell>
          <cell r="DZ161">
            <v>1.9</v>
          </cell>
          <cell r="EA161">
            <v>0.70000000000000007</v>
          </cell>
          <cell r="EB161">
            <v>3.4000000000000004</v>
          </cell>
          <cell r="EC161">
            <v>40.799999999999997</v>
          </cell>
          <cell r="ED161">
            <v>3.5000000000000004</v>
          </cell>
          <cell r="EE161">
            <v>1</v>
          </cell>
          <cell r="EF161">
            <v>0.4</v>
          </cell>
          <cell r="EG161">
            <v>1.7000000000000002</v>
          </cell>
          <cell r="EH161">
            <v>3.3000000000000003</v>
          </cell>
          <cell r="EI161">
            <v>12.6</v>
          </cell>
          <cell r="EJ161">
            <v>1.4000000000000001</v>
          </cell>
          <cell r="EK161" t="str">
            <v>nd</v>
          </cell>
          <cell r="EL161" t="str">
            <v>nd</v>
          </cell>
          <cell r="EM161">
            <v>0</v>
          </cell>
          <cell r="EN161">
            <v>1.2</v>
          </cell>
          <cell r="EO161">
            <v>0</v>
          </cell>
          <cell r="EP161" t="str">
            <v>nd</v>
          </cell>
          <cell r="EQ161">
            <v>0</v>
          </cell>
          <cell r="ER161">
            <v>0</v>
          </cell>
          <cell r="ES161">
            <v>0.6</v>
          </cell>
          <cell r="ET161">
            <v>0</v>
          </cell>
          <cell r="EU161">
            <v>0</v>
          </cell>
          <cell r="EV161">
            <v>0</v>
          </cell>
          <cell r="EW161" t="str">
            <v>nd</v>
          </cell>
          <cell r="EX161">
            <v>0.8</v>
          </cell>
          <cell r="EY161">
            <v>3.8</v>
          </cell>
          <cell r="EZ161">
            <v>0.2</v>
          </cell>
          <cell r="FA161" t="str">
            <v>nd</v>
          </cell>
          <cell r="FB161">
            <v>0</v>
          </cell>
          <cell r="FC161">
            <v>0.2</v>
          </cell>
          <cell r="FD161">
            <v>6</v>
          </cell>
          <cell r="FE161">
            <v>21</v>
          </cell>
          <cell r="FF161">
            <v>0.70000000000000007</v>
          </cell>
          <cell r="FG161" t="str">
            <v>nd</v>
          </cell>
          <cell r="FH161" t="str">
            <v>nd</v>
          </cell>
          <cell r="FI161">
            <v>0.2</v>
          </cell>
          <cell r="FJ161">
            <v>8.6</v>
          </cell>
          <cell r="FK161">
            <v>41.6</v>
          </cell>
          <cell r="FL161">
            <v>0</v>
          </cell>
          <cell r="FM161">
            <v>0</v>
          </cell>
          <cell r="FN161" t="str">
            <v>nd</v>
          </cell>
          <cell r="FO161">
            <v>0.3</v>
          </cell>
          <cell r="FP161">
            <v>2.5</v>
          </cell>
          <cell r="FQ161">
            <v>13</v>
          </cell>
          <cell r="FR161" t="str">
            <v>nd</v>
          </cell>
          <cell r="FS161">
            <v>0</v>
          </cell>
          <cell r="FT161">
            <v>0</v>
          </cell>
          <cell r="FU161">
            <v>0</v>
          </cell>
          <cell r="FV161" t="str">
            <v>nd</v>
          </cell>
          <cell r="FW161">
            <v>0</v>
          </cell>
          <cell r="FX161">
            <v>0</v>
          </cell>
          <cell r="FY161" t="str">
            <v>nd</v>
          </cell>
          <cell r="FZ161">
            <v>1.4000000000000001</v>
          </cell>
          <cell r="GA161">
            <v>1.2</v>
          </cell>
          <cell r="GB161">
            <v>1.5</v>
          </cell>
          <cell r="GC161">
            <v>0.3</v>
          </cell>
          <cell r="GD161">
            <v>0</v>
          </cell>
          <cell r="GE161">
            <v>0.6</v>
          </cell>
          <cell r="GF161">
            <v>2.7</v>
          </cell>
          <cell r="GG161">
            <v>5.7</v>
          </cell>
          <cell r="GH161">
            <v>18.2</v>
          </cell>
          <cell r="GI161">
            <v>0</v>
          </cell>
          <cell r="GJ161">
            <v>0</v>
          </cell>
          <cell r="GK161">
            <v>0</v>
          </cell>
          <cell r="GL161" t="str">
            <v>nd</v>
          </cell>
          <cell r="GM161">
            <v>3.3000000000000003</v>
          </cell>
          <cell r="GN161">
            <v>48.6</v>
          </cell>
          <cell r="GO161">
            <v>0</v>
          </cell>
          <cell r="GP161">
            <v>0</v>
          </cell>
          <cell r="GQ161">
            <v>0</v>
          </cell>
          <cell r="GR161">
            <v>0</v>
          </cell>
          <cell r="GS161">
            <v>1.5</v>
          </cell>
          <cell r="GT161">
            <v>13.8</v>
          </cell>
          <cell r="GU161">
            <v>0</v>
          </cell>
          <cell r="GV161" t="str">
            <v>nd</v>
          </cell>
          <cell r="GW161">
            <v>0</v>
          </cell>
          <cell r="GX161">
            <v>0</v>
          </cell>
          <cell r="GY161">
            <v>0.4</v>
          </cell>
          <cell r="GZ161">
            <v>0</v>
          </cell>
          <cell r="HA161">
            <v>0</v>
          </cell>
          <cell r="HB161">
            <v>0</v>
          </cell>
          <cell r="HC161">
            <v>1</v>
          </cell>
          <cell r="HD161">
            <v>1.3</v>
          </cell>
          <cell r="HE161">
            <v>2.5</v>
          </cell>
          <cell r="HF161">
            <v>0</v>
          </cell>
          <cell r="HG161">
            <v>0</v>
          </cell>
          <cell r="HH161">
            <v>0</v>
          </cell>
          <cell r="HI161">
            <v>3.4000000000000004</v>
          </cell>
          <cell r="HJ161">
            <v>14.299999999999999</v>
          </cell>
          <cell r="HK161">
            <v>10.5</v>
          </cell>
          <cell r="HL161">
            <v>0</v>
          </cell>
          <cell r="HM161">
            <v>0</v>
          </cell>
          <cell r="HN161">
            <v>0</v>
          </cell>
          <cell r="HO161">
            <v>1.9</v>
          </cell>
          <cell r="HP161">
            <v>29.099999999999998</v>
          </cell>
          <cell r="HQ161">
            <v>19.8</v>
          </cell>
          <cell r="HR161">
            <v>0</v>
          </cell>
          <cell r="HS161">
            <v>0</v>
          </cell>
          <cell r="HT161">
            <v>0</v>
          </cell>
          <cell r="HU161">
            <v>0.8</v>
          </cell>
          <cell r="HV161">
            <v>7.5</v>
          </cell>
          <cell r="HW161">
            <v>7.1999999999999993</v>
          </cell>
          <cell r="HX161">
            <v>0</v>
          </cell>
          <cell r="HY161">
            <v>0</v>
          </cell>
          <cell r="HZ161">
            <v>0</v>
          </cell>
          <cell r="IA161" t="str">
            <v>nd</v>
          </cell>
          <cell r="IB161" t="str">
            <v>nd</v>
          </cell>
          <cell r="IC161">
            <v>0.5</v>
          </cell>
          <cell r="ID161">
            <v>0.5</v>
          </cell>
          <cell r="IE161" t="str">
            <v>nd</v>
          </cell>
          <cell r="IF161">
            <v>1.2</v>
          </cell>
          <cell r="IG161">
            <v>1.2</v>
          </cell>
          <cell r="IH161">
            <v>1</v>
          </cell>
          <cell r="II161">
            <v>1.4000000000000001</v>
          </cell>
          <cell r="IJ161">
            <v>0.6</v>
          </cell>
          <cell r="IK161">
            <v>3</v>
          </cell>
          <cell r="IL161">
            <v>6.8000000000000007</v>
          </cell>
          <cell r="IM161">
            <v>10</v>
          </cell>
          <cell r="IN161">
            <v>6.1</v>
          </cell>
          <cell r="IO161">
            <v>1.4000000000000001</v>
          </cell>
          <cell r="IP161">
            <v>0.89999999999999991</v>
          </cell>
          <cell r="IQ161">
            <v>4.5999999999999996</v>
          </cell>
          <cell r="IR161">
            <v>15.1</v>
          </cell>
          <cell r="IS161">
            <v>17.100000000000001</v>
          </cell>
          <cell r="IT161">
            <v>12.3</v>
          </cell>
          <cell r="IU161">
            <v>0</v>
          </cell>
          <cell r="IV161">
            <v>0.4</v>
          </cell>
          <cell r="IW161">
            <v>2</v>
          </cell>
          <cell r="IX161">
            <v>5</v>
          </cell>
          <cell r="IY161">
            <v>2.9000000000000004</v>
          </cell>
          <cell r="IZ161">
            <v>4.9000000000000004</v>
          </cell>
          <cell r="JA161">
            <v>0</v>
          </cell>
          <cell r="JB161">
            <v>0</v>
          </cell>
          <cell r="JC161">
            <v>0</v>
          </cell>
          <cell r="JD161">
            <v>0</v>
          </cell>
          <cell r="JE161">
            <v>0.70000000000000007</v>
          </cell>
          <cell r="JF161">
            <v>0</v>
          </cell>
          <cell r="JG161">
            <v>0</v>
          </cell>
          <cell r="JH161">
            <v>0</v>
          </cell>
          <cell r="JI161">
            <v>0</v>
          </cell>
          <cell r="JJ161">
            <v>0</v>
          </cell>
          <cell r="JK161">
            <v>4.7</v>
          </cell>
          <cell r="JL161">
            <v>0</v>
          </cell>
          <cell r="JM161">
            <v>0</v>
          </cell>
          <cell r="JN161">
            <v>0</v>
          </cell>
          <cell r="JO161">
            <v>0</v>
          </cell>
          <cell r="JP161" t="str">
            <v>nd</v>
          </cell>
          <cell r="JQ161">
            <v>26.900000000000002</v>
          </cell>
          <cell r="JR161">
            <v>0</v>
          </cell>
          <cell r="JS161">
            <v>0</v>
          </cell>
          <cell r="JT161">
            <v>0</v>
          </cell>
          <cell r="JU161">
            <v>0</v>
          </cell>
          <cell r="JV161" t="str">
            <v>nd</v>
          </cell>
          <cell r="JW161">
            <v>51.7</v>
          </cell>
          <cell r="JX161">
            <v>0</v>
          </cell>
          <cell r="JY161">
            <v>0</v>
          </cell>
          <cell r="JZ161">
            <v>0</v>
          </cell>
          <cell r="KA161">
            <v>0</v>
          </cell>
          <cell r="KB161">
            <v>0</v>
          </cell>
          <cell r="KC161">
            <v>15.6</v>
          </cell>
          <cell r="KD161">
            <v>73.599999999999994</v>
          </cell>
          <cell r="KE161">
            <v>2.1</v>
          </cell>
          <cell r="KF161">
            <v>2.8000000000000003</v>
          </cell>
          <cell r="KG161">
            <v>5.0999999999999996</v>
          </cell>
          <cell r="KH161">
            <v>16.5</v>
          </cell>
          <cell r="KI161">
            <v>0</v>
          </cell>
          <cell r="KJ161">
            <v>71.899999999999991</v>
          </cell>
          <cell r="KK161">
            <v>2</v>
          </cell>
          <cell r="KL161">
            <v>3</v>
          </cell>
          <cell r="KM161">
            <v>5.4</v>
          </cell>
          <cell r="KN161">
            <v>17.7</v>
          </cell>
          <cell r="KO161">
            <v>0</v>
          </cell>
        </row>
        <row r="162">
          <cell r="A162" t="str">
            <v>BET2</v>
          </cell>
          <cell r="B162" t="str">
            <v>162</v>
          </cell>
          <cell r="C162" t="str">
            <v>NAF 4</v>
          </cell>
          <cell r="D162" t="str">
            <v>ET2</v>
          </cell>
          <cell r="E162" t="str">
            <v>B</v>
          </cell>
          <cell r="F162">
            <v>0.5</v>
          </cell>
          <cell r="G162">
            <v>6.1</v>
          </cell>
          <cell r="H162">
            <v>30</v>
          </cell>
          <cell r="I162">
            <v>50.1</v>
          </cell>
          <cell r="J162">
            <v>13.3</v>
          </cell>
          <cell r="K162">
            <v>81.699999999999989</v>
          </cell>
          <cell r="L162">
            <v>5.6000000000000005</v>
          </cell>
          <cell r="M162">
            <v>10.8</v>
          </cell>
          <cell r="N162">
            <v>1.9</v>
          </cell>
          <cell r="O162">
            <v>27.1</v>
          </cell>
          <cell r="P162">
            <v>24.8</v>
          </cell>
          <cell r="Q162">
            <v>18.2</v>
          </cell>
          <cell r="R162">
            <v>6.1</v>
          </cell>
          <cell r="S162">
            <v>13.3</v>
          </cell>
          <cell r="T162">
            <v>36.9</v>
          </cell>
          <cell r="U162">
            <v>2.1</v>
          </cell>
          <cell r="V162">
            <v>19.400000000000002</v>
          </cell>
          <cell r="W162">
            <v>13.3</v>
          </cell>
          <cell r="X162">
            <v>81.5</v>
          </cell>
          <cell r="Y162">
            <v>5.0999999999999996</v>
          </cell>
          <cell r="Z162">
            <v>13.8</v>
          </cell>
          <cell r="AA162">
            <v>51.5</v>
          </cell>
          <cell r="AB162">
            <v>21.5</v>
          </cell>
          <cell r="AC162">
            <v>51.5</v>
          </cell>
          <cell r="AD162">
            <v>19.2</v>
          </cell>
          <cell r="AE162">
            <v>28.7</v>
          </cell>
          <cell r="AF162">
            <v>29.5</v>
          </cell>
          <cell r="AG162">
            <v>2.5</v>
          </cell>
          <cell r="AH162">
            <v>0</v>
          </cell>
          <cell r="AI162">
            <v>39.300000000000004</v>
          </cell>
          <cell r="AJ162">
            <v>61.5</v>
          </cell>
          <cell r="AK162">
            <v>8.2000000000000011</v>
          </cell>
          <cell r="AL162">
            <v>30.2</v>
          </cell>
          <cell r="AM162">
            <v>43.1</v>
          </cell>
          <cell r="AN162">
            <v>56.899999999999991</v>
          </cell>
          <cell r="AO162">
            <v>53.2</v>
          </cell>
          <cell r="AP162">
            <v>46.800000000000004</v>
          </cell>
          <cell r="AQ162">
            <v>55.7</v>
          </cell>
          <cell r="AR162">
            <v>1.2</v>
          </cell>
          <cell r="AS162">
            <v>2.1</v>
          </cell>
          <cell r="AT162">
            <v>34.200000000000003</v>
          </cell>
          <cell r="AU162">
            <v>6.8000000000000007</v>
          </cell>
          <cell r="AV162">
            <v>9.6</v>
          </cell>
          <cell r="AW162">
            <v>5.8000000000000007</v>
          </cell>
          <cell r="AX162">
            <v>3.6999999999999997</v>
          </cell>
          <cell r="AY162">
            <v>74.599999999999994</v>
          </cell>
          <cell r="AZ162">
            <v>6.3</v>
          </cell>
          <cell r="BA162">
            <v>66</v>
          </cell>
          <cell r="BB162">
            <v>18</v>
          </cell>
          <cell r="BC162">
            <v>6.4</v>
          </cell>
          <cell r="BD162">
            <v>3.4000000000000004</v>
          </cell>
          <cell r="BE162">
            <v>2.5</v>
          </cell>
          <cell r="BF162">
            <v>3.5999999999999996</v>
          </cell>
          <cell r="BG162">
            <v>0.8</v>
          </cell>
          <cell r="BH162">
            <v>1.3</v>
          </cell>
          <cell r="BI162">
            <v>4.3999999999999995</v>
          </cell>
          <cell r="BJ162">
            <v>7.0000000000000009</v>
          </cell>
          <cell r="BK162">
            <v>39.1</v>
          </cell>
          <cell r="BL162">
            <v>47.5</v>
          </cell>
          <cell r="BM162">
            <v>0.8</v>
          </cell>
          <cell r="BN162">
            <v>0.5</v>
          </cell>
          <cell r="BO162">
            <v>0.70000000000000007</v>
          </cell>
          <cell r="BP162">
            <v>4.8</v>
          </cell>
          <cell r="BQ162">
            <v>27.900000000000002</v>
          </cell>
          <cell r="BR162">
            <v>65.400000000000006</v>
          </cell>
          <cell r="BS162" t="str">
            <v>nd</v>
          </cell>
          <cell r="BT162">
            <v>0</v>
          </cell>
          <cell r="BU162">
            <v>0.3</v>
          </cell>
          <cell r="BV162">
            <v>7.7</v>
          </cell>
          <cell r="BW162">
            <v>81.2</v>
          </cell>
          <cell r="BX162">
            <v>10.8</v>
          </cell>
          <cell r="BY162">
            <v>1.6</v>
          </cell>
          <cell r="BZ162">
            <v>2.4</v>
          </cell>
          <cell r="CA162">
            <v>14.499999999999998</v>
          </cell>
          <cell r="CB162">
            <v>37.9</v>
          </cell>
          <cell r="CC162">
            <v>35.4</v>
          </cell>
          <cell r="CD162">
            <v>8.2000000000000011</v>
          </cell>
          <cell r="CE162">
            <v>0</v>
          </cell>
          <cell r="CF162">
            <v>0</v>
          </cell>
          <cell r="CG162" t="str">
            <v>nd</v>
          </cell>
          <cell r="CH162" t="str">
            <v>nd</v>
          </cell>
          <cell r="CI162">
            <v>1.3</v>
          </cell>
          <cell r="CJ162">
            <v>98.3</v>
          </cell>
          <cell r="CK162">
            <v>76.099999999999994</v>
          </cell>
          <cell r="CL162">
            <v>27.500000000000004</v>
          </cell>
          <cell r="CM162">
            <v>76.599999999999994</v>
          </cell>
          <cell r="CN162">
            <v>40.5</v>
          </cell>
          <cell r="CO162">
            <v>6.3</v>
          </cell>
          <cell r="CP162">
            <v>39</v>
          </cell>
          <cell r="CQ162">
            <v>76.8</v>
          </cell>
          <cell r="CR162">
            <v>9</v>
          </cell>
          <cell r="CS162">
            <v>26.5</v>
          </cell>
          <cell r="CT162">
            <v>33.800000000000004</v>
          </cell>
          <cell r="CU162">
            <v>10.4</v>
          </cell>
          <cell r="CV162">
            <v>29.299999999999997</v>
          </cell>
          <cell r="CW162">
            <v>27.900000000000002</v>
          </cell>
          <cell r="CX162">
            <v>3.6999999999999997</v>
          </cell>
          <cell r="CY162">
            <v>6.8000000000000007</v>
          </cell>
          <cell r="CZ162">
            <v>13.100000000000001</v>
          </cell>
          <cell r="DA162">
            <v>19.400000000000002</v>
          </cell>
          <cell r="DB162">
            <v>29.099999999999998</v>
          </cell>
          <cell r="DC162">
            <v>22</v>
          </cell>
          <cell r="DD162">
            <v>46.400000000000006</v>
          </cell>
          <cell r="DE162">
            <v>8.2000000000000011</v>
          </cell>
          <cell r="DF162">
            <v>16.2</v>
          </cell>
          <cell r="DG162">
            <v>5.7</v>
          </cell>
          <cell r="DH162">
            <v>1.5</v>
          </cell>
          <cell r="DI162">
            <v>16.8</v>
          </cell>
          <cell r="DJ162">
            <v>11.799999999999999</v>
          </cell>
          <cell r="DK162">
            <v>14.7</v>
          </cell>
          <cell r="DL162">
            <v>0.4</v>
          </cell>
          <cell r="DM162" t="str">
            <v>nd</v>
          </cell>
          <cell r="DN162" t="str">
            <v>nd</v>
          </cell>
          <cell r="DO162">
            <v>0</v>
          </cell>
          <cell r="DP162">
            <v>0</v>
          </cell>
          <cell r="DQ162">
            <v>2.4</v>
          </cell>
          <cell r="DR162">
            <v>1.2</v>
          </cell>
          <cell r="DS162">
            <v>1.2</v>
          </cell>
          <cell r="DT162">
            <v>0.70000000000000007</v>
          </cell>
          <cell r="DU162">
            <v>0.4</v>
          </cell>
          <cell r="DV162" t="str">
            <v>nd</v>
          </cell>
          <cell r="DW162">
            <v>16.8</v>
          </cell>
          <cell r="DX162">
            <v>8.4</v>
          </cell>
          <cell r="DY162">
            <v>2.7</v>
          </cell>
          <cell r="DZ162">
            <v>1.7000000000000002</v>
          </cell>
          <cell r="EA162">
            <v>0.6</v>
          </cell>
          <cell r="EB162">
            <v>0.2</v>
          </cell>
          <cell r="EC162">
            <v>36.299999999999997</v>
          </cell>
          <cell r="ED162">
            <v>6.7</v>
          </cell>
          <cell r="EE162">
            <v>1.9</v>
          </cell>
          <cell r="EF162">
            <v>0.89999999999999991</v>
          </cell>
          <cell r="EG162">
            <v>1.3</v>
          </cell>
          <cell r="EH162">
            <v>2.4</v>
          </cell>
          <cell r="EI162">
            <v>10.100000000000001</v>
          </cell>
          <cell r="EJ162">
            <v>1.7000000000000002</v>
          </cell>
          <cell r="EK162">
            <v>0.6</v>
          </cell>
          <cell r="EL162" t="str">
            <v>nd</v>
          </cell>
          <cell r="EM162" t="str">
            <v>nd</v>
          </cell>
          <cell r="EN162">
            <v>0.8</v>
          </cell>
          <cell r="EO162">
            <v>0</v>
          </cell>
          <cell r="EP162" t="str">
            <v>nd</v>
          </cell>
          <cell r="EQ162" t="str">
            <v>nd</v>
          </cell>
          <cell r="ER162">
            <v>0</v>
          </cell>
          <cell r="ES162" t="str">
            <v>nd</v>
          </cell>
          <cell r="ET162" t="str">
            <v>nd</v>
          </cell>
          <cell r="EU162" t="str">
            <v>nd</v>
          </cell>
          <cell r="EV162" t="str">
            <v>nd</v>
          </cell>
          <cell r="EW162">
            <v>0.8</v>
          </cell>
          <cell r="EX162">
            <v>3</v>
          </cell>
          <cell r="EY162">
            <v>2</v>
          </cell>
          <cell r="EZ162">
            <v>0.4</v>
          </cell>
          <cell r="FA162">
            <v>0.6</v>
          </cell>
          <cell r="FB162">
            <v>2</v>
          </cell>
          <cell r="FC162">
            <v>3.3000000000000003</v>
          </cell>
          <cell r="FD162">
            <v>12</v>
          </cell>
          <cell r="FE162">
            <v>12.6</v>
          </cell>
          <cell r="FF162">
            <v>0.2</v>
          </cell>
          <cell r="FG162">
            <v>0.4</v>
          </cell>
          <cell r="FH162">
            <v>2</v>
          </cell>
          <cell r="FI162">
            <v>2.2999999999999998</v>
          </cell>
          <cell r="FJ162">
            <v>18.899999999999999</v>
          </cell>
          <cell r="FK162">
            <v>25.7</v>
          </cell>
          <cell r="FL162" t="str">
            <v>nd</v>
          </cell>
          <cell r="FM162" t="str">
            <v>nd</v>
          </cell>
          <cell r="FN162">
            <v>0.3</v>
          </cell>
          <cell r="FO162">
            <v>0.5</v>
          </cell>
          <cell r="FP162">
            <v>4.9000000000000004</v>
          </cell>
          <cell r="FQ162">
            <v>7.0000000000000009</v>
          </cell>
          <cell r="FR162" t="str">
            <v>nd</v>
          </cell>
          <cell r="FS162">
            <v>0</v>
          </cell>
          <cell r="FT162">
            <v>0</v>
          </cell>
          <cell r="FU162">
            <v>0</v>
          </cell>
          <cell r="FV162">
            <v>0.5</v>
          </cell>
          <cell r="FW162">
            <v>0.5</v>
          </cell>
          <cell r="FX162">
            <v>0.3</v>
          </cell>
          <cell r="FY162" t="str">
            <v>nd</v>
          </cell>
          <cell r="FZ162">
            <v>1.3</v>
          </cell>
          <cell r="GA162">
            <v>1.9</v>
          </cell>
          <cell r="GB162">
            <v>2.1</v>
          </cell>
          <cell r="GC162">
            <v>0.2</v>
          </cell>
          <cell r="GD162">
            <v>0.2</v>
          </cell>
          <cell r="GE162">
            <v>0.5</v>
          </cell>
          <cell r="GF162">
            <v>2.5</v>
          </cell>
          <cell r="GG162">
            <v>10.4</v>
          </cell>
          <cell r="GH162">
            <v>16.900000000000002</v>
          </cell>
          <cell r="GI162">
            <v>0</v>
          </cell>
          <cell r="GJ162">
            <v>0</v>
          </cell>
          <cell r="GK162">
            <v>0</v>
          </cell>
          <cell r="GL162">
            <v>0.2</v>
          </cell>
          <cell r="GM162">
            <v>12.7</v>
          </cell>
          <cell r="GN162">
            <v>36.6</v>
          </cell>
          <cell r="GO162">
            <v>0</v>
          </cell>
          <cell r="GP162">
            <v>0</v>
          </cell>
          <cell r="GQ162">
            <v>0</v>
          </cell>
          <cell r="GR162">
            <v>0.70000000000000007</v>
          </cell>
          <cell r="GS162">
            <v>3</v>
          </cell>
          <cell r="GT162">
            <v>9.3000000000000007</v>
          </cell>
          <cell r="GU162">
            <v>0</v>
          </cell>
          <cell r="GV162" t="str">
            <v>nd</v>
          </cell>
          <cell r="GW162">
            <v>0</v>
          </cell>
          <cell r="GX162">
            <v>0</v>
          </cell>
          <cell r="GY162">
            <v>0.2</v>
          </cell>
          <cell r="GZ162">
            <v>0</v>
          </cell>
          <cell r="HA162">
            <v>0</v>
          </cell>
          <cell r="HB162">
            <v>0</v>
          </cell>
          <cell r="HC162">
            <v>0.70000000000000007</v>
          </cell>
          <cell r="HD162">
            <v>4.8</v>
          </cell>
          <cell r="HE162">
            <v>0.8</v>
          </cell>
          <cell r="HF162" t="str">
            <v>nd</v>
          </cell>
          <cell r="HG162">
            <v>0</v>
          </cell>
          <cell r="HH162">
            <v>0</v>
          </cell>
          <cell r="HI162">
            <v>2.5</v>
          </cell>
          <cell r="HJ162">
            <v>25.5</v>
          </cell>
          <cell r="HK162">
            <v>2.4</v>
          </cell>
          <cell r="HL162">
            <v>0</v>
          </cell>
          <cell r="HM162">
            <v>0</v>
          </cell>
          <cell r="HN162" t="str">
            <v>nd</v>
          </cell>
          <cell r="HO162">
            <v>4.2</v>
          </cell>
          <cell r="HP162">
            <v>39.300000000000004</v>
          </cell>
          <cell r="HQ162">
            <v>6.2</v>
          </cell>
          <cell r="HR162">
            <v>0</v>
          </cell>
          <cell r="HS162">
            <v>0</v>
          </cell>
          <cell r="HT162" t="str">
            <v>nd</v>
          </cell>
          <cell r="HU162">
            <v>0.3</v>
          </cell>
          <cell r="HV162">
            <v>11.3</v>
          </cell>
          <cell r="HW162">
            <v>1.3</v>
          </cell>
          <cell r="HX162">
            <v>0</v>
          </cell>
          <cell r="HY162" t="str">
            <v>nd</v>
          </cell>
          <cell r="HZ162" t="str">
            <v>nd</v>
          </cell>
          <cell r="IA162" t="str">
            <v>nd</v>
          </cell>
          <cell r="IB162" t="str">
            <v>nd</v>
          </cell>
          <cell r="IC162">
            <v>0.4</v>
          </cell>
          <cell r="ID162" t="str">
            <v>nd</v>
          </cell>
          <cell r="IE162">
            <v>1.3</v>
          </cell>
          <cell r="IF162">
            <v>1.6</v>
          </cell>
          <cell r="IG162">
            <v>1.5</v>
          </cell>
          <cell r="IH162">
            <v>1</v>
          </cell>
          <cell r="II162">
            <v>0.2</v>
          </cell>
          <cell r="IJ162">
            <v>0.8</v>
          </cell>
          <cell r="IK162">
            <v>4.3999999999999995</v>
          </cell>
          <cell r="IL162">
            <v>11.3</v>
          </cell>
          <cell r="IM162">
            <v>11.700000000000001</v>
          </cell>
          <cell r="IN162">
            <v>1.7000000000000002</v>
          </cell>
          <cell r="IO162">
            <v>1</v>
          </cell>
          <cell r="IP162">
            <v>1.3</v>
          </cell>
          <cell r="IQ162">
            <v>7.3</v>
          </cell>
          <cell r="IR162">
            <v>20.7</v>
          </cell>
          <cell r="IS162">
            <v>16.100000000000001</v>
          </cell>
          <cell r="IT162">
            <v>4.1000000000000005</v>
          </cell>
          <cell r="IU162">
            <v>0</v>
          </cell>
          <cell r="IV162">
            <v>0.2</v>
          </cell>
          <cell r="IW162">
            <v>1.4000000000000001</v>
          </cell>
          <cell r="IX162">
            <v>4.2</v>
          </cell>
          <cell r="IY162">
            <v>5.8000000000000007</v>
          </cell>
          <cell r="IZ162">
            <v>1.3</v>
          </cell>
          <cell r="JA162">
            <v>0</v>
          </cell>
          <cell r="JB162">
            <v>0</v>
          </cell>
          <cell r="JC162">
            <v>0</v>
          </cell>
          <cell r="JD162">
            <v>0</v>
          </cell>
          <cell r="JE162">
            <v>0.5</v>
          </cell>
          <cell r="JF162">
            <v>0</v>
          </cell>
          <cell r="JG162">
            <v>0</v>
          </cell>
          <cell r="JH162">
            <v>0</v>
          </cell>
          <cell r="JI162">
            <v>0</v>
          </cell>
          <cell r="JJ162" t="str">
            <v>nd</v>
          </cell>
          <cell r="JK162">
            <v>6.2</v>
          </cell>
          <cell r="JL162">
            <v>0</v>
          </cell>
          <cell r="JM162">
            <v>0</v>
          </cell>
          <cell r="JN162">
            <v>0</v>
          </cell>
          <cell r="JO162" t="str">
            <v>nd</v>
          </cell>
          <cell r="JP162">
            <v>0.8</v>
          </cell>
          <cell r="JQ162">
            <v>29.7</v>
          </cell>
          <cell r="JR162">
            <v>0</v>
          </cell>
          <cell r="JS162">
            <v>0</v>
          </cell>
          <cell r="JT162">
            <v>0</v>
          </cell>
          <cell r="JU162">
            <v>0</v>
          </cell>
          <cell r="JV162">
            <v>0.4</v>
          </cell>
          <cell r="JW162">
            <v>49.1</v>
          </cell>
          <cell r="JX162">
            <v>0</v>
          </cell>
          <cell r="JY162">
            <v>0</v>
          </cell>
          <cell r="JZ162" t="str">
            <v>nd</v>
          </cell>
          <cell r="KA162">
            <v>0</v>
          </cell>
          <cell r="KB162">
            <v>0</v>
          </cell>
          <cell r="KC162">
            <v>12.8</v>
          </cell>
          <cell r="KD162">
            <v>67.5</v>
          </cell>
          <cell r="KE162">
            <v>5.7</v>
          </cell>
          <cell r="KF162">
            <v>3.4000000000000004</v>
          </cell>
          <cell r="KG162">
            <v>6.4</v>
          </cell>
          <cell r="KH162">
            <v>16.8</v>
          </cell>
          <cell r="KI162">
            <v>0.2</v>
          </cell>
          <cell r="KJ162">
            <v>65.5</v>
          </cell>
          <cell r="KK162">
            <v>5.7</v>
          </cell>
          <cell r="KL162">
            <v>3.5999999999999996</v>
          </cell>
          <cell r="KM162">
            <v>6.6000000000000005</v>
          </cell>
          <cell r="KN162">
            <v>18.399999999999999</v>
          </cell>
          <cell r="KO162">
            <v>0.2</v>
          </cell>
        </row>
        <row r="163">
          <cell r="A163" t="str">
            <v>CET2</v>
          </cell>
          <cell r="B163" t="str">
            <v>163</v>
          </cell>
          <cell r="C163" t="str">
            <v>NAF 4</v>
          </cell>
          <cell r="D163" t="str">
            <v>ET2</v>
          </cell>
          <cell r="E163" t="str">
            <v>C</v>
          </cell>
          <cell r="F163">
            <v>0.5</v>
          </cell>
          <cell r="G163">
            <v>5.0999999999999996</v>
          </cell>
          <cell r="H163">
            <v>32.1</v>
          </cell>
          <cell r="I163">
            <v>54.300000000000004</v>
          </cell>
          <cell r="J163">
            <v>7.9</v>
          </cell>
          <cell r="K163">
            <v>78.400000000000006</v>
          </cell>
          <cell r="L163">
            <v>1.0999999999999999</v>
          </cell>
          <cell r="M163">
            <v>12.2</v>
          </cell>
          <cell r="N163">
            <v>8.4</v>
          </cell>
          <cell r="O163">
            <v>28.1</v>
          </cell>
          <cell r="P163">
            <v>36.799999999999997</v>
          </cell>
          <cell r="Q163">
            <v>20.5</v>
          </cell>
          <cell r="R163">
            <v>5.4</v>
          </cell>
          <cell r="S163">
            <v>7.6</v>
          </cell>
          <cell r="T163">
            <v>38.4</v>
          </cell>
          <cell r="U163">
            <v>1.6</v>
          </cell>
          <cell r="V163">
            <v>14.899999999999999</v>
          </cell>
          <cell r="W163">
            <v>13.900000000000002</v>
          </cell>
          <cell r="X163">
            <v>83.399999999999991</v>
          </cell>
          <cell r="Y163">
            <v>2.7</v>
          </cell>
          <cell r="Z163">
            <v>1.5</v>
          </cell>
          <cell r="AA163">
            <v>57.699999999999996</v>
          </cell>
          <cell r="AB163">
            <v>13.900000000000002</v>
          </cell>
          <cell r="AC163">
            <v>72.3</v>
          </cell>
          <cell r="AD163">
            <v>19</v>
          </cell>
          <cell r="AE163">
            <v>41.4</v>
          </cell>
          <cell r="AF163">
            <v>8.6</v>
          </cell>
          <cell r="AG163">
            <v>4.3</v>
          </cell>
          <cell r="AH163">
            <v>0</v>
          </cell>
          <cell r="AI163">
            <v>45.7</v>
          </cell>
          <cell r="AJ163">
            <v>64.2</v>
          </cell>
          <cell r="AK163">
            <v>8.4</v>
          </cell>
          <cell r="AL163">
            <v>27.400000000000002</v>
          </cell>
          <cell r="AM163">
            <v>57.099999999999994</v>
          </cell>
          <cell r="AN163">
            <v>42.9</v>
          </cell>
          <cell r="AO163">
            <v>81.3</v>
          </cell>
          <cell r="AP163">
            <v>18.7</v>
          </cell>
          <cell r="AQ163">
            <v>46.2</v>
          </cell>
          <cell r="AR163">
            <v>2.6</v>
          </cell>
          <cell r="AS163">
            <v>5.3</v>
          </cell>
          <cell r="AT163">
            <v>35.099999999999994</v>
          </cell>
          <cell r="AU163">
            <v>10.8</v>
          </cell>
          <cell r="AV163">
            <v>11.600000000000001</v>
          </cell>
          <cell r="AW163">
            <v>3.6999999999999997</v>
          </cell>
          <cell r="AX163">
            <v>10</v>
          </cell>
          <cell r="AY163">
            <v>51.1</v>
          </cell>
          <cell r="AZ163">
            <v>23.7</v>
          </cell>
          <cell r="BA163">
            <v>44</v>
          </cell>
          <cell r="BB163">
            <v>27.3</v>
          </cell>
          <cell r="BC163">
            <v>14.6</v>
          </cell>
          <cell r="BD163">
            <v>4.5</v>
          </cell>
          <cell r="BE163">
            <v>7.3999999999999995</v>
          </cell>
          <cell r="BF163">
            <v>2.1999999999999997</v>
          </cell>
          <cell r="BG163">
            <v>1.7999999999999998</v>
          </cell>
          <cell r="BH163">
            <v>5.8999999999999995</v>
          </cell>
          <cell r="BI163">
            <v>9.7000000000000011</v>
          </cell>
          <cell r="BJ163">
            <v>23.5</v>
          </cell>
          <cell r="BK163">
            <v>41.9</v>
          </cell>
          <cell r="BL163">
            <v>17.100000000000001</v>
          </cell>
          <cell r="BM163">
            <v>0.2</v>
          </cell>
          <cell r="BN163">
            <v>0.1</v>
          </cell>
          <cell r="BO163">
            <v>1</v>
          </cell>
          <cell r="BP163">
            <v>3.6999999999999997</v>
          </cell>
          <cell r="BQ163">
            <v>43.3</v>
          </cell>
          <cell r="BR163">
            <v>51.6</v>
          </cell>
          <cell r="BS163" t="str">
            <v>nd</v>
          </cell>
          <cell r="BT163" t="str">
            <v>nd</v>
          </cell>
          <cell r="BU163">
            <v>0.6</v>
          </cell>
          <cell r="BV163">
            <v>7.3999999999999995</v>
          </cell>
          <cell r="BW163">
            <v>87</v>
          </cell>
          <cell r="BX163">
            <v>5</v>
          </cell>
          <cell r="BY163">
            <v>5.8999999999999995</v>
          </cell>
          <cell r="BZ163">
            <v>3.4000000000000004</v>
          </cell>
          <cell r="CA163">
            <v>20.100000000000001</v>
          </cell>
          <cell r="CB163">
            <v>42.8</v>
          </cell>
          <cell r="CC163">
            <v>25.1</v>
          </cell>
          <cell r="CD163">
            <v>2.6</v>
          </cell>
          <cell r="CE163">
            <v>0</v>
          </cell>
          <cell r="CF163">
            <v>0</v>
          </cell>
          <cell r="CG163">
            <v>0.1</v>
          </cell>
          <cell r="CH163" t="str">
            <v>nd</v>
          </cell>
          <cell r="CI163">
            <v>0.6</v>
          </cell>
          <cell r="CJ163">
            <v>99.3</v>
          </cell>
          <cell r="CK163">
            <v>86.7</v>
          </cell>
          <cell r="CL163">
            <v>49.1</v>
          </cell>
          <cell r="CM163">
            <v>88.5</v>
          </cell>
          <cell r="CN163">
            <v>44.5</v>
          </cell>
          <cell r="CO163">
            <v>8.7999999999999989</v>
          </cell>
          <cell r="CP163">
            <v>40.9</v>
          </cell>
          <cell r="CQ163">
            <v>91</v>
          </cell>
          <cell r="CR163">
            <v>15.1</v>
          </cell>
          <cell r="CS163">
            <v>19.3</v>
          </cell>
          <cell r="CT163">
            <v>35</v>
          </cell>
          <cell r="CU163">
            <v>13.200000000000001</v>
          </cell>
          <cell r="CV163">
            <v>32.4</v>
          </cell>
          <cell r="CW163">
            <v>22.900000000000002</v>
          </cell>
          <cell r="CX163">
            <v>6.9</v>
          </cell>
          <cell r="CY163">
            <v>13.200000000000001</v>
          </cell>
          <cell r="CZ163">
            <v>10.100000000000001</v>
          </cell>
          <cell r="DA163">
            <v>19.8</v>
          </cell>
          <cell r="DB163">
            <v>27.1</v>
          </cell>
          <cell r="DC163">
            <v>17.299999999999997</v>
          </cell>
          <cell r="DD163">
            <v>42.699999999999996</v>
          </cell>
          <cell r="DE163">
            <v>6.1</v>
          </cell>
          <cell r="DF163">
            <v>30.7</v>
          </cell>
          <cell r="DG163">
            <v>9.1</v>
          </cell>
          <cell r="DH163">
            <v>6</v>
          </cell>
          <cell r="DI163">
            <v>15.5</v>
          </cell>
          <cell r="DJ163">
            <v>18.5</v>
          </cell>
          <cell r="DK163">
            <v>11.700000000000001</v>
          </cell>
          <cell r="DL163">
            <v>0.5</v>
          </cell>
          <cell r="DM163" t="str">
            <v>nd</v>
          </cell>
          <cell r="DN163">
            <v>0</v>
          </cell>
          <cell r="DO163">
            <v>0</v>
          </cell>
          <cell r="DP163">
            <v>0</v>
          </cell>
          <cell r="DQ163">
            <v>0.8</v>
          </cell>
          <cell r="DR163">
            <v>2.6</v>
          </cell>
          <cell r="DS163">
            <v>1.2</v>
          </cell>
          <cell r="DT163">
            <v>0.4</v>
          </cell>
          <cell r="DU163" t="str">
            <v>nd</v>
          </cell>
          <cell r="DV163" t="str">
            <v>nd</v>
          </cell>
          <cell r="DW163">
            <v>8.6</v>
          </cell>
          <cell r="DX163">
            <v>11.1</v>
          </cell>
          <cell r="DY163">
            <v>6.8000000000000007</v>
          </cell>
          <cell r="DZ163">
            <v>1.9</v>
          </cell>
          <cell r="EA163">
            <v>3.5999999999999996</v>
          </cell>
          <cell r="EB163">
            <v>0.6</v>
          </cell>
          <cell r="EC163">
            <v>30.5</v>
          </cell>
          <cell r="ED163">
            <v>11.600000000000001</v>
          </cell>
          <cell r="EE163">
            <v>5.0999999999999996</v>
          </cell>
          <cell r="EF163">
            <v>2.1999999999999997</v>
          </cell>
          <cell r="EG163">
            <v>3.4000000000000004</v>
          </cell>
          <cell r="EH163">
            <v>1.3</v>
          </cell>
          <cell r="EI163">
            <v>3.6999999999999997</v>
          </cell>
          <cell r="EJ163">
            <v>2.2999999999999998</v>
          </cell>
          <cell r="EK163">
            <v>1.5</v>
          </cell>
          <cell r="EL163">
            <v>0</v>
          </cell>
          <cell r="EM163">
            <v>0</v>
          </cell>
          <cell r="EN163" t="str">
            <v>nd</v>
          </cell>
          <cell r="EO163">
            <v>0</v>
          </cell>
          <cell r="EP163" t="str">
            <v>nd</v>
          </cell>
          <cell r="EQ163">
            <v>0</v>
          </cell>
          <cell r="ER163" t="str">
            <v>nd</v>
          </cell>
          <cell r="ES163">
            <v>0.4</v>
          </cell>
          <cell r="ET163">
            <v>0</v>
          </cell>
          <cell r="EU163">
            <v>0.3</v>
          </cell>
          <cell r="EV163" t="str">
            <v>nd</v>
          </cell>
          <cell r="EW163">
            <v>2.6</v>
          </cell>
          <cell r="EX163">
            <v>1.6</v>
          </cell>
          <cell r="EY163">
            <v>0.6</v>
          </cell>
          <cell r="EZ163">
            <v>0.89999999999999991</v>
          </cell>
          <cell r="FA163">
            <v>0.70000000000000007</v>
          </cell>
          <cell r="FB163">
            <v>4.5</v>
          </cell>
          <cell r="FC163">
            <v>5.8999999999999995</v>
          </cell>
          <cell r="FD163">
            <v>16.8</v>
          </cell>
          <cell r="FE163">
            <v>3.5999999999999996</v>
          </cell>
          <cell r="FF163">
            <v>0.70000000000000007</v>
          </cell>
          <cell r="FG163">
            <v>4.9000000000000004</v>
          </cell>
          <cell r="FH163">
            <v>4.2</v>
          </cell>
          <cell r="FI163">
            <v>12.2</v>
          </cell>
          <cell r="FJ163">
            <v>21.099999999999998</v>
          </cell>
          <cell r="FK163">
            <v>11.1</v>
          </cell>
          <cell r="FL163" t="str">
            <v>nd</v>
          </cell>
          <cell r="FM163">
            <v>0</v>
          </cell>
          <cell r="FN163">
            <v>0.8</v>
          </cell>
          <cell r="FO163">
            <v>2.8000000000000003</v>
          </cell>
          <cell r="FP163">
            <v>2.5</v>
          </cell>
          <cell r="FQ163">
            <v>1.4000000000000001</v>
          </cell>
          <cell r="FR163">
            <v>0</v>
          </cell>
          <cell r="FS163" t="str">
            <v>nd</v>
          </cell>
          <cell r="FT163">
            <v>0</v>
          </cell>
          <cell r="FU163">
            <v>0</v>
          </cell>
          <cell r="FV163">
            <v>0.4</v>
          </cell>
          <cell r="FW163">
            <v>0</v>
          </cell>
          <cell r="FX163" t="str">
            <v>nd</v>
          </cell>
          <cell r="FY163">
            <v>0.2</v>
          </cell>
          <cell r="FZ163">
            <v>0.5</v>
          </cell>
          <cell r="GA163">
            <v>3.8</v>
          </cell>
          <cell r="GB163">
            <v>0.70000000000000007</v>
          </cell>
          <cell r="GC163">
            <v>0.2</v>
          </cell>
          <cell r="GD163" t="str">
            <v>nd</v>
          </cell>
          <cell r="GE163">
            <v>0.5</v>
          </cell>
          <cell r="GF163">
            <v>2.6</v>
          </cell>
          <cell r="GG163">
            <v>16.900000000000002</v>
          </cell>
          <cell r="GH163">
            <v>12.1</v>
          </cell>
          <cell r="GI163">
            <v>0</v>
          </cell>
          <cell r="GJ163" t="str">
            <v>nd</v>
          </cell>
          <cell r="GK163" t="str">
            <v>nd</v>
          </cell>
          <cell r="GL163">
            <v>0.3</v>
          </cell>
          <cell r="GM163">
            <v>19.2</v>
          </cell>
          <cell r="GN163">
            <v>34.300000000000004</v>
          </cell>
          <cell r="GO163">
            <v>0</v>
          </cell>
          <cell r="GP163">
            <v>0</v>
          </cell>
          <cell r="GQ163" t="str">
            <v>nd</v>
          </cell>
          <cell r="GR163" t="str">
            <v>nd</v>
          </cell>
          <cell r="GS163">
            <v>3.3000000000000003</v>
          </cell>
          <cell r="GT163">
            <v>4.1000000000000005</v>
          </cell>
          <cell r="GU163">
            <v>0</v>
          </cell>
          <cell r="GV163">
            <v>0.5</v>
          </cell>
          <cell r="GW163">
            <v>0</v>
          </cell>
          <cell r="GX163">
            <v>0</v>
          </cell>
          <cell r="GY163">
            <v>0</v>
          </cell>
          <cell r="GZ163">
            <v>0</v>
          </cell>
          <cell r="HA163">
            <v>0</v>
          </cell>
          <cell r="HB163" t="str">
            <v>nd</v>
          </cell>
          <cell r="HC163">
            <v>0.2</v>
          </cell>
          <cell r="HD163">
            <v>4.8</v>
          </cell>
          <cell r="HE163" t="str">
            <v>nd</v>
          </cell>
          <cell r="HF163" t="str">
            <v>nd</v>
          </cell>
          <cell r="HG163" t="str">
            <v>nd</v>
          </cell>
          <cell r="HH163" t="str">
            <v>nd</v>
          </cell>
          <cell r="HI163">
            <v>2.9000000000000004</v>
          </cell>
          <cell r="HJ163">
            <v>28.000000000000004</v>
          </cell>
          <cell r="HK163">
            <v>1.2</v>
          </cell>
          <cell r="HL163">
            <v>0</v>
          </cell>
          <cell r="HM163">
            <v>0</v>
          </cell>
          <cell r="HN163">
            <v>0</v>
          </cell>
          <cell r="HO163">
            <v>3.9</v>
          </cell>
          <cell r="HP163">
            <v>46.5</v>
          </cell>
          <cell r="HQ163">
            <v>3.5000000000000004</v>
          </cell>
          <cell r="HR163">
            <v>0</v>
          </cell>
          <cell r="HS163">
            <v>0</v>
          </cell>
          <cell r="HT163">
            <v>0</v>
          </cell>
          <cell r="HU163">
            <v>0.3</v>
          </cell>
          <cell r="HV163">
            <v>7.1</v>
          </cell>
          <cell r="HW163">
            <v>0.2</v>
          </cell>
          <cell r="HX163">
            <v>0</v>
          </cell>
          <cell r="HY163" t="str">
            <v>nd</v>
          </cell>
          <cell r="HZ163" t="str">
            <v>nd</v>
          </cell>
          <cell r="IA163">
            <v>0.2</v>
          </cell>
          <cell r="IB163">
            <v>0</v>
          </cell>
          <cell r="IC163">
            <v>0</v>
          </cell>
          <cell r="ID163" t="str">
            <v>nd</v>
          </cell>
          <cell r="IE163">
            <v>1.2</v>
          </cell>
          <cell r="IF163">
            <v>1.7000000000000002</v>
          </cell>
          <cell r="IG163">
            <v>2.1</v>
          </cell>
          <cell r="IH163" t="str">
            <v>nd</v>
          </cell>
          <cell r="II163">
            <v>2.8000000000000003</v>
          </cell>
          <cell r="IJ163">
            <v>1.3</v>
          </cell>
          <cell r="IK163">
            <v>5.7</v>
          </cell>
          <cell r="IL163">
            <v>15.8</v>
          </cell>
          <cell r="IM163">
            <v>5.8000000000000007</v>
          </cell>
          <cell r="IN163">
            <v>0.89999999999999991</v>
          </cell>
          <cell r="IO163">
            <v>2.8000000000000003</v>
          </cell>
          <cell r="IP163">
            <v>2.1</v>
          </cell>
          <cell r="IQ163">
            <v>10.100000000000001</v>
          </cell>
          <cell r="IR163">
            <v>23.5</v>
          </cell>
          <cell r="IS163">
            <v>14.2</v>
          </cell>
          <cell r="IT163">
            <v>1.4000000000000001</v>
          </cell>
          <cell r="IU163" t="str">
            <v>nd</v>
          </cell>
          <cell r="IV163" t="str">
            <v>nd</v>
          </cell>
          <cell r="IW163">
            <v>2.9000000000000004</v>
          </cell>
          <cell r="IX163">
            <v>1.7999999999999998</v>
          </cell>
          <cell r="IY163">
            <v>2.7</v>
          </cell>
          <cell r="IZ163">
            <v>0.1</v>
          </cell>
          <cell r="JA163">
            <v>0</v>
          </cell>
          <cell r="JB163">
            <v>0</v>
          </cell>
          <cell r="JC163">
            <v>0</v>
          </cell>
          <cell r="JD163">
            <v>0</v>
          </cell>
          <cell r="JE163">
            <v>0.6</v>
          </cell>
          <cell r="JF163">
            <v>0</v>
          </cell>
          <cell r="JG163">
            <v>0</v>
          </cell>
          <cell r="JH163">
            <v>0</v>
          </cell>
          <cell r="JI163">
            <v>0</v>
          </cell>
          <cell r="JJ163">
            <v>0.2</v>
          </cell>
          <cell r="JK163">
            <v>5.0999999999999996</v>
          </cell>
          <cell r="JL163">
            <v>0</v>
          </cell>
          <cell r="JM163">
            <v>0</v>
          </cell>
          <cell r="JN163">
            <v>0.1</v>
          </cell>
          <cell r="JO163">
            <v>0</v>
          </cell>
          <cell r="JP163">
            <v>0.2</v>
          </cell>
          <cell r="JQ163">
            <v>31.900000000000002</v>
          </cell>
          <cell r="JR163">
            <v>0</v>
          </cell>
          <cell r="JS163">
            <v>0</v>
          </cell>
          <cell r="JT163">
            <v>0</v>
          </cell>
          <cell r="JU163" t="str">
            <v>nd</v>
          </cell>
          <cell r="JV163" t="str">
            <v>nd</v>
          </cell>
          <cell r="JW163">
            <v>54</v>
          </cell>
          <cell r="JX163">
            <v>0</v>
          </cell>
          <cell r="JY163">
            <v>0</v>
          </cell>
          <cell r="JZ163">
            <v>0</v>
          </cell>
          <cell r="KA163">
            <v>0</v>
          </cell>
          <cell r="KB163" t="str">
            <v>nd</v>
          </cell>
          <cell r="KC163">
            <v>7.7</v>
          </cell>
          <cell r="KD163">
            <v>55.400000000000006</v>
          </cell>
          <cell r="KE163">
            <v>13.4</v>
          </cell>
          <cell r="KF163">
            <v>3.3000000000000003</v>
          </cell>
          <cell r="KG163">
            <v>5.3</v>
          </cell>
          <cell r="KH163">
            <v>22.5</v>
          </cell>
          <cell r="KI163">
            <v>0.1</v>
          </cell>
          <cell r="KJ163">
            <v>52.7</v>
          </cell>
          <cell r="KK163">
            <v>14.299999999999999</v>
          </cell>
          <cell r="KL163">
            <v>3.4000000000000004</v>
          </cell>
          <cell r="KM163">
            <v>5.6000000000000005</v>
          </cell>
          <cell r="KN163">
            <v>24</v>
          </cell>
          <cell r="KO163">
            <v>0.1</v>
          </cell>
        </row>
        <row r="164">
          <cell r="A164" t="str">
            <v>EnsEU2</v>
          </cell>
          <cell r="B164" t="str">
            <v>164</v>
          </cell>
          <cell r="C164" t="str">
            <v>NAF 4</v>
          </cell>
          <cell r="D164" t="str">
            <v>EU2</v>
          </cell>
          <cell r="E164" t="str">
            <v/>
          </cell>
          <cell r="F164">
            <v>0.8</v>
          </cell>
          <cell r="G164">
            <v>3</v>
          </cell>
          <cell r="H164">
            <v>14.799999999999999</v>
          </cell>
          <cell r="I164">
            <v>69.199999999999989</v>
          </cell>
          <cell r="J164">
            <v>12.1</v>
          </cell>
          <cell r="K164">
            <v>68.5</v>
          </cell>
          <cell r="L164">
            <v>14.399999999999999</v>
          </cell>
          <cell r="M164">
            <v>14.899999999999999</v>
          </cell>
          <cell r="N164">
            <v>2.1999999999999997</v>
          </cell>
          <cell r="O164">
            <v>21.6</v>
          </cell>
          <cell r="P164">
            <v>32.200000000000003</v>
          </cell>
          <cell r="Q164">
            <v>15.8</v>
          </cell>
          <cell r="R164">
            <v>5.4</v>
          </cell>
          <cell r="S164">
            <v>17.899999999999999</v>
          </cell>
          <cell r="T164">
            <v>22.1</v>
          </cell>
          <cell r="U164">
            <v>2.5</v>
          </cell>
          <cell r="V164">
            <v>22.900000000000002</v>
          </cell>
          <cell r="W164">
            <v>8.9</v>
          </cell>
          <cell r="X164">
            <v>85.6</v>
          </cell>
          <cell r="Y164">
            <v>5.5</v>
          </cell>
          <cell r="Z164">
            <v>12.6</v>
          </cell>
          <cell r="AA164">
            <v>28.7</v>
          </cell>
          <cell r="AB164">
            <v>28.7</v>
          </cell>
          <cell r="AC164">
            <v>51.7</v>
          </cell>
          <cell r="AD164">
            <v>26.400000000000002</v>
          </cell>
          <cell r="AE164">
            <v>15.9</v>
          </cell>
          <cell r="AF164">
            <v>37.799999999999997</v>
          </cell>
          <cell r="AG164">
            <v>26.8</v>
          </cell>
          <cell r="AH164">
            <v>0</v>
          </cell>
          <cell r="AI164">
            <v>19.5</v>
          </cell>
          <cell r="AJ164">
            <v>65</v>
          </cell>
          <cell r="AK164">
            <v>2.9000000000000004</v>
          </cell>
          <cell r="AL164">
            <v>32.1</v>
          </cell>
          <cell r="AM164">
            <v>20.9</v>
          </cell>
          <cell r="AN164">
            <v>79.100000000000009</v>
          </cell>
          <cell r="AO164">
            <v>63.9</v>
          </cell>
          <cell r="AP164">
            <v>36.1</v>
          </cell>
          <cell r="AQ164">
            <v>36.299999999999997</v>
          </cell>
          <cell r="AR164">
            <v>2.5</v>
          </cell>
          <cell r="AS164">
            <v>10.8</v>
          </cell>
          <cell r="AT164">
            <v>46.1</v>
          </cell>
          <cell r="AU164">
            <v>4.3999999999999995</v>
          </cell>
          <cell r="AV164">
            <v>1.4000000000000001</v>
          </cell>
          <cell r="AW164">
            <v>3.8</v>
          </cell>
          <cell r="AX164">
            <v>1.9</v>
          </cell>
          <cell r="AY164">
            <v>62</v>
          </cell>
          <cell r="AZ164">
            <v>30.8</v>
          </cell>
          <cell r="BA164">
            <v>75.400000000000006</v>
          </cell>
          <cell r="BB164">
            <v>17.899999999999999</v>
          </cell>
          <cell r="BC164">
            <v>2.2999999999999998</v>
          </cell>
          <cell r="BD164">
            <v>1.0999999999999999</v>
          </cell>
          <cell r="BE164">
            <v>0.8</v>
          </cell>
          <cell r="BF164">
            <v>2.2999999999999998</v>
          </cell>
          <cell r="BG164">
            <v>0.6</v>
          </cell>
          <cell r="BH164">
            <v>0.2</v>
          </cell>
          <cell r="BI164">
            <v>1.9</v>
          </cell>
          <cell r="BJ164">
            <v>5.8000000000000007</v>
          </cell>
          <cell r="BK164">
            <v>24.7</v>
          </cell>
          <cell r="BL164">
            <v>66.7</v>
          </cell>
          <cell r="BM164">
            <v>0.4</v>
          </cell>
          <cell r="BN164">
            <v>0</v>
          </cell>
          <cell r="BO164">
            <v>0.4</v>
          </cell>
          <cell r="BP164">
            <v>0.89999999999999991</v>
          </cell>
          <cell r="BQ164">
            <v>16.5</v>
          </cell>
          <cell r="BR164">
            <v>81.899999999999991</v>
          </cell>
          <cell r="BS164">
            <v>0</v>
          </cell>
          <cell r="BT164">
            <v>0</v>
          </cell>
          <cell r="BU164">
            <v>0</v>
          </cell>
          <cell r="BV164">
            <v>4.9000000000000004</v>
          </cell>
          <cell r="BW164">
            <v>67.100000000000009</v>
          </cell>
          <cell r="BX164">
            <v>27.900000000000002</v>
          </cell>
          <cell r="BY164">
            <v>0.89999999999999991</v>
          </cell>
          <cell r="BZ164">
            <v>0.3</v>
          </cell>
          <cell r="CA164">
            <v>9.6</v>
          </cell>
          <cell r="CB164">
            <v>33.800000000000004</v>
          </cell>
          <cell r="CC164">
            <v>29.2</v>
          </cell>
          <cell r="CD164">
            <v>26.200000000000003</v>
          </cell>
          <cell r="CE164">
            <v>0</v>
          </cell>
          <cell r="CF164" t="str">
            <v>nd</v>
          </cell>
          <cell r="CG164">
            <v>0</v>
          </cell>
          <cell r="CH164" t="str">
            <v>nd</v>
          </cell>
          <cell r="CI164">
            <v>0.89999999999999991</v>
          </cell>
          <cell r="CJ164">
            <v>98.7</v>
          </cell>
          <cell r="CK164">
            <v>57.9</v>
          </cell>
          <cell r="CL164">
            <v>31.7</v>
          </cell>
          <cell r="CM164">
            <v>75.099999999999994</v>
          </cell>
          <cell r="CN164">
            <v>26.900000000000002</v>
          </cell>
          <cell r="CO164">
            <v>28.000000000000004</v>
          </cell>
          <cell r="CP164">
            <v>15.5</v>
          </cell>
          <cell r="CQ164">
            <v>68.300000000000011</v>
          </cell>
          <cell r="CR164">
            <v>6.4</v>
          </cell>
          <cell r="CS164">
            <v>16.8</v>
          </cell>
          <cell r="CT164">
            <v>37.9</v>
          </cell>
          <cell r="CU164">
            <v>17.8</v>
          </cell>
          <cell r="CV164">
            <v>27.500000000000004</v>
          </cell>
          <cell r="CW164">
            <v>28.199999999999996</v>
          </cell>
          <cell r="CX164">
            <v>6.3</v>
          </cell>
          <cell r="CY164">
            <v>15</v>
          </cell>
          <cell r="CZ164">
            <v>10.299999999999999</v>
          </cell>
          <cell r="DA164">
            <v>9.8000000000000007</v>
          </cell>
          <cell r="DB164">
            <v>30.3</v>
          </cell>
          <cell r="DC164">
            <v>23.599999999999998</v>
          </cell>
          <cell r="DD164">
            <v>33.200000000000003</v>
          </cell>
          <cell r="DE164">
            <v>8.6</v>
          </cell>
          <cell r="DF164">
            <v>30.8</v>
          </cell>
          <cell r="DG164">
            <v>4.2</v>
          </cell>
          <cell r="DH164">
            <v>1.4000000000000001</v>
          </cell>
          <cell r="DI164">
            <v>17.2</v>
          </cell>
          <cell r="DJ164">
            <v>9.7000000000000011</v>
          </cell>
          <cell r="DK164">
            <v>16.7</v>
          </cell>
          <cell r="DL164">
            <v>0.5</v>
          </cell>
          <cell r="DM164">
            <v>0</v>
          </cell>
          <cell r="DN164">
            <v>0</v>
          </cell>
          <cell r="DO164">
            <v>0</v>
          </cell>
          <cell r="DP164" t="str">
            <v>nd</v>
          </cell>
          <cell r="DQ164">
            <v>1.5</v>
          </cell>
          <cell r="DR164">
            <v>0.6</v>
          </cell>
          <cell r="DS164">
            <v>0.3</v>
          </cell>
          <cell r="DT164">
            <v>0.3</v>
          </cell>
          <cell r="DU164" t="str">
            <v>nd</v>
          </cell>
          <cell r="DV164" t="str">
            <v>nd</v>
          </cell>
          <cell r="DW164">
            <v>9</v>
          </cell>
          <cell r="DX164">
            <v>4.5999999999999996</v>
          </cell>
          <cell r="DY164">
            <v>0.4</v>
          </cell>
          <cell r="DZ164">
            <v>0.5</v>
          </cell>
          <cell r="EA164" t="str">
            <v>nd</v>
          </cell>
          <cell r="EB164">
            <v>0.4</v>
          </cell>
          <cell r="EC164">
            <v>55.300000000000004</v>
          </cell>
          <cell r="ED164">
            <v>10.5</v>
          </cell>
          <cell r="EE164">
            <v>1.6</v>
          </cell>
          <cell r="EF164" t="str">
            <v>nd</v>
          </cell>
          <cell r="EG164">
            <v>0.6</v>
          </cell>
          <cell r="EH164">
            <v>1.0999999999999999</v>
          </cell>
          <cell r="EI164">
            <v>9.1999999999999993</v>
          </cell>
          <cell r="EJ164">
            <v>2.1999999999999997</v>
          </cell>
          <cell r="EK164" t="str">
            <v>nd</v>
          </cell>
          <cell r="EL164" t="str">
            <v>nd</v>
          </cell>
          <cell r="EM164">
            <v>0</v>
          </cell>
          <cell r="EN164" t="str">
            <v>nd</v>
          </cell>
          <cell r="EO164">
            <v>0</v>
          </cell>
          <cell r="EP164">
            <v>0</v>
          </cell>
          <cell r="EQ164">
            <v>0</v>
          </cell>
          <cell r="ER164">
            <v>0</v>
          </cell>
          <cell r="ES164">
            <v>0.8</v>
          </cell>
          <cell r="ET164">
            <v>0</v>
          </cell>
          <cell r="EU164">
            <v>0</v>
          </cell>
          <cell r="EV164">
            <v>0</v>
          </cell>
          <cell r="EW164">
            <v>0.5</v>
          </cell>
          <cell r="EX164">
            <v>0.3</v>
          </cell>
          <cell r="EY164">
            <v>2.1999999999999997</v>
          </cell>
          <cell r="EZ164">
            <v>0.2</v>
          </cell>
          <cell r="FA164" t="str">
            <v>nd</v>
          </cell>
          <cell r="FB164" t="str">
            <v>nd</v>
          </cell>
          <cell r="FC164">
            <v>2</v>
          </cell>
          <cell r="FD164">
            <v>5.4</v>
          </cell>
          <cell r="FE164">
            <v>7.5</v>
          </cell>
          <cell r="FF164">
            <v>0.4</v>
          </cell>
          <cell r="FG164">
            <v>0.1</v>
          </cell>
          <cell r="FH164">
            <v>1.7999999999999998</v>
          </cell>
          <cell r="FI164">
            <v>3.2</v>
          </cell>
          <cell r="FJ164">
            <v>14.2</v>
          </cell>
          <cell r="FK164">
            <v>48.5</v>
          </cell>
          <cell r="FL164">
            <v>0</v>
          </cell>
          <cell r="FM164">
            <v>0</v>
          </cell>
          <cell r="FN164" t="str">
            <v>nd</v>
          </cell>
          <cell r="FO164" t="str">
            <v>nd</v>
          </cell>
          <cell r="FP164">
            <v>4.8</v>
          </cell>
          <cell r="FQ164">
            <v>7.7</v>
          </cell>
          <cell r="FR164">
            <v>0</v>
          </cell>
          <cell r="FS164">
            <v>0</v>
          </cell>
          <cell r="FT164" t="str">
            <v>nd</v>
          </cell>
          <cell r="FU164">
            <v>0</v>
          </cell>
          <cell r="FV164">
            <v>0.70000000000000007</v>
          </cell>
          <cell r="FW164">
            <v>0</v>
          </cell>
          <cell r="FX164">
            <v>0</v>
          </cell>
          <cell r="FY164" t="str">
            <v>nd</v>
          </cell>
          <cell r="FZ164" t="str">
            <v>nd</v>
          </cell>
          <cell r="GA164">
            <v>1</v>
          </cell>
          <cell r="GB164">
            <v>1.7000000000000002</v>
          </cell>
          <cell r="GC164" t="str">
            <v>nd</v>
          </cell>
          <cell r="GD164">
            <v>0</v>
          </cell>
          <cell r="GE164" t="str">
            <v>nd</v>
          </cell>
          <cell r="GF164">
            <v>0.4</v>
          </cell>
          <cell r="GG164">
            <v>3.2</v>
          </cell>
          <cell r="GH164">
            <v>11.1</v>
          </cell>
          <cell r="GI164" t="str">
            <v>nd</v>
          </cell>
          <cell r="GJ164">
            <v>0</v>
          </cell>
          <cell r="GK164">
            <v>0</v>
          </cell>
          <cell r="GL164" t="str">
            <v>nd</v>
          </cell>
          <cell r="GM164">
            <v>9.1</v>
          </cell>
          <cell r="GN164">
            <v>59.4</v>
          </cell>
          <cell r="GO164">
            <v>0</v>
          </cell>
          <cell r="GP164">
            <v>0</v>
          </cell>
          <cell r="GQ164">
            <v>0</v>
          </cell>
          <cell r="GR164">
            <v>0</v>
          </cell>
          <cell r="GS164">
            <v>3.2</v>
          </cell>
          <cell r="GT164">
            <v>8.7999999999999989</v>
          </cell>
          <cell r="GU164">
            <v>0</v>
          </cell>
          <cell r="GV164" t="str">
            <v>nd</v>
          </cell>
          <cell r="GW164">
            <v>0</v>
          </cell>
          <cell r="GX164" t="str">
            <v>nd</v>
          </cell>
          <cell r="GY164">
            <v>0.5</v>
          </cell>
          <cell r="GZ164">
            <v>0</v>
          </cell>
          <cell r="HA164">
            <v>0</v>
          </cell>
          <cell r="HB164">
            <v>0</v>
          </cell>
          <cell r="HC164" t="str">
            <v>nd</v>
          </cell>
          <cell r="HD164">
            <v>2</v>
          </cell>
          <cell r="HE164">
            <v>0.5</v>
          </cell>
          <cell r="HF164">
            <v>0</v>
          </cell>
          <cell r="HG164">
            <v>0</v>
          </cell>
          <cell r="HH164">
            <v>0</v>
          </cell>
          <cell r="HI164">
            <v>1.6</v>
          </cell>
          <cell r="HJ164">
            <v>9.7000000000000011</v>
          </cell>
          <cell r="HK164">
            <v>3.2</v>
          </cell>
          <cell r="HL164">
            <v>0</v>
          </cell>
          <cell r="HM164">
            <v>0</v>
          </cell>
          <cell r="HN164">
            <v>0</v>
          </cell>
          <cell r="HO164">
            <v>2.6</v>
          </cell>
          <cell r="HP164">
            <v>46</v>
          </cell>
          <cell r="HQ164">
            <v>21.3</v>
          </cell>
          <cell r="HR164">
            <v>0</v>
          </cell>
          <cell r="HS164">
            <v>0</v>
          </cell>
          <cell r="HT164">
            <v>0</v>
          </cell>
          <cell r="HU164" t="str">
            <v>nd</v>
          </cell>
          <cell r="HV164">
            <v>9.5</v>
          </cell>
          <cell r="HW164">
            <v>2.2999999999999998</v>
          </cell>
          <cell r="HX164">
            <v>0</v>
          </cell>
          <cell r="HY164">
            <v>0</v>
          </cell>
          <cell r="HZ164" t="str">
            <v>nd</v>
          </cell>
          <cell r="IA164" t="str">
            <v>nd</v>
          </cell>
          <cell r="IB164" t="str">
            <v>nd</v>
          </cell>
          <cell r="IC164">
            <v>0</v>
          </cell>
          <cell r="ID164">
            <v>0</v>
          </cell>
          <cell r="IE164">
            <v>0.4</v>
          </cell>
          <cell r="IF164">
            <v>1</v>
          </cell>
          <cell r="IG164">
            <v>1.3</v>
          </cell>
          <cell r="IH164">
            <v>0.3</v>
          </cell>
          <cell r="II164" t="str">
            <v>nd</v>
          </cell>
          <cell r="IJ164" t="str">
            <v>nd</v>
          </cell>
          <cell r="IK164">
            <v>1.0999999999999999</v>
          </cell>
          <cell r="IL164">
            <v>6.2</v>
          </cell>
          <cell r="IM164">
            <v>3.6999999999999997</v>
          </cell>
          <cell r="IN164">
            <v>3.2</v>
          </cell>
          <cell r="IO164">
            <v>0.6</v>
          </cell>
          <cell r="IP164" t="str">
            <v>nd</v>
          </cell>
          <cell r="IQ164">
            <v>6.3</v>
          </cell>
          <cell r="IR164">
            <v>22.900000000000002</v>
          </cell>
          <cell r="IS164">
            <v>19.2</v>
          </cell>
          <cell r="IT164">
            <v>20.7</v>
          </cell>
          <cell r="IU164">
            <v>0</v>
          </cell>
          <cell r="IV164">
            <v>0</v>
          </cell>
          <cell r="IW164">
            <v>1.7000000000000002</v>
          </cell>
          <cell r="IX164">
            <v>3.5000000000000004</v>
          </cell>
          <cell r="IY164">
            <v>5</v>
          </cell>
          <cell r="IZ164">
            <v>1.7999999999999998</v>
          </cell>
          <cell r="JA164">
            <v>0</v>
          </cell>
          <cell r="JB164">
            <v>0</v>
          </cell>
          <cell r="JC164">
            <v>0</v>
          </cell>
          <cell r="JD164">
            <v>0</v>
          </cell>
          <cell r="JE164">
            <v>0.8</v>
          </cell>
          <cell r="JF164">
            <v>0</v>
          </cell>
          <cell r="JG164" t="str">
            <v>nd</v>
          </cell>
          <cell r="JH164">
            <v>0</v>
          </cell>
          <cell r="JI164">
            <v>0</v>
          </cell>
          <cell r="JJ164">
            <v>0</v>
          </cell>
          <cell r="JK164">
            <v>2.2999999999999998</v>
          </cell>
          <cell r="JL164">
            <v>0</v>
          </cell>
          <cell r="JM164">
            <v>0</v>
          </cell>
          <cell r="JN164">
            <v>0</v>
          </cell>
          <cell r="JO164" t="str">
            <v>nd</v>
          </cell>
          <cell r="JP164">
            <v>0.6</v>
          </cell>
          <cell r="JQ164">
            <v>13.700000000000001</v>
          </cell>
          <cell r="JR164">
            <v>0</v>
          </cell>
          <cell r="JS164">
            <v>0</v>
          </cell>
          <cell r="JT164">
            <v>0</v>
          </cell>
          <cell r="JU164" t="str">
            <v>nd</v>
          </cell>
          <cell r="JV164" t="str">
            <v>nd</v>
          </cell>
          <cell r="JW164">
            <v>69.5</v>
          </cell>
          <cell r="JX164">
            <v>0</v>
          </cell>
          <cell r="JY164">
            <v>0</v>
          </cell>
          <cell r="JZ164">
            <v>0</v>
          </cell>
          <cell r="KA164">
            <v>0</v>
          </cell>
          <cell r="KB164">
            <v>0</v>
          </cell>
          <cell r="KC164">
            <v>12.3</v>
          </cell>
          <cell r="KD164">
            <v>79.100000000000009</v>
          </cell>
          <cell r="KE164">
            <v>3.3000000000000003</v>
          </cell>
          <cell r="KF164">
            <v>1.3</v>
          </cell>
          <cell r="KG164">
            <v>4.1000000000000005</v>
          </cell>
          <cell r="KH164">
            <v>12</v>
          </cell>
          <cell r="KI164">
            <v>0.2</v>
          </cell>
          <cell r="KJ164">
            <v>77.100000000000009</v>
          </cell>
          <cell r="KK164">
            <v>3.4000000000000004</v>
          </cell>
          <cell r="KL164">
            <v>1.3</v>
          </cell>
          <cell r="KM164">
            <v>4.3</v>
          </cell>
          <cell r="KN164">
            <v>13.700000000000001</v>
          </cell>
          <cell r="KO164">
            <v>0.2</v>
          </cell>
        </row>
        <row r="165">
          <cell r="A165" t="str">
            <v>1EU2</v>
          </cell>
          <cell r="B165" t="str">
            <v>165</v>
          </cell>
          <cell r="C165" t="str">
            <v>NAF 4</v>
          </cell>
          <cell r="D165" t="str">
            <v>EU2</v>
          </cell>
          <cell r="E165" t="str">
            <v>1</v>
          </cell>
          <cell r="F165">
            <v>1.3</v>
          </cell>
          <cell r="G165">
            <v>2.4</v>
          </cell>
          <cell r="H165">
            <v>12.8</v>
          </cell>
          <cell r="I165">
            <v>71.099999999999994</v>
          </cell>
          <cell r="J165">
            <v>12.3</v>
          </cell>
          <cell r="K165">
            <v>68.5</v>
          </cell>
          <cell r="L165">
            <v>9.1</v>
          </cell>
          <cell r="M165">
            <v>22.400000000000002</v>
          </cell>
          <cell r="N165">
            <v>0</v>
          </cell>
          <cell r="O165">
            <v>28.7</v>
          </cell>
          <cell r="P165">
            <v>35.199999999999996</v>
          </cell>
          <cell r="Q165">
            <v>22.5</v>
          </cell>
          <cell r="R165">
            <v>7.8</v>
          </cell>
          <cell r="S165">
            <v>21.8</v>
          </cell>
          <cell r="T165">
            <v>12.7</v>
          </cell>
          <cell r="U165">
            <v>3.5000000000000004</v>
          </cell>
          <cell r="V165">
            <v>16.3</v>
          </cell>
          <cell r="W165">
            <v>4.8</v>
          </cell>
          <cell r="X165">
            <v>88.9</v>
          </cell>
          <cell r="Y165">
            <v>6.2</v>
          </cell>
          <cell r="Z165" t="str">
            <v>nd</v>
          </cell>
          <cell r="AA165" t="str">
            <v>nd</v>
          </cell>
          <cell r="AB165" t="str">
            <v>nd</v>
          </cell>
          <cell r="AC165">
            <v>31.8</v>
          </cell>
          <cell r="AD165">
            <v>50</v>
          </cell>
          <cell r="AE165" t="str">
            <v>nd</v>
          </cell>
          <cell r="AF165">
            <v>39.5</v>
          </cell>
          <cell r="AG165" t="str">
            <v>nd</v>
          </cell>
          <cell r="AH165">
            <v>0</v>
          </cell>
          <cell r="AI165">
            <v>34.9</v>
          </cell>
          <cell r="AJ165">
            <v>67.900000000000006</v>
          </cell>
          <cell r="AK165">
            <v>2.5</v>
          </cell>
          <cell r="AL165">
            <v>29.599999999999998</v>
          </cell>
          <cell r="AM165">
            <v>5.8999999999999995</v>
          </cell>
          <cell r="AN165">
            <v>94.1</v>
          </cell>
          <cell r="AO165">
            <v>30.9</v>
          </cell>
          <cell r="AP165">
            <v>69.099999999999994</v>
          </cell>
          <cell r="AQ165">
            <v>41.099999999999994</v>
          </cell>
          <cell r="AR165" t="str">
            <v>nd</v>
          </cell>
          <cell r="AS165" t="str">
            <v>nd</v>
          </cell>
          <cell r="AT165">
            <v>26.8</v>
          </cell>
          <cell r="AU165" t="str">
            <v>nd</v>
          </cell>
          <cell r="AV165">
            <v>0</v>
          </cell>
          <cell r="AW165">
            <v>0</v>
          </cell>
          <cell r="AX165">
            <v>0</v>
          </cell>
          <cell r="AY165">
            <v>86.4</v>
          </cell>
          <cell r="AZ165" t="str">
            <v>nd</v>
          </cell>
          <cell r="BA165">
            <v>85.3</v>
          </cell>
          <cell r="BB165">
            <v>7.1999999999999993</v>
          </cell>
          <cell r="BC165" t="str">
            <v>nd</v>
          </cell>
          <cell r="BD165">
            <v>1.6</v>
          </cell>
          <cell r="BE165" t="str">
            <v>nd</v>
          </cell>
          <cell r="BF165">
            <v>4.5</v>
          </cell>
          <cell r="BG165" t="str">
            <v>nd</v>
          </cell>
          <cell r="BH165">
            <v>0</v>
          </cell>
          <cell r="BI165">
            <v>0</v>
          </cell>
          <cell r="BJ165" t="str">
            <v>nd</v>
          </cell>
          <cell r="BK165">
            <v>11.600000000000001</v>
          </cell>
          <cell r="BL165">
            <v>87.7</v>
          </cell>
          <cell r="BM165">
            <v>0</v>
          </cell>
          <cell r="BN165">
            <v>0</v>
          </cell>
          <cell r="BO165" t="str">
            <v>nd</v>
          </cell>
          <cell r="BP165" t="str">
            <v>nd</v>
          </cell>
          <cell r="BQ165">
            <v>3.5000000000000004</v>
          </cell>
          <cell r="BR165">
            <v>95.6</v>
          </cell>
          <cell r="BS165">
            <v>0</v>
          </cell>
          <cell r="BT165">
            <v>0</v>
          </cell>
          <cell r="BU165">
            <v>0</v>
          </cell>
          <cell r="BV165">
            <v>5.8999999999999995</v>
          </cell>
          <cell r="BW165">
            <v>44.4</v>
          </cell>
          <cell r="BX165">
            <v>49.8</v>
          </cell>
          <cell r="BY165">
            <v>2.5</v>
          </cell>
          <cell r="BZ165" t="str">
            <v>nd</v>
          </cell>
          <cell r="CA165">
            <v>2.1999999999999997</v>
          </cell>
          <cell r="CB165">
            <v>22.1</v>
          </cell>
          <cell r="CC165">
            <v>25</v>
          </cell>
          <cell r="CD165">
            <v>47.8</v>
          </cell>
          <cell r="CE165">
            <v>0</v>
          </cell>
          <cell r="CF165" t="str">
            <v>nd</v>
          </cell>
          <cell r="CG165">
            <v>0</v>
          </cell>
          <cell r="CH165" t="str">
            <v>nd</v>
          </cell>
          <cell r="CI165" t="str">
            <v>nd</v>
          </cell>
          <cell r="CJ165">
            <v>98.4</v>
          </cell>
          <cell r="CK165">
            <v>35.699999999999996</v>
          </cell>
          <cell r="CL165">
            <v>32.6</v>
          </cell>
          <cell r="CM165">
            <v>71.8</v>
          </cell>
          <cell r="CN165">
            <v>22.1</v>
          </cell>
          <cell r="CO165">
            <v>30.099999999999998</v>
          </cell>
          <cell r="CP165">
            <v>10</v>
          </cell>
          <cell r="CQ165">
            <v>54.500000000000007</v>
          </cell>
          <cell r="CR165">
            <v>4.7</v>
          </cell>
          <cell r="CS165">
            <v>20.100000000000001</v>
          </cell>
          <cell r="CT165">
            <v>38.1</v>
          </cell>
          <cell r="CU165">
            <v>18.600000000000001</v>
          </cell>
          <cell r="CV165">
            <v>23.200000000000003</v>
          </cell>
          <cell r="CW165">
            <v>30.7</v>
          </cell>
          <cell r="CX165">
            <v>4.7</v>
          </cell>
          <cell r="CY165">
            <v>10.8</v>
          </cell>
          <cell r="CZ165">
            <v>14.499999999999998</v>
          </cell>
          <cell r="DA165">
            <v>10.6</v>
          </cell>
          <cell r="DB165">
            <v>28.7</v>
          </cell>
          <cell r="DC165">
            <v>27.700000000000003</v>
          </cell>
          <cell r="DD165">
            <v>27.500000000000004</v>
          </cell>
          <cell r="DE165">
            <v>6.5</v>
          </cell>
          <cell r="DF165">
            <v>34.699999999999996</v>
          </cell>
          <cell r="DG165">
            <v>3.6999999999999997</v>
          </cell>
          <cell r="DH165" t="str">
            <v>nd</v>
          </cell>
          <cell r="DI165">
            <v>25.6</v>
          </cell>
          <cell r="DJ165">
            <v>8.5</v>
          </cell>
          <cell r="DK165">
            <v>13.100000000000001</v>
          </cell>
          <cell r="DL165" t="str">
            <v>nd</v>
          </cell>
          <cell r="DM165">
            <v>0</v>
          </cell>
          <cell r="DN165">
            <v>0</v>
          </cell>
          <cell r="DO165">
            <v>0</v>
          </cell>
          <cell r="DP165" t="str">
            <v>nd</v>
          </cell>
          <cell r="DQ165">
            <v>1.4000000000000001</v>
          </cell>
          <cell r="DR165">
            <v>0</v>
          </cell>
          <cell r="DS165" t="str">
            <v>nd</v>
          </cell>
          <cell r="DT165" t="str">
            <v>nd</v>
          </cell>
          <cell r="DU165" t="str">
            <v>nd</v>
          </cell>
          <cell r="DV165">
            <v>0</v>
          </cell>
          <cell r="DW165">
            <v>11.4</v>
          </cell>
          <cell r="DX165" t="str">
            <v>nd</v>
          </cell>
          <cell r="DY165">
            <v>0</v>
          </cell>
          <cell r="DZ165">
            <v>0</v>
          </cell>
          <cell r="EA165">
            <v>0</v>
          </cell>
          <cell r="EB165" t="str">
            <v>nd</v>
          </cell>
          <cell r="EC165">
            <v>61.8</v>
          </cell>
          <cell r="ED165">
            <v>5.8999999999999995</v>
          </cell>
          <cell r="EE165" t="str">
            <v>nd</v>
          </cell>
          <cell r="EF165" t="str">
            <v>nd</v>
          </cell>
          <cell r="EG165">
            <v>0</v>
          </cell>
          <cell r="EH165">
            <v>1.9</v>
          </cell>
          <cell r="EI165">
            <v>10.6</v>
          </cell>
          <cell r="EJ165" t="str">
            <v>nd</v>
          </cell>
          <cell r="EK165">
            <v>0</v>
          </cell>
          <cell r="EL165" t="str">
            <v>nd</v>
          </cell>
          <cell r="EM165">
            <v>0</v>
          </cell>
          <cell r="EN165" t="str">
            <v>nd</v>
          </cell>
          <cell r="EO165">
            <v>0</v>
          </cell>
          <cell r="EP165">
            <v>0</v>
          </cell>
          <cell r="EQ165">
            <v>0</v>
          </cell>
          <cell r="ER165">
            <v>0</v>
          </cell>
          <cell r="ES165">
            <v>1.4000000000000001</v>
          </cell>
          <cell r="ET165">
            <v>0</v>
          </cell>
          <cell r="EU165">
            <v>0</v>
          </cell>
          <cell r="EV165">
            <v>0</v>
          </cell>
          <cell r="EW165">
            <v>0</v>
          </cell>
          <cell r="EX165" t="str">
            <v>nd</v>
          </cell>
          <cell r="EY165">
            <v>2.1999999999999997</v>
          </cell>
          <cell r="EZ165">
            <v>0</v>
          </cell>
          <cell r="FA165">
            <v>0</v>
          </cell>
          <cell r="FB165">
            <v>0</v>
          </cell>
          <cell r="FC165">
            <v>0</v>
          </cell>
          <cell r="FD165">
            <v>4.3</v>
          </cell>
          <cell r="FE165">
            <v>9.5</v>
          </cell>
          <cell r="FF165" t="str">
            <v>nd</v>
          </cell>
          <cell r="FG165">
            <v>0</v>
          </cell>
          <cell r="FH165">
            <v>0</v>
          </cell>
          <cell r="FI165" t="str">
            <v>nd</v>
          </cell>
          <cell r="FJ165">
            <v>5.7</v>
          </cell>
          <cell r="FK165">
            <v>62.7</v>
          </cell>
          <cell r="FL165">
            <v>0</v>
          </cell>
          <cell r="FM165">
            <v>0</v>
          </cell>
          <cell r="FN165">
            <v>0</v>
          </cell>
          <cell r="FO165">
            <v>0</v>
          </cell>
          <cell r="FP165" t="str">
            <v>nd</v>
          </cell>
          <cell r="FQ165">
            <v>11.700000000000001</v>
          </cell>
          <cell r="FR165">
            <v>0</v>
          </cell>
          <cell r="FS165">
            <v>0</v>
          </cell>
          <cell r="FT165" t="str">
            <v>nd</v>
          </cell>
          <cell r="FU165">
            <v>0</v>
          </cell>
          <cell r="FV165" t="str">
            <v>nd</v>
          </cell>
          <cell r="FW165">
            <v>0</v>
          </cell>
          <cell r="FX165">
            <v>0</v>
          </cell>
          <cell r="FY165">
            <v>0</v>
          </cell>
          <cell r="FZ165">
            <v>0</v>
          </cell>
          <cell r="GA165">
            <v>1.0999999999999999</v>
          </cell>
          <cell r="GB165">
            <v>1.5</v>
          </cell>
          <cell r="GC165">
            <v>0</v>
          </cell>
          <cell r="GD165">
            <v>0</v>
          </cell>
          <cell r="GE165">
            <v>0</v>
          </cell>
          <cell r="GF165" t="str">
            <v>nd</v>
          </cell>
          <cell r="GG165">
            <v>1.6</v>
          </cell>
          <cell r="GH165">
            <v>10.199999999999999</v>
          </cell>
          <cell r="GI165">
            <v>0</v>
          </cell>
          <cell r="GJ165">
            <v>0</v>
          </cell>
          <cell r="GK165">
            <v>0</v>
          </cell>
          <cell r="GL165">
            <v>0</v>
          </cell>
          <cell r="GM165" t="str">
            <v>nd</v>
          </cell>
          <cell r="GN165">
            <v>69.8</v>
          </cell>
          <cell r="GO165">
            <v>0</v>
          </cell>
          <cell r="GP165">
            <v>0</v>
          </cell>
          <cell r="GQ165">
            <v>0</v>
          </cell>
          <cell r="GR165">
            <v>0</v>
          </cell>
          <cell r="GS165">
            <v>0</v>
          </cell>
          <cell r="GT165">
            <v>13</v>
          </cell>
          <cell r="GU165">
            <v>0</v>
          </cell>
          <cell r="GV165">
            <v>0</v>
          </cell>
          <cell r="GW165">
            <v>0</v>
          </cell>
          <cell r="GX165">
            <v>0</v>
          </cell>
          <cell r="GY165" t="str">
            <v>nd</v>
          </cell>
          <cell r="GZ165">
            <v>0</v>
          </cell>
          <cell r="HA165">
            <v>0</v>
          </cell>
          <cell r="HB165">
            <v>0</v>
          </cell>
          <cell r="HC165" t="str">
            <v>nd</v>
          </cell>
          <cell r="HD165">
            <v>1.2</v>
          </cell>
          <cell r="HE165">
            <v>0.8</v>
          </cell>
          <cell r="HF165">
            <v>0</v>
          </cell>
          <cell r="HG165">
            <v>0</v>
          </cell>
          <cell r="HH165">
            <v>0</v>
          </cell>
          <cell r="HI165">
            <v>1.7000000000000002</v>
          </cell>
          <cell r="HJ165">
            <v>5</v>
          </cell>
          <cell r="HK165">
            <v>4.5</v>
          </cell>
          <cell r="HL165">
            <v>0</v>
          </cell>
          <cell r="HM165">
            <v>0</v>
          </cell>
          <cell r="HN165">
            <v>0</v>
          </cell>
          <cell r="HO165">
            <v>3.6999999999999997</v>
          </cell>
          <cell r="HP165">
            <v>30.099999999999998</v>
          </cell>
          <cell r="HQ165">
            <v>38.200000000000003</v>
          </cell>
          <cell r="HR165">
            <v>0</v>
          </cell>
          <cell r="HS165">
            <v>0</v>
          </cell>
          <cell r="HT165">
            <v>0</v>
          </cell>
          <cell r="HU165">
            <v>0</v>
          </cell>
          <cell r="HV165">
            <v>8.6999999999999993</v>
          </cell>
          <cell r="HW165">
            <v>4.9000000000000004</v>
          </cell>
          <cell r="HX165">
            <v>0</v>
          </cell>
          <cell r="HY165">
            <v>0</v>
          </cell>
          <cell r="HZ165">
            <v>0</v>
          </cell>
          <cell r="IA165">
            <v>0</v>
          </cell>
          <cell r="IB165" t="str">
            <v>nd</v>
          </cell>
          <cell r="IC165">
            <v>0</v>
          </cell>
          <cell r="ID165">
            <v>0</v>
          </cell>
          <cell r="IE165">
            <v>0</v>
          </cell>
          <cell r="IF165" t="str">
            <v>nd</v>
          </cell>
          <cell r="IG165">
            <v>1.3</v>
          </cell>
          <cell r="IH165">
            <v>1</v>
          </cell>
          <cell r="II165" t="str">
            <v>nd</v>
          </cell>
          <cell r="IJ165">
            <v>0</v>
          </cell>
          <cell r="IK165" t="str">
            <v>nd</v>
          </cell>
          <cell r="IL165">
            <v>4.5</v>
          </cell>
          <cell r="IM165">
            <v>1.7999999999999998</v>
          </cell>
          <cell r="IN165">
            <v>4.5999999999999996</v>
          </cell>
          <cell r="IO165" t="str">
            <v>nd</v>
          </cell>
          <cell r="IP165">
            <v>0</v>
          </cell>
          <cell r="IQ165" t="str">
            <v>nd</v>
          </cell>
          <cell r="IR165">
            <v>16.400000000000002</v>
          </cell>
          <cell r="IS165">
            <v>16.7</v>
          </cell>
          <cell r="IT165">
            <v>36.4</v>
          </cell>
          <cell r="IU165">
            <v>0</v>
          </cell>
          <cell r="IV165">
            <v>0</v>
          </cell>
          <cell r="IW165" t="str">
            <v>nd</v>
          </cell>
          <cell r="IX165" t="str">
            <v>nd</v>
          </cell>
          <cell r="IY165">
            <v>5.4</v>
          </cell>
          <cell r="IZ165">
            <v>4.7</v>
          </cell>
          <cell r="JA165">
            <v>0</v>
          </cell>
          <cell r="JB165">
            <v>0</v>
          </cell>
          <cell r="JC165">
            <v>0</v>
          </cell>
          <cell r="JD165">
            <v>0</v>
          </cell>
          <cell r="JE165">
            <v>1.4000000000000001</v>
          </cell>
          <cell r="JF165">
            <v>0</v>
          </cell>
          <cell r="JG165" t="str">
            <v>nd</v>
          </cell>
          <cell r="JH165">
            <v>0</v>
          </cell>
          <cell r="JI165">
            <v>0</v>
          </cell>
          <cell r="JJ165">
            <v>0</v>
          </cell>
          <cell r="JK165">
            <v>2</v>
          </cell>
          <cell r="JL165">
            <v>0</v>
          </cell>
          <cell r="JM165">
            <v>0</v>
          </cell>
          <cell r="JN165">
            <v>0</v>
          </cell>
          <cell r="JO165">
            <v>0</v>
          </cell>
          <cell r="JP165" t="str">
            <v>nd</v>
          </cell>
          <cell r="JQ165">
            <v>11.600000000000001</v>
          </cell>
          <cell r="JR165">
            <v>0</v>
          </cell>
          <cell r="JS165">
            <v>0</v>
          </cell>
          <cell r="JT165">
            <v>0</v>
          </cell>
          <cell r="JU165" t="str">
            <v>nd</v>
          </cell>
          <cell r="JV165">
            <v>0</v>
          </cell>
          <cell r="JW165">
            <v>70.7</v>
          </cell>
          <cell r="JX165">
            <v>0</v>
          </cell>
          <cell r="JY165">
            <v>0</v>
          </cell>
          <cell r="JZ165">
            <v>0</v>
          </cell>
          <cell r="KA165">
            <v>0</v>
          </cell>
          <cell r="KB165">
            <v>0</v>
          </cell>
          <cell r="KC165">
            <v>12.7</v>
          </cell>
          <cell r="KD165">
            <v>85.399999999999991</v>
          </cell>
          <cell r="KE165">
            <v>0.8</v>
          </cell>
          <cell r="KF165">
            <v>0.6</v>
          </cell>
          <cell r="KG165">
            <v>3.5999999999999996</v>
          </cell>
          <cell r="KH165">
            <v>9.1999999999999993</v>
          </cell>
          <cell r="KI165">
            <v>0.5</v>
          </cell>
          <cell r="KJ165">
            <v>83.7</v>
          </cell>
          <cell r="KK165">
            <v>0.8</v>
          </cell>
          <cell r="KL165">
            <v>0.6</v>
          </cell>
          <cell r="KM165">
            <v>3.8</v>
          </cell>
          <cell r="KN165">
            <v>10.5</v>
          </cell>
          <cell r="KO165">
            <v>0.5</v>
          </cell>
        </row>
        <row r="166">
          <cell r="A166" t="str">
            <v>2EU2</v>
          </cell>
          <cell r="B166" t="str">
            <v>166</v>
          </cell>
          <cell r="C166" t="str">
            <v>NAF 4</v>
          </cell>
          <cell r="D166" t="str">
            <v>EU2</v>
          </cell>
          <cell r="E166" t="str">
            <v>2</v>
          </cell>
          <cell r="F166">
            <v>0</v>
          </cell>
          <cell r="G166">
            <v>3.6999999999999997</v>
          </cell>
          <cell r="H166">
            <v>15.8</v>
          </cell>
          <cell r="I166">
            <v>69.599999999999994</v>
          </cell>
          <cell r="J166">
            <v>10.9</v>
          </cell>
          <cell r="K166">
            <v>60.6</v>
          </cell>
          <cell r="L166">
            <v>14.399999999999999</v>
          </cell>
          <cell r="M166">
            <v>25</v>
          </cell>
          <cell r="N166">
            <v>0</v>
          </cell>
          <cell r="O166">
            <v>18.099999999999998</v>
          </cell>
          <cell r="P166">
            <v>26.200000000000003</v>
          </cell>
          <cell r="Q166">
            <v>22.7</v>
          </cell>
          <cell r="R166">
            <v>7.1</v>
          </cell>
          <cell r="S166">
            <v>23</v>
          </cell>
          <cell r="T166">
            <v>20.7</v>
          </cell>
          <cell r="U166">
            <v>2.6</v>
          </cell>
          <cell r="V166">
            <v>22.6</v>
          </cell>
          <cell r="W166">
            <v>7.3</v>
          </cell>
          <cell r="X166">
            <v>85.5</v>
          </cell>
          <cell r="Y166">
            <v>7.3</v>
          </cell>
          <cell r="Z166">
            <v>0</v>
          </cell>
          <cell r="AA166" t="str">
            <v>nd</v>
          </cell>
          <cell r="AB166">
            <v>61.6</v>
          </cell>
          <cell r="AC166">
            <v>28.799999999999997</v>
          </cell>
          <cell r="AD166" t="str">
            <v>nd</v>
          </cell>
          <cell r="AE166" t="str">
            <v>nd</v>
          </cell>
          <cell r="AF166" t="str">
            <v>nd</v>
          </cell>
          <cell r="AG166" t="str">
            <v>nd</v>
          </cell>
          <cell r="AH166">
            <v>0</v>
          </cell>
          <cell r="AI166">
            <v>43.2</v>
          </cell>
          <cell r="AJ166">
            <v>64.2</v>
          </cell>
          <cell r="AK166">
            <v>5.4</v>
          </cell>
          <cell r="AL166">
            <v>30.4</v>
          </cell>
          <cell r="AM166">
            <v>9.4</v>
          </cell>
          <cell r="AN166">
            <v>90.600000000000009</v>
          </cell>
          <cell r="AO166">
            <v>58.5</v>
          </cell>
          <cell r="AP166">
            <v>41.5</v>
          </cell>
          <cell r="AQ166">
            <v>40.9</v>
          </cell>
          <cell r="AR166" t="str">
            <v>nd</v>
          </cell>
          <cell r="AS166">
            <v>0</v>
          </cell>
          <cell r="AT166">
            <v>45.2</v>
          </cell>
          <cell r="AU166" t="str">
            <v>nd</v>
          </cell>
          <cell r="AV166">
            <v>0</v>
          </cell>
          <cell r="AW166">
            <v>0</v>
          </cell>
          <cell r="AX166">
            <v>0</v>
          </cell>
          <cell r="AY166">
            <v>89.4</v>
          </cell>
          <cell r="AZ166" t="str">
            <v>nd</v>
          </cell>
          <cell r="BA166">
            <v>81.599999999999994</v>
          </cell>
          <cell r="BB166">
            <v>14.2</v>
          </cell>
          <cell r="BC166">
            <v>0</v>
          </cell>
          <cell r="BD166">
            <v>2</v>
          </cell>
          <cell r="BE166" t="str">
            <v>nd</v>
          </cell>
          <cell r="BF166" t="str">
            <v>nd</v>
          </cell>
          <cell r="BG166">
            <v>0</v>
          </cell>
          <cell r="BH166">
            <v>0</v>
          </cell>
          <cell r="BI166">
            <v>0</v>
          </cell>
          <cell r="BJ166" t="str">
            <v>nd</v>
          </cell>
          <cell r="BK166">
            <v>9</v>
          </cell>
          <cell r="BL166">
            <v>89.8</v>
          </cell>
          <cell r="BM166" t="str">
            <v>nd</v>
          </cell>
          <cell r="BN166">
            <v>0</v>
          </cell>
          <cell r="BO166" t="str">
            <v>nd</v>
          </cell>
          <cell r="BP166">
            <v>0</v>
          </cell>
          <cell r="BQ166">
            <v>5.7</v>
          </cell>
          <cell r="BR166">
            <v>92.5</v>
          </cell>
          <cell r="BS166">
            <v>0</v>
          </cell>
          <cell r="BT166">
            <v>0</v>
          </cell>
          <cell r="BU166">
            <v>0</v>
          </cell>
          <cell r="BV166">
            <v>6.4</v>
          </cell>
          <cell r="BW166">
            <v>56.599999999999994</v>
          </cell>
          <cell r="BX166">
            <v>37.1</v>
          </cell>
          <cell r="BY166" t="str">
            <v>nd</v>
          </cell>
          <cell r="BZ166">
            <v>0</v>
          </cell>
          <cell r="CA166">
            <v>4.3999999999999995</v>
          </cell>
          <cell r="CB166">
            <v>22.2</v>
          </cell>
          <cell r="CC166">
            <v>33.6</v>
          </cell>
          <cell r="CD166">
            <v>38.9</v>
          </cell>
          <cell r="CE166">
            <v>0</v>
          </cell>
          <cell r="CF166">
            <v>0</v>
          </cell>
          <cell r="CG166">
            <v>0</v>
          </cell>
          <cell r="CH166">
            <v>0</v>
          </cell>
          <cell r="CI166">
            <v>0</v>
          </cell>
          <cell r="CJ166">
            <v>100</v>
          </cell>
          <cell r="CK166">
            <v>44.7</v>
          </cell>
          <cell r="CL166">
            <v>34.4</v>
          </cell>
          <cell r="CM166">
            <v>72.7</v>
          </cell>
          <cell r="CN166">
            <v>23.200000000000003</v>
          </cell>
          <cell r="CO166">
            <v>31.900000000000002</v>
          </cell>
          <cell r="CP166">
            <v>7.6</v>
          </cell>
          <cell r="CQ166">
            <v>61.5</v>
          </cell>
          <cell r="CR166">
            <v>7.1999999999999993</v>
          </cell>
          <cell r="CS166">
            <v>20.9</v>
          </cell>
          <cell r="CT166">
            <v>39.700000000000003</v>
          </cell>
          <cell r="CU166">
            <v>16.600000000000001</v>
          </cell>
          <cell r="CV166">
            <v>22.8</v>
          </cell>
          <cell r="CW166">
            <v>35.5</v>
          </cell>
          <cell r="CX166">
            <v>4.1000000000000005</v>
          </cell>
          <cell r="CY166">
            <v>18.399999999999999</v>
          </cell>
          <cell r="CZ166">
            <v>9.6</v>
          </cell>
          <cell r="DA166">
            <v>7.6</v>
          </cell>
          <cell r="DB166">
            <v>24.9</v>
          </cell>
          <cell r="DC166">
            <v>31</v>
          </cell>
          <cell r="DD166">
            <v>28.7</v>
          </cell>
          <cell r="DE166">
            <v>8</v>
          </cell>
          <cell r="DF166">
            <v>24.6</v>
          </cell>
          <cell r="DG166" t="str">
            <v>nd</v>
          </cell>
          <cell r="DH166">
            <v>0</v>
          </cell>
          <cell r="DI166">
            <v>19.8</v>
          </cell>
          <cell r="DJ166">
            <v>3.8</v>
          </cell>
          <cell r="DK166">
            <v>18.3</v>
          </cell>
          <cell r="DL166">
            <v>0</v>
          </cell>
          <cell r="DM166">
            <v>0</v>
          </cell>
          <cell r="DN166">
            <v>0</v>
          </cell>
          <cell r="DO166">
            <v>0</v>
          </cell>
          <cell r="DP166">
            <v>0</v>
          </cell>
          <cell r="DQ166">
            <v>2.8000000000000003</v>
          </cell>
          <cell r="DR166">
            <v>0</v>
          </cell>
          <cell r="DS166">
            <v>0</v>
          </cell>
          <cell r="DT166" t="str">
            <v>nd</v>
          </cell>
          <cell r="DU166">
            <v>0</v>
          </cell>
          <cell r="DV166">
            <v>0</v>
          </cell>
          <cell r="DW166">
            <v>9.8000000000000007</v>
          </cell>
          <cell r="DX166">
            <v>4.1000000000000005</v>
          </cell>
          <cell r="DY166">
            <v>0</v>
          </cell>
          <cell r="DZ166" t="str">
            <v>nd</v>
          </cell>
          <cell r="EA166" t="str">
            <v>nd</v>
          </cell>
          <cell r="EB166" t="str">
            <v>nd</v>
          </cell>
          <cell r="EC166">
            <v>61.3</v>
          </cell>
          <cell r="ED166">
            <v>7.3</v>
          </cell>
          <cell r="EE166">
            <v>0</v>
          </cell>
          <cell r="EF166">
            <v>0</v>
          </cell>
          <cell r="EG166">
            <v>0</v>
          </cell>
          <cell r="EH166" t="str">
            <v>nd</v>
          </cell>
          <cell r="EI166">
            <v>7.8</v>
          </cell>
          <cell r="EJ166" t="str">
            <v>nd</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3.6999999999999997</v>
          </cell>
          <cell r="EZ166">
            <v>0</v>
          </cell>
          <cell r="FA166">
            <v>0</v>
          </cell>
          <cell r="FB166">
            <v>0</v>
          </cell>
          <cell r="FC166" t="str">
            <v>nd</v>
          </cell>
          <cell r="FD166">
            <v>3.3000000000000003</v>
          </cell>
          <cell r="FE166">
            <v>11.4</v>
          </cell>
          <cell r="FF166">
            <v>0</v>
          </cell>
          <cell r="FG166">
            <v>0</v>
          </cell>
          <cell r="FH166">
            <v>0</v>
          </cell>
          <cell r="FI166">
            <v>0</v>
          </cell>
          <cell r="FJ166">
            <v>4.3999999999999995</v>
          </cell>
          <cell r="FK166">
            <v>65</v>
          </cell>
          <cell r="FL166">
            <v>0</v>
          </cell>
          <cell r="FM166">
            <v>0</v>
          </cell>
          <cell r="FN166">
            <v>0</v>
          </cell>
          <cell r="FO166">
            <v>0</v>
          </cell>
          <cell r="FP166" t="str">
            <v>nd</v>
          </cell>
          <cell r="FQ166">
            <v>9.6</v>
          </cell>
          <cell r="FR166">
            <v>0</v>
          </cell>
          <cell r="FS166">
            <v>0</v>
          </cell>
          <cell r="FT166">
            <v>0</v>
          </cell>
          <cell r="FU166">
            <v>0</v>
          </cell>
          <cell r="FV166">
            <v>0</v>
          </cell>
          <cell r="FW166">
            <v>0</v>
          </cell>
          <cell r="FX166">
            <v>0</v>
          </cell>
          <cell r="FY166">
            <v>0</v>
          </cell>
          <cell r="FZ166">
            <v>0</v>
          </cell>
          <cell r="GA166" t="str">
            <v>nd</v>
          </cell>
          <cell r="GB166">
            <v>3.4000000000000004</v>
          </cell>
          <cell r="GC166">
            <v>0</v>
          </cell>
          <cell r="GD166">
            <v>0</v>
          </cell>
          <cell r="GE166" t="str">
            <v>nd</v>
          </cell>
          <cell r="GF166">
            <v>0</v>
          </cell>
          <cell r="GG166">
            <v>2</v>
          </cell>
          <cell r="GH166">
            <v>13.5</v>
          </cell>
          <cell r="GI166" t="str">
            <v>nd</v>
          </cell>
          <cell r="GJ166">
            <v>0</v>
          </cell>
          <cell r="GK166">
            <v>0</v>
          </cell>
          <cell r="GL166">
            <v>0</v>
          </cell>
          <cell r="GM166" t="str">
            <v>nd</v>
          </cell>
          <cell r="GN166">
            <v>67</v>
          </cell>
          <cell r="GO166">
            <v>0</v>
          </cell>
          <cell r="GP166">
            <v>0</v>
          </cell>
          <cell r="GQ166">
            <v>0</v>
          </cell>
          <cell r="GR166">
            <v>0</v>
          </cell>
          <cell r="GS166" t="str">
            <v>nd</v>
          </cell>
          <cell r="GT166">
            <v>8.6</v>
          </cell>
          <cell r="GU166">
            <v>0</v>
          </cell>
          <cell r="GV166">
            <v>0</v>
          </cell>
          <cell r="GW166">
            <v>0</v>
          </cell>
          <cell r="GX166">
            <v>0</v>
          </cell>
          <cell r="GY166">
            <v>0</v>
          </cell>
          <cell r="GZ166">
            <v>0</v>
          </cell>
          <cell r="HA166">
            <v>0</v>
          </cell>
          <cell r="HB166">
            <v>0</v>
          </cell>
          <cell r="HC166">
            <v>0</v>
          </cell>
          <cell r="HD166">
            <v>2.7</v>
          </cell>
          <cell r="HE166" t="str">
            <v>nd</v>
          </cell>
          <cell r="HF166">
            <v>0</v>
          </cell>
          <cell r="HG166">
            <v>0</v>
          </cell>
          <cell r="HH166">
            <v>0</v>
          </cell>
          <cell r="HI166">
            <v>3</v>
          </cell>
          <cell r="HJ166">
            <v>8.3000000000000007</v>
          </cell>
          <cell r="HK166">
            <v>5.3</v>
          </cell>
          <cell r="HL166">
            <v>0</v>
          </cell>
          <cell r="HM166">
            <v>0</v>
          </cell>
          <cell r="HN166">
            <v>0</v>
          </cell>
          <cell r="HO166">
            <v>2</v>
          </cell>
          <cell r="HP166">
            <v>38</v>
          </cell>
          <cell r="HQ166">
            <v>29.099999999999998</v>
          </cell>
          <cell r="HR166">
            <v>0</v>
          </cell>
          <cell r="HS166">
            <v>0</v>
          </cell>
          <cell r="HT166">
            <v>0</v>
          </cell>
          <cell r="HU166" t="str">
            <v>nd</v>
          </cell>
          <cell r="HV166">
            <v>7.5</v>
          </cell>
          <cell r="HW166">
            <v>1.7000000000000002</v>
          </cell>
          <cell r="HX166">
            <v>0</v>
          </cell>
          <cell r="HY166">
            <v>0</v>
          </cell>
          <cell r="HZ166">
            <v>0</v>
          </cell>
          <cell r="IA166">
            <v>0</v>
          </cell>
          <cell r="IB166">
            <v>0</v>
          </cell>
          <cell r="IC166">
            <v>0</v>
          </cell>
          <cell r="ID166">
            <v>0</v>
          </cell>
          <cell r="IE166" t="str">
            <v>nd</v>
          </cell>
          <cell r="IF166">
            <v>2.1999999999999997</v>
          </cell>
          <cell r="IG166" t="str">
            <v>nd</v>
          </cell>
          <cell r="IH166">
            <v>0</v>
          </cell>
          <cell r="II166">
            <v>0</v>
          </cell>
          <cell r="IJ166">
            <v>0</v>
          </cell>
          <cell r="IK166">
            <v>1.4000000000000001</v>
          </cell>
          <cell r="IL166">
            <v>3.4000000000000004</v>
          </cell>
          <cell r="IM166">
            <v>3.9</v>
          </cell>
          <cell r="IN166">
            <v>7.1</v>
          </cell>
          <cell r="IO166" t="str">
            <v>nd</v>
          </cell>
          <cell r="IP166">
            <v>0</v>
          </cell>
          <cell r="IQ166">
            <v>2.1</v>
          </cell>
          <cell r="IR166">
            <v>15.5</v>
          </cell>
          <cell r="IS166">
            <v>20.399999999999999</v>
          </cell>
          <cell r="IT166">
            <v>30.7</v>
          </cell>
          <cell r="IU166">
            <v>0</v>
          </cell>
          <cell r="IV166">
            <v>0</v>
          </cell>
          <cell r="IW166">
            <v>0</v>
          </cell>
          <cell r="IX166" t="str">
            <v>nd</v>
          </cell>
          <cell r="IY166">
            <v>8.6</v>
          </cell>
          <cell r="IZ166" t="str">
            <v>nd</v>
          </cell>
          <cell r="JA166">
            <v>0</v>
          </cell>
          <cell r="JB166">
            <v>0</v>
          </cell>
          <cell r="JC166">
            <v>0</v>
          </cell>
          <cell r="JD166">
            <v>0</v>
          </cell>
          <cell r="JE166">
            <v>0</v>
          </cell>
          <cell r="JF166">
            <v>0</v>
          </cell>
          <cell r="JG166">
            <v>0</v>
          </cell>
          <cell r="JH166">
            <v>0</v>
          </cell>
          <cell r="JI166">
            <v>0</v>
          </cell>
          <cell r="JJ166">
            <v>0</v>
          </cell>
          <cell r="JK166">
            <v>3.5999999999999996</v>
          </cell>
          <cell r="JL166">
            <v>0</v>
          </cell>
          <cell r="JM166">
            <v>0</v>
          </cell>
          <cell r="JN166">
            <v>0</v>
          </cell>
          <cell r="JO166">
            <v>0</v>
          </cell>
          <cell r="JP166">
            <v>0</v>
          </cell>
          <cell r="JQ166">
            <v>16.600000000000001</v>
          </cell>
          <cell r="JR166">
            <v>0</v>
          </cell>
          <cell r="JS166">
            <v>0</v>
          </cell>
          <cell r="JT166">
            <v>0</v>
          </cell>
          <cell r="JU166">
            <v>0</v>
          </cell>
          <cell r="JV166">
            <v>0</v>
          </cell>
          <cell r="JW166">
            <v>68.600000000000009</v>
          </cell>
          <cell r="JX166">
            <v>0</v>
          </cell>
          <cell r="JY166">
            <v>0</v>
          </cell>
          <cell r="JZ166">
            <v>0</v>
          </cell>
          <cell r="KA166">
            <v>0</v>
          </cell>
          <cell r="KB166">
            <v>0</v>
          </cell>
          <cell r="KC166">
            <v>11.200000000000001</v>
          </cell>
          <cell r="KD166">
            <v>86.3</v>
          </cell>
          <cell r="KE166">
            <v>0.8</v>
          </cell>
          <cell r="KF166">
            <v>1</v>
          </cell>
          <cell r="KG166">
            <v>3.9</v>
          </cell>
          <cell r="KH166">
            <v>8.1</v>
          </cell>
          <cell r="KI166">
            <v>0</v>
          </cell>
          <cell r="KJ166">
            <v>84.899999999999991</v>
          </cell>
          <cell r="KK166">
            <v>0.8</v>
          </cell>
          <cell r="KL166">
            <v>0.8</v>
          </cell>
          <cell r="KM166">
            <v>4.2</v>
          </cell>
          <cell r="KN166">
            <v>9.3000000000000007</v>
          </cell>
          <cell r="KO166">
            <v>0</v>
          </cell>
        </row>
        <row r="167">
          <cell r="A167" t="str">
            <v>3EU2</v>
          </cell>
          <cell r="B167" t="str">
            <v>167</v>
          </cell>
          <cell r="C167" t="str">
            <v>NAF 4</v>
          </cell>
          <cell r="D167" t="str">
            <v>EU2</v>
          </cell>
          <cell r="E167" t="str">
            <v>3</v>
          </cell>
          <cell r="F167">
            <v>0</v>
          </cell>
          <cell r="G167">
            <v>4.3</v>
          </cell>
          <cell r="H167">
            <v>14.099999999999998</v>
          </cell>
          <cell r="I167">
            <v>71.3</v>
          </cell>
          <cell r="J167">
            <v>10.299999999999999</v>
          </cell>
          <cell r="K167">
            <v>80</v>
          </cell>
          <cell r="L167" t="str">
            <v>nd</v>
          </cell>
          <cell r="M167" t="str">
            <v>nd</v>
          </cell>
          <cell r="N167">
            <v>0</v>
          </cell>
          <cell r="O167">
            <v>12.6</v>
          </cell>
          <cell r="P167">
            <v>26.1</v>
          </cell>
          <cell r="Q167">
            <v>8.5</v>
          </cell>
          <cell r="R167">
            <v>0</v>
          </cell>
          <cell r="S167">
            <v>29.4</v>
          </cell>
          <cell r="T167">
            <v>14.6</v>
          </cell>
          <cell r="U167" t="str">
            <v>nd</v>
          </cell>
          <cell r="V167">
            <v>35.9</v>
          </cell>
          <cell r="W167">
            <v>9.8000000000000007</v>
          </cell>
          <cell r="X167">
            <v>82</v>
          </cell>
          <cell r="Y167">
            <v>8.2000000000000011</v>
          </cell>
          <cell r="Z167" t="str">
            <v>nd</v>
          </cell>
          <cell r="AA167">
            <v>33.700000000000003</v>
          </cell>
          <cell r="AB167" t="str">
            <v>nd</v>
          </cell>
          <cell r="AC167">
            <v>19.400000000000002</v>
          </cell>
          <cell r="AD167">
            <v>24.5</v>
          </cell>
          <cell r="AE167" t="str">
            <v>nd</v>
          </cell>
          <cell r="AF167">
            <v>57.8</v>
          </cell>
          <cell r="AG167">
            <v>0</v>
          </cell>
          <cell r="AH167">
            <v>0</v>
          </cell>
          <cell r="AI167" t="str">
            <v>nd</v>
          </cell>
          <cell r="AJ167">
            <v>70.5</v>
          </cell>
          <cell r="AK167" t="str">
            <v>nd</v>
          </cell>
          <cell r="AL167">
            <v>27.3</v>
          </cell>
          <cell r="AM167">
            <v>21.9</v>
          </cell>
          <cell r="AN167">
            <v>78.100000000000009</v>
          </cell>
          <cell r="AO167">
            <v>66.400000000000006</v>
          </cell>
          <cell r="AP167">
            <v>33.6</v>
          </cell>
          <cell r="AQ167">
            <v>36.4</v>
          </cell>
          <cell r="AR167" t="str">
            <v>nd</v>
          </cell>
          <cell r="AS167" t="str">
            <v>nd</v>
          </cell>
          <cell r="AT167">
            <v>55.800000000000004</v>
          </cell>
          <cell r="AU167">
            <v>0</v>
          </cell>
          <cell r="AV167" t="str">
            <v>nd</v>
          </cell>
          <cell r="AW167" t="str">
            <v>nd</v>
          </cell>
          <cell r="AX167">
            <v>0</v>
          </cell>
          <cell r="AY167">
            <v>64.8</v>
          </cell>
          <cell r="AZ167" t="str">
            <v>nd</v>
          </cell>
          <cell r="BA167">
            <v>80.600000000000009</v>
          </cell>
          <cell r="BB167">
            <v>9.1999999999999993</v>
          </cell>
          <cell r="BC167">
            <v>5.5</v>
          </cell>
          <cell r="BD167">
            <v>0</v>
          </cell>
          <cell r="BE167">
            <v>0</v>
          </cell>
          <cell r="BF167">
            <v>4.7</v>
          </cell>
          <cell r="BG167" t="str">
            <v>nd</v>
          </cell>
          <cell r="BH167" t="str">
            <v>nd</v>
          </cell>
          <cell r="BI167">
            <v>5.3</v>
          </cell>
          <cell r="BJ167" t="str">
            <v>nd</v>
          </cell>
          <cell r="BK167">
            <v>21.5</v>
          </cell>
          <cell r="BL167">
            <v>71.099999999999994</v>
          </cell>
          <cell r="BM167" t="str">
            <v>nd</v>
          </cell>
          <cell r="BN167">
            <v>0</v>
          </cell>
          <cell r="BO167" t="str">
            <v>nd</v>
          </cell>
          <cell r="BP167" t="str">
            <v>nd</v>
          </cell>
          <cell r="BQ167">
            <v>12.1</v>
          </cell>
          <cell r="BR167">
            <v>85.1</v>
          </cell>
          <cell r="BS167">
            <v>0</v>
          </cell>
          <cell r="BT167">
            <v>0</v>
          </cell>
          <cell r="BU167">
            <v>0</v>
          </cell>
          <cell r="BV167">
            <v>3.5000000000000004</v>
          </cell>
          <cell r="BW167">
            <v>71.899999999999991</v>
          </cell>
          <cell r="BX167">
            <v>24.5</v>
          </cell>
          <cell r="BY167">
            <v>0</v>
          </cell>
          <cell r="BZ167">
            <v>0</v>
          </cell>
          <cell r="CA167">
            <v>9.4</v>
          </cell>
          <cell r="CB167">
            <v>28.199999999999996</v>
          </cell>
          <cell r="CC167">
            <v>31.8</v>
          </cell>
          <cell r="CD167">
            <v>30.599999999999998</v>
          </cell>
          <cell r="CE167">
            <v>0</v>
          </cell>
          <cell r="CF167">
            <v>0</v>
          </cell>
          <cell r="CG167">
            <v>0</v>
          </cell>
          <cell r="CH167" t="str">
            <v>nd</v>
          </cell>
          <cell r="CI167">
            <v>5.2</v>
          </cell>
          <cell r="CJ167">
            <v>93.899999999999991</v>
          </cell>
          <cell r="CK167">
            <v>65.7</v>
          </cell>
          <cell r="CL167">
            <v>31.2</v>
          </cell>
          <cell r="CM167">
            <v>75.5</v>
          </cell>
          <cell r="CN167">
            <v>30.9</v>
          </cell>
          <cell r="CO167">
            <v>37.4</v>
          </cell>
          <cell r="CP167">
            <v>14.899999999999999</v>
          </cell>
          <cell r="CQ167">
            <v>57.8</v>
          </cell>
          <cell r="CR167">
            <v>5.6000000000000005</v>
          </cell>
          <cell r="CS167">
            <v>13.700000000000001</v>
          </cell>
          <cell r="CT167">
            <v>37.1</v>
          </cell>
          <cell r="CU167">
            <v>19.400000000000002</v>
          </cell>
          <cell r="CV167">
            <v>29.799999999999997</v>
          </cell>
          <cell r="CW167">
            <v>37.5</v>
          </cell>
          <cell r="CX167">
            <v>5.0999999999999996</v>
          </cell>
          <cell r="CY167">
            <v>9.5</v>
          </cell>
          <cell r="CZ167">
            <v>12.5</v>
          </cell>
          <cell r="DA167">
            <v>4.3</v>
          </cell>
          <cell r="DB167">
            <v>31.1</v>
          </cell>
          <cell r="DC167">
            <v>32.9</v>
          </cell>
          <cell r="DD167">
            <v>21.9</v>
          </cell>
          <cell r="DE167">
            <v>7.1999999999999993</v>
          </cell>
          <cell r="DF167">
            <v>30.9</v>
          </cell>
          <cell r="DG167">
            <v>7.8</v>
          </cell>
          <cell r="DH167" t="str">
            <v>nd</v>
          </cell>
          <cell r="DI167">
            <v>10.6</v>
          </cell>
          <cell r="DJ167">
            <v>6.5</v>
          </cell>
          <cell r="DK167">
            <v>13.3</v>
          </cell>
          <cell r="DL167">
            <v>0</v>
          </cell>
          <cell r="DM167">
            <v>0</v>
          </cell>
          <cell r="DN167">
            <v>0</v>
          </cell>
          <cell r="DO167">
            <v>0</v>
          </cell>
          <cell r="DP167">
            <v>0</v>
          </cell>
          <cell r="DQ167" t="str">
            <v>nd</v>
          </cell>
          <cell r="DR167">
            <v>0</v>
          </cell>
          <cell r="DS167" t="str">
            <v>nd</v>
          </cell>
          <cell r="DT167">
            <v>0</v>
          </cell>
          <cell r="DU167">
            <v>0</v>
          </cell>
          <cell r="DV167" t="str">
            <v>nd</v>
          </cell>
          <cell r="DW167">
            <v>10.199999999999999</v>
          </cell>
          <cell r="DX167" t="str">
            <v>nd</v>
          </cell>
          <cell r="DY167">
            <v>0</v>
          </cell>
          <cell r="DZ167">
            <v>0</v>
          </cell>
          <cell r="EA167">
            <v>0</v>
          </cell>
          <cell r="EB167" t="str">
            <v>nd</v>
          </cell>
          <cell r="EC167">
            <v>60.5</v>
          </cell>
          <cell r="ED167">
            <v>6.2</v>
          </cell>
          <cell r="EE167" t="str">
            <v>nd</v>
          </cell>
          <cell r="EF167">
            <v>0</v>
          </cell>
          <cell r="EG167">
            <v>0</v>
          </cell>
          <cell r="EH167" t="str">
            <v>nd</v>
          </cell>
          <cell r="EI167">
            <v>8.1</v>
          </cell>
          <cell r="EJ167">
            <v>0</v>
          </cell>
          <cell r="EK167" t="str">
            <v>nd</v>
          </cell>
          <cell r="EL167">
            <v>0</v>
          </cell>
          <cell r="EM167">
            <v>0</v>
          </cell>
          <cell r="EN167" t="str">
            <v>nd</v>
          </cell>
          <cell r="EO167">
            <v>0</v>
          </cell>
          <cell r="EP167">
            <v>0</v>
          </cell>
          <cell r="EQ167">
            <v>0</v>
          </cell>
          <cell r="ER167">
            <v>0</v>
          </cell>
          <cell r="ES167">
            <v>0</v>
          </cell>
          <cell r="ET167">
            <v>0</v>
          </cell>
          <cell r="EU167">
            <v>0</v>
          </cell>
          <cell r="EV167">
            <v>0</v>
          </cell>
          <cell r="EW167" t="str">
            <v>nd</v>
          </cell>
          <cell r="EX167" t="str">
            <v>nd</v>
          </cell>
          <cell r="EY167" t="str">
            <v>nd</v>
          </cell>
          <cell r="EZ167" t="str">
            <v>nd</v>
          </cell>
          <cell r="FA167">
            <v>0</v>
          </cell>
          <cell r="FB167">
            <v>0</v>
          </cell>
          <cell r="FC167">
            <v>0</v>
          </cell>
          <cell r="FD167" t="str">
            <v>nd</v>
          </cell>
          <cell r="FE167">
            <v>9.9</v>
          </cell>
          <cell r="FF167">
            <v>0</v>
          </cell>
          <cell r="FG167" t="str">
            <v>nd</v>
          </cell>
          <cell r="FH167" t="str">
            <v>nd</v>
          </cell>
          <cell r="FI167" t="str">
            <v>nd</v>
          </cell>
          <cell r="FJ167">
            <v>12.8</v>
          </cell>
          <cell r="FK167">
            <v>54.400000000000006</v>
          </cell>
          <cell r="FL167">
            <v>0</v>
          </cell>
          <cell r="FM167">
            <v>0</v>
          </cell>
          <cell r="FN167" t="str">
            <v>nd</v>
          </cell>
          <cell r="FO167">
            <v>0</v>
          </cell>
          <cell r="FP167" t="str">
            <v>nd</v>
          </cell>
          <cell r="FQ167">
            <v>5.0999999999999996</v>
          </cell>
          <cell r="FR167">
            <v>0</v>
          </cell>
          <cell r="FS167">
            <v>0</v>
          </cell>
          <cell r="FT167">
            <v>0</v>
          </cell>
          <cell r="FU167">
            <v>0</v>
          </cell>
          <cell r="FV167">
            <v>0</v>
          </cell>
          <cell r="FW167">
            <v>0</v>
          </cell>
          <cell r="FX167">
            <v>0</v>
          </cell>
          <cell r="FY167" t="str">
            <v>nd</v>
          </cell>
          <cell r="FZ167" t="str">
            <v>nd</v>
          </cell>
          <cell r="GA167">
            <v>0</v>
          </cell>
          <cell r="GB167" t="str">
            <v>nd</v>
          </cell>
          <cell r="GC167" t="str">
            <v>nd</v>
          </cell>
          <cell r="GD167">
            <v>0</v>
          </cell>
          <cell r="GE167">
            <v>0</v>
          </cell>
          <cell r="GF167">
            <v>0</v>
          </cell>
          <cell r="GG167" t="str">
            <v>nd</v>
          </cell>
          <cell r="GH167">
            <v>11.4</v>
          </cell>
          <cell r="GI167">
            <v>0</v>
          </cell>
          <cell r="GJ167">
            <v>0</v>
          </cell>
          <cell r="GK167">
            <v>0</v>
          </cell>
          <cell r="GL167">
            <v>0</v>
          </cell>
          <cell r="GM167">
            <v>9.1999999999999993</v>
          </cell>
          <cell r="GN167">
            <v>61.7</v>
          </cell>
          <cell r="GO167">
            <v>0</v>
          </cell>
          <cell r="GP167">
            <v>0</v>
          </cell>
          <cell r="GQ167">
            <v>0</v>
          </cell>
          <cell r="GR167">
            <v>0</v>
          </cell>
          <cell r="GS167" t="str">
            <v>nd</v>
          </cell>
          <cell r="GT167">
            <v>9.3000000000000007</v>
          </cell>
          <cell r="GU167">
            <v>0</v>
          </cell>
          <cell r="GV167">
            <v>0</v>
          </cell>
          <cell r="GW167">
            <v>0</v>
          </cell>
          <cell r="GX167">
            <v>0</v>
          </cell>
          <cell r="GY167">
            <v>0</v>
          </cell>
          <cell r="GZ167">
            <v>0</v>
          </cell>
          <cell r="HA167">
            <v>0</v>
          </cell>
          <cell r="HB167">
            <v>0</v>
          </cell>
          <cell r="HC167">
            <v>0</v>
          </cell>
          <cell r="HD167">
            <v>4.5999999999999996</v>
          </cell>
          <cell r="HE167">
            <v>0</v>
          </cell>
          <cell r="HF167">
            <v>0</v>
          </cell>
          <cell r="HG167">
            <v>0</v>
          </cell>
          <cell r="HH167">
            <v>0</v>
          </cell>
          <cell r="HI167" t="str">
            <v>nd</v>
          </cell>
          <cell r="HJ167">
            <v>10.9</v>
          </cell>
          <cell r="HK167">
            <v>2.8000000000000003</v>
          </cell>
          <cell r="HL167">
            <v>0</v>
          </cell>
          <cell r="HM167">
            <v>0</v>
          </cell>
          <cell r="HN167">
            <v>0</v>
          </cell>
          <cell r="HO167" t="str">
            <v>nd</v>
          </cell>
          <cell r="HP167">
            <v>48.3</v>
          </cell>
          <cell r="HQ167">
            <v>20.200000000000003</v>
          </cell>
          <cell r="HR167">
            <v>0</v>
          </cell>
          <cell r="HS167">
            <v>0</v>
          </cell>
          <cell r="HT167">
            <v>0</v>
          </cell>
          <cell r="HU167" t="str">
            <v>nd</v>
          </cell>
          <cell r="HV167">
            <v>8.1</v>
          </cell>
          <cell r="HW167" t="str">
            <v>nd</v>
          </cell>
          <cell r="HX167">
            <v>0</v>
          </cell>
          <cell r="HY167">
            <v>0</v>
          </cell>
          <cell r="HZ167">
            <v>0</v>
          </cell>
          <cell r="IA167">
            <v>0</v>
          </cell>
          <cell r="IB167">
            <v>0</v>
          </cell>
          <cell r="IC167">
            <v>0</v>
          </cell>
          <cell r="ID167">
            <v>0</v>
          </cell>
          <cell r="IE167" t="str">
            <v>nd</v>
          </cell>
          <cell r="IF167" t="str">
            <v>nd</v>
          </cell>
          <cell r="IG167" t="str">
            <v>nd</v>
          </cell>
          <cell r="IH167">
            <v>0</v>
          </cell>
          <cell r="II167">
            <v>0</v>
          </cell>
          <cell r="IJ167">
            <v>0</v>
          </cell>
          <cell r="IK167" t="str">
            <v>nd</v>
          </cell>
          <cell r="IL167" t="str">
            <v>nd</v>
          </cell>
          <cell r="IM167">
            <v>6.8000000000000007</v>
          </cell>
          <cell r="IN167" t="str">
            <v>nd</v>
          </cell>
          <cell r="IO167">
            <v>0</v>
          </cell>
          <cell r="IP167">
            <v>0</v>
          </cell>
          <cell r="IQ167">
            <v>4.3</v>
          </cell>
          <cell r="IR167">
            <v>21.099999999999998</v>
          </cell>
          <cell r="IS167">
            <v>19.7</v>
          </cell>
          <cell r="IT167">
            <v>27.900000000000002</v>
          </cell>
          <cell r="IU167">
            <v>0</v>
          </cell>
          <cell r="IV167">
            <v>0</v>
          </cell>
          <cell r="IW167" t="str">
            <v>nd</v>
          </cell>
          <cell r="IX167">
            <v>5.4</v>
          </cell>
          <cell r="IY167" t="str">
            <v>nd</v>
          </cell>
          <cell r="IZ167" t="str">
            <v>nd</v>
          </cell>
          <cell r="JA167">
            <v>0</v>
          </cell>
          <cell r="JB167">
            <v>0</v>
          </cell>
          <cell r="JC167">
            <v>0</v>
          </cell>
          <cell r="JD167">
            <v>0</v>
          </cell>
          <cell r="JE167">
            <v>0</v>
          </cell>
          <cell r="JF167">
            <v>0</v>
          </cell>
          <cell r="JG167">
            <v>0</v>
          </cell>
          <cell r="JH167">
            <v>0</v>
          </cell>
          <cell r="JI167">
            <v>0</v>
          </cell>
          <cell r="JJ167">
            <v>0</v>
          </cell>
          <cell r="JK167">
            <v>4.3</v>
          </cell>
          <cell r="JL167">
            <v>0</v>
          </cell>
          <cell r="JM167">
            <v>0</v>
          </cell>
          <cell r="JN167">
            <v>0</v>
          </cell>
          <cell r="JO167" t="str">
            <v>nd</v>
          </cell>
          <cell r="JP167" t="str">
            <v>nd</v>
          </cell>
          <cell r="JQ167">
            <v>10.8</v>
          </cell>
          <cell r="JR167">
            <v>0</v>
          </cell>
          <cell r="JS167">
            <v>0</v>
          </cell>
          <cell r="JT167">
            <v>0</v>
          </cell>
          <cell r="JU167">
            <v>0</v>
          </cell>
          <cell r="JV167" t="str">
            <v>nd</v>
          </cell>
          <cell r="JW167">
            <v>68.100000000000009</v>
          </cell>
          <cell r="JX167">
            <v>0</v>
          </cell>
          <cell r="JY167">
            <v>0</v>
          </cell>
          <cell r="JZ167">
            <v>0</v>
          </cell>
          <cell r="KA167">
            <v>0</v>
          </cell>
          <cell r="KB167">
            <v>0</v>
          </cell>
          <cell r="KC167">
            <v>10.6</v>
          </cell>
          <cell r="KD167">
            <v>78.2</v>
          </cell>
          <cell r="KE167">
            <v>4.3</v>
          </cell>
          <cell r="KF167">
            <v>1.7000000000000002</v>
          </cell>
          <cell r="KG167">
            <v>4.5</v>
          </cell>
          <cell r="KH167">
            <v>11</v>
          </cell>
          <cell r="KI167">
            <v>0.4</v>
          </cell>
          <cell r="KJ167">
            <v>76.7</v>
          </cell>
          <cell r="KK167">
            <v>4</v>
          </cell>
          <cell r="KL167">
            <v>1.7999999999999998</v>
          </cell>
          <cell r="KM167">
            <v>4.7</v>
          </cell>
          <cell r="KN167">
            <v>12.5</v>
          </cell>
          <cell r="KO167">
            <v>0.4</v>
          </cell>
        </row>
        <row r="168">
          <cell r="A168" t="str">
            <v>4EU2</v>
          </cell>
          <cell r="B168" t="str">
            <v>168</v>
          </cell>
          <cell r="C168" t="str">
            <v>NAF 4</v>
          </cell>
          <cell r="D168" t="str">
            <v>EU2</v>
          </cell>
          <cell r="E168" t="str">
            <v>4</v>
          </cell>
          <cell r="F168">
            <v>0</v>
          </cell>
          <cell r="G168" t="str">
            <v>nd</v>
          </cell>
          <cell r="H168">
            <v>12.6</v>
          </cell>
          <cell r="I168">
            <v>75.8</v>
          </cell>
          <cell r="J168">
            <v>9.8000000000000007</v>
          </cell>
          <cell r="K168">
            <v>74.5</v>
          </cell>
          <cell r="L168">
            <v>13.8</v>
          </cell>
          <cell r="M168" t="str">
            <v>nd</v>
          </cell>
          <cell r="N168" t="str">
            <v>nd</v>
          </cell>
          <cell r="O168">
            <v>13.600000000000001</v>
          </cell>
          <cell r="P168">
            <v>28.4</v>
          </cell>
          <cell r="Q168">
            <v>7.1</v>
          </cell>
          <cell r="R168" t="str">
            <v>nd</v>
          </cell>
          <cell r="S168">
            <v>24</v>
          </cell>
          <cell r="T168">
            <v>26.5</v>
          </cell>
          <cell r="U168">
            <v>3.1</v>
          </cell>
          <cell r="V168">
            <v>26.700000000000003</v>
          </cell>
          <cell r="W168">
            <v>8.2000000000000011</v>
          </cell>
          <cell r="X168">
            <v>85.1</v>
          </cell>
          <cell r="Y168">
            <v>6.7</v>
          </cell>
          <cell r="Z168">
            <v>0</v>
          </cell>
          <cell r="AA168" t="str">
            <v>nd</v>
          </cell>
          <cell r="AB168" t="str">
            <v>nd</v>
          </cell>
          <cell r="AC168">
            <v>39.4</v>
          </cell>
          <cell r="AD168" t="str">
            <v>nd</v>
          </cell>
          <cell r="AE168">
            <v>0</v>
          </cell>
          <cell r="AF168">
            <v>56.2</v>
          </cell>
          <cell r="AG168">
            <v>35.6</v>
          </cell>
          <cell r="AH168">
            <v>0</v>
          </cell>
          <cell r="AI168" t="str">
            <v>nd</v>
          </cell>
          <cell r="AJ168">
            <v>65.2</v>
          </cell>
          <cell r="AK168">
            <v>3.5000000000000004</v>
          </cell>
          <cell r="AL168">
            <v>31.3</v>
          </cell>
          <cell r="AM168">
            <v>32.1</v>
          </cell>
          <cell r="AN168">
            <v>67.900000000000006</v>
          </cell>
          <cell r="AO168">
            <v>68.7</v>
          </cell>
          <cell r="AP168">
            <v>31.3</v>
          </cell>
          <cell r="AQ168">
            <v>30.5</v>
          </cell>
          <cell r="AR168" t="str">
            <v>nd</v>
          </cell>
          <cell r="AS168" t="str">
            <v>nd</v>
          </cell>
          <cell r="AT168">
            <v>55.500000000000007</v>
          </cell>
          <cell r="AU168">
            <v>10</v>
          </cell>
          <cell r="AV168" t="str">
            <v>nd</v>
          </cell>
          <cell r="AW168">
            <v>11.799999999999999</v>
          </cell>
          <cell r="AX168" t="str">
            <v>nd</v>
          </cell>
          <cell r="AY168">
            <v>76</v>
          </cell>
          <cell r="AZ168" t="str">
            <v>nd</v>
          </cell>
          <cell r="BA168">
            <v>64.2</v>
          </cell>
          <cell r="BB168">
            <v>22.5</v>
          </cell>
          <cell r="BC168">
            <v>10.9</v>
          </cell>
          <cell r="BD168">
            <v>0</v>
          </cell>
          <cell r="BE168" t="str">
            <v>nd</v>
          </cell>
          <cell r="BF168">
            <v>1.4000000000000001</v>
          </cell>
          <cell r="BG168" t="str">
            <v>nd</v>
          </cell>
          <cell r="BH168" t="str">
            <v>nd</v>
          </cell>
          <cell r="BI168">
            <v>0</v>
          </cell>
          <cell r="BJ168">
            <v>6.1</v>
          </cell>
          <cell r="BK168">
            <v>33.300000000000004</v>
          </cell>
          <cell r="BL168">
            <v>59.199999999999996</v>
          </cell>
          <cell r="BM168" t="str">
            <v>nd</v>
          </cell>
          <cell r="BN168">
            <v>0</v>
          </cell>
          <cell r="BO168">
            <v>0</v>
          </cell>
          <cell r="BP168" t="str">
            <v>nd</v>
          </cell>
          <cell r="BQ168">
            <v>27.800000000000004</v>
          </cell>
          <cell r="BR168">
            <v>69.699999999999989</v>
          </cell>
          <cell r="BS168">
            <v>0</v>
          </cell>
          <cell r="BT168">
            <v>0</v>
          </cell>
          <cell r="BU168">
            <v>0</v>
          </cell>
          <cell r="BV168" t="str">
            <v>nd</v>
          </cell>
          <cell r="BW168">
            <v>84.399999999999991</v>
          </cell>
          <cell r="BX168">
            <v>14.299999999999999</v>
          </cell>
          <cell r="BY168" t="str">
            <v>nd</v>
          </cell>
          <cell r="BZ168" t="str">
            <v>nd</v>
          </cell>
          <cell r="CA168">
            <v>15.299999999999999</v>
          </cell>
          <cell r="CB168">
            <v>39.700000000000003</v>
          </cell>
          <cell r="CC168">
            <v>35.199999999999996</v>
          </cell>
          <cell r="CD168">
            <v>8.6999999999999993</v>
          </cell>
          <cell r="CE168">
            <v>0</v>
          </cell>
          <cell r="CF168">
            <v>0</v>
          </cell>
          <cell r="CG168">
            <v>0</v>
          </cell>
          <cell r="CH168">
            <v>0</v>
          </cell>
          <cell r="CI168">
            <v>0</v>
          </cell>
          <cell r="CJ168">
            <v>100</v>
          </cell>
          <cell r="CK168">
            <v>73.3</v>
          </cell>
          <cell r="CL168">
            <v>30.2</v>
          </cell>
          <cell r="CM168">
            <v>73.400000000000006</v>
          </cell>
          <cell r="CN168">
            <v>34.9</v>
          </cell>
          <cell r="CO168">
            <v>26.5</v>
          </cell>
          <cell r="CP168">
            <v>15.7</v>
          </cell>
          <cell r="CQ168">
            <v>74.7</v>
          </cell>
          <cell r="CR168">
            <v>8.3000000000000007</v>
          </cell>
          <cell r="CS168">
            <v>19.5</v>
          </cell>
          <cell r="CT168">
            <v>35.699999999999996</v>
          </cell>
          <cell r="CU168">
            <v>14.799999999999999</v>
          </cell>
          <cell r="CV168">
            <v>30</v>
          </cell>
          <cell r="CW168">
            <v>25</v>
          </cell>
          <cell r="CX168">
            <v>6.1</v>
          </cell>
          <cell r="CY168">
            <v>17.7</v>
          </cell>
          <cell r="CZ168">
            <v>9.1999999999999993</v>
          </cell>
          <cell r="DA168">
            <v>15.9</v>
          </cell>
          <cell r="DB168">
            <v>26.1</v>
          </cell>
          <cell r="DC168">
            <v>17.100000000000001</v>
          </cell>
          <cell r="DD168">
            <v>39.6</v>
          </cell>
          <cell r="DE168">
            <v>7.3</v>
          </cell>
          <cell r="DF168">
            <v>28.199999999999996</v>
          </cell>
          <cell r="DG168">
            <v>9.5</v>
          </cell>
          <cell r="DH168" t="str">
            <v>nd</v>
          </cell>
          <cell r="DI168">
            <v>10.9</v>
          </cell>
          <cell r="DJ168">
            <v>4.7</v>
          </cell>
          <cell r="DK168">
            <v>18.600000000000001</v>
          </cell>
          <cell r="DL168">
            <v>0</v>
          </cell>
          <cell r="DM168">
            <v>0</v>
          </cell>
          <cell r="DN168">
            <v>0</v>
          </cell>
          <cell r="DO168">
            <v>0</v>
          </cell>
          <cell r="DP168">
            <v>0</v>
          </cell>
          <cell r="DQ168" t="str">
            <v>nd</v>
          </cell>
          <cell r="DR168">
            <v>0</v>
          </cell>
          <cell r="DS168" t="str">
            <v>nd</v>
          </cell>
          <cell r="DT168">
            <v>0</v>
          </cell>
          <cell r="DU168">
            <v>0</v>
          </cell>
          <cell r="DV168">
            <v>0</v>
          </cell>
          <cell r="DW168">
            <v>5.8999999999999995</v>
          </cell>
          <cell r="DX168">
            <v>4.5</v>
          </cell>
          <cell r="DY168" t="str">
            <v>nd</v>
          </cell>
          <cell r="DZ168">
            <v>0</v>
          </cell>
          <cell r="EA168">
            <v>0</v>
          </cell>
          <cell r="EB168" t="str">
            <v>nd</v>
          </cell>
          <cell r="EC168">
            <v>51.300000000000004</v>
          </cell>
          <cell r="ED168">
            <v>14.7</v>
          </cell>
          <cell r="EE168">
            <v>7.8</v>
          </cell>
          <cell r="EF168">
            <v>0</v>
          </cell>
          <cell r="EG168" t="str">
            <v>nd</v>
          </cell>
          <cell r="EH168" t="str">
            <v>nd</v>
          </cell>
          <cell r="EI168">
            <v>6.4</v>
          </cell>
          <cell r="EJ168">
            <v>3.4000000000000004</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t="str">
            <v>nd</v>
          </cell>
          <cell r="EZ168">
            <v>0</v>
          </cell>
          <cell r="FA168" t="str">
            <v>nd</v>
          </cell>
          <cell r="FB168">
            <v>0</v>
          </cell>
          <cell r="FC168">
            <v>0</v>
          </cell>
          <cell r="FD168">
            <v>4.2</v>
          </cell>
          <cell r="FE168">
            <v>5.2</v>
          </cell>
          <cell r="FF168" t="str">
            <v>nd</v>
          </cell>
          <cell r="FG168">
            <v>0</v>
          </cell>
          <cell r="FH168">
            <v>0</v>
          </cell>
          <cell r="FI168">
            <v>5.7</v>
          </cell>
          <cell r="FJ168">
            <v>26.1</v>
          </cell>
          <cell r="FK168">
            <v>45.1</v>
          </cell>
          <cell r="FL168">
            <v>0</v>
          </cell>
          <cell r="FM168">
            <v>0</v>
          </cell>
          <cell r="FN168">
            <v>0</v>
          </cell>
          <cell r="FO168" t="str">
            <v>nd</v>
          </cell>
          <cell r="FP168" t="str">
            <v>nd</v>
          </cell>
          <cell r="FQ168">
            <v>6.7</v>
          </cell>
          <cell r="FR168">
            <v>0</v>
          </cell>
          <cell r="FS168">
            <v>0</v>
          </cell>
          <cell r="FT168">
            <v>0</v>
          </cell>
          <cell r="FU168">
            <v>0</v>
          </cell>
          <cell r="FV168">
            <v>0</v>
          </cell>
          <cell r="FW168">
            <v>0</v>
          </cell>
          <cell r="FX168">
            <v>0</v>
          </cell>
          <cell r="FY168">
            <v>0</v>
          </cell>
          <cell r="FZ168" t="str">
            <v>nd</v>
          </cell>
          <cell r="GA168">
            <v>0</v>
          </cell>
          <cell r="GB168" t="str">
            <v>nd</v>
          </cell>
          <cell r="GC168">
            <v>0</v>
          </cell>
          <cell r="GD168">
            <v>0</v>
          </cell>
          <cell r="GE168">
            <v>0</v>
          </cell>
          <cell r="GF168" t="str">
            <v>nd</v>
          </cell>
          <cell r="GG168">
            <v>8.2000000000000011</v>
          </cell>
          <cell r="GH168">
            <v>3.8</v>
          </cell>
          <cell r="GI168" t="str">
            <v>nd</v>
          </cell>
          <cell r="GJ168">
            <v>0</v>
          </cell>
          <cell r="GK168">
            <v>0</v>
          </cell>
          <cell r="GL168">
            <v>0</v>
          </cell>
          <cell r="GM168">
            <v>18.3</v>
          </cell>
          <cell r="GN168">
            <v>56.499999999999993</v>
          </cell>
          <cell r="GO168">
            <v>0</v>
          </cell>
          <cell r="GP168">
            <v>0</v>
          </cell>
          <cell r="GQ168">
            <v>0</v>
          </cell>
          <cell r="GR168">
            <v>0</v>
          </cell>
          <cell r="GS168" t="str">
            <v>nd</v>
          </cell>
          <cell r="GT168">
            <v>8.6999999999999993</v>
          </cell>
          <cell r="GU168">
            <v>0</v>
          </cell>
          <cell r="GV168">
            <v>0</v>
          </cell>
          <cell r="GW168">
            <v>0</v>
          </cell>
          <cell r="GX168">
            <v>0</v>
          </cell>
          <cell r="GY168">
            <v>0</v>
          </cell>
          <cell r="GZ168">
            <v>0</v>
          </cell>
          <cell r="HA168">
            <v>0</v>
          </cell>
          <cell r="HB168">
            <v>0</v>
          </cell>
          <cell r="HC168">
            <v>0</v>
          </cell>
          <cell r="HD168" t="str">
            <v>nd</v>
          </cell>
          <cell r="HE168">
            <v>0</v>
          </cell>
          <cell r="HF168">
            <v>0</v>
          </cell>
          <cell r="HG168">
            <v>0</v>
          </cell>
          <cell r="HH168">
            <v>0</v>
          </cell>
          <cell r="HI168" t="str">
            <v>nd</v>
          </cell>
          <cell r="HJ168">
            <v>8.3000000000000007</v>
          </cell>
          <cell r="HK168" t="str">
            <v>nd</v>
          </cell>
          <cell r="HL168">
            <v>0</v>
          </cell>
          <cell r="HM168">
            <v>0</v>
          </cell>
          <cell r="HN168">
            <v>0</v>
          </cell>
          <cell r="HO168" t="str">
            <v>nd</v>
          </cell>
          <cell r="HP168">
            <v>65.400000000000006</v>
          </cell>
          <cell r="HQ168">
            <v>11.3</v>
          </cell>
          <cell r="HR168">
            <v>0</v>
          </cell>
          <cell r="HS168">
            <v>0</v>
          </cell>
          <cell r="HT168">
            <v>0</v>
          </cell>
          <cell r="HU168">
            <v>0</v>
          </cell>
          <cell r="HV168">
            <v>8.6</v>
          </cell>
          <cell r="HW168" t="str">
            <v>nd</v>
          </cell>
          <cell r="HX168">
            <v>0</v>
          </cell>
          <cell r="HY168">
            <v>0</v>
          </cell>
          <cell r="HZ168">
            <v>0</v>
          </cell>
          <cell r="IA168">
            <v>0</v>
          </cell>
          <cell r="IB168">
            <v>0</v>
          </cell>
          <cell r="IC168">
            <v>0</v>
          </cell>
          <cell r="ID168">
            <v>0</v>
          </cell>
          <cell r="IE168">
            <v>0</v>
          </cell>
          <cell r="IF168" t="str">
            <v>nd</v>
          </cell>
          <cell r="IG168">
            <v>0</v>
          </cell>
          <cell r="IH168" t="str">
            <v>nd</v>
          </cell>
          <cell r="II168" t="str">
            <v>nd</v>
          </cell>
          <cell r="IJ168" t="str">
            <v>nd</v>
          </cell>
          <cell r="IK168" t="str">
            <v>nd</v>
          </cell>
          <cell r="IL168">
            <v>5.0999999999999996</v>
          </cell>
          <cell r="IM168" t="str">
            <v>nd</v>
          </cell>
          <cell r="IN168" t="str">
            <v>nd</v>
          </cell>
          <cell r="IO168">
            <v>0</v>
          </cell>
          <cell r="IP168">
            <v>0</v>
          </cell>
          <cell r="IQ168">
            <v>14.299999999999999</v>
          </cell>
          <cell r="IR168">
            <v>28.599999999999998</v>
          </cell>
          <cell r="IS168">
            <v>27.800000000000004</v>
          </cell>
          <cell r="IT168">
            <v>6.5</v>
          </cell>
          <cell r="IU168">
            <v>0</v>
          </cell>
          <cell r="IV168">
            <v>0</v>
          </cell>
          <cell r="IW168" t="str">
            <v>nd</v>
          </cell>
          <cell r="IX168">
            <v>4.7</v>
          </cell>
          <cell r="IY168" t="str">
            <v>nd</v>
          </cell>
          <cell r="IZ168" t="str">
            <v>nd</v>
          </cell>
          <cell r="JA168">
            <v>0</v>
          </cell>
          <cell r="JB168">
            <v>0</v>
          </cell>
          <cell r="JC168">
            <v>0</v>
          </cell>
          <cell r="JD168">
            <v>0</v>
          </cell>
          <cell r="JE168">
            <v>0</v>
          </cell>
          <cell r="JF168">
            <v>0</v>
          </cell>
          <cell r="JG168">
            <v>0</v>
          </cell>
          <cell r="JH168">
            <v>0</v>
          </cell>
          <cell r="JI168">
            <v>0</v>
          </cell>
          <cell r="JJ168">
            <v>0</v>
          </cell>
          <cell r="JK168" t="str">
            <v>nd</v>
          </cell>
          <cell r="JL168">
            <v>0</v>
          </cell>
          <cell r="JM168">
            <v>0</v>
          </cell>
          <cell r="JN168">
            <v>0</v>
          </cell>
          <cell r="JO168">
            <v>0</v>
          </cell>
          <cell r="JP168">
            <v>0</v>
          </cell>
          <cell r="JQ168">
            <v>12.8</v>
          </cell>
          <cell r="JR168">
            <v>0</v>
          </cell>
          <cell r="JS168">
            <v>0</v>
          </cell>
          <cell r="JT168">
            <v>0</v>
          </cell>
          <cell r="JU168">
            <v>0</v>
          </cell>
          <cell r="JV168">
            <v>0</v>
          </cell>
          <cell r="JW168">
            <v>75.3</v>
          </cell>
          <cell r="JX168">
            <v>0</v>
          </cell>
          <cell r="JY168">
            <v>0</v>
          </cell>
          <cell r="JZ168">
            <v>0</v>
          </cell>
          <cell r="KA168">
            <v>0</v>
          </cell>
          <cell r="KB168">
            <v>0</v>
          </cell>
          <cell r="KC168">
            <v>10</v>
          </cell>
          <cell r="KD168">
            <v>74</v>
          </cell>
          <cell r="KE168">
            <v>3.4000000000000004</v>
          </cell>
          <cell r="KF168">
            <v>2.1999999999999997</v>
          </cell>
          <cell r="KG168">
            <v>4.3</v>
          </cell>
          <cell r="KH168">
            <v>16.100000000000001</v>
          </cell>
          <cell r="KI168">
            <v>0</v>
          </cell>
          <cell r="KJ168">
            <v>71.3</v>
          </cell>
          <cell r="KK168">
            <v>3.9</v>
          </cell>
          <cell r="KL168">
            <v>2.4</v>
          </cell>
          <cell r="KM168">
            <v>4.3</v>
          </cell>
          <cell r="KN168">
            <v>18.099999999999998</v>
          </cell>
          <cell r="KO168">
            <v>0</v>
          </cell>
        </row>
        <row r="169">
          <cell r="A169" t="str">
            <v>5EU2</v>
          </cell>
          <cell r="B169" t="str">
            <v>169</v>
          </cell>
          <cell r="C169" t="str">
            <v>NAF 4</v>
          </cell>
          <cell r="D169" t="str">
            <v>EU2</v>
          </cell>
          <cell r="E169" t="str">
            <v>5</v>
          </cell>
          <cell r="F169">
            <v>0</v>
          </cell>
          <cell r="G169">
            <v>0</v>
          </cell>
          <cell r="H169">
            <v>14.000000000000002</v>
          </cell>
          <cell r="I169">
            <v>76.599999999999994</v>
          </cell>
          <cell r="J169">
            <v>9.4</v>
          </cell>
          <cell r="K169">
            <v>74.8</v>
          </cell>
          <cell r="L169" t="str">
            <v>nd</v>
          </cell>
          <cell r="M169">
            <v>0</v>
          </cell>
          <cell r="N169" t="str">
            <v>nd</v>
          </cell>
          <cell r="O169">
            <v>17.5</v>
          </cell>
          <cell r="P169">
            <v>59.099999999999994</v>
          </cell>
          <cell r="Q169">
            <v>8</v>
          </cell>
          <cell r="R169" t="str">
            <v>nd</v>
          </cell>
          <cell r="S169">
            <v>9.7000000000000011</v>
          </cell>
          <cell r="T169">
            <v>11.700000000000001</v>
          </cell>
          <cell r="U169" t="str">
            <v>nd</v>
          </cell>
          <cell r="V169">
            <v>19.8</v>
          </cell>
          <cell r="W169">
            <v>9.3000000000000007</v>
          </cell>
          <cell r="X169">
            <v>90.7</v>
          </cell>
          <cell r="Y169">
            <v>0</v>
          </cell>
          <cell r="Z169" t="str">
            <v>nd</v>
          </cell>
          <cell r="AA169">
            <v>86</v>
          </cell>
          <cell r="AB169" t="str">
            <v>nd</v>
          </cell>
          <cell r="AC169">
            <v>30.099999999999998</v>
          </cell>
          <cell r="AD169" t="str">
            <v>nd</v>
          </cell>
          <cell r="AE169" t="str">
            <v>nd</v>
          </cell>
          <cell r="AF169">
            <v>0</v>
          </cell>
          <cell r="AG169" t="str">
            <v>nd</v>
          </cell>
          <cell r="AH169">
            <v>0</v>
          </cell>
          <cell r="AI169" t="str">
            <v>nd</v>
          </cell>
          <cell r="AJ169">
            <v>53.1</v>
          </cell>
          <cell r="AK169">
            <v>0</v>
          </cell>
          <cell r="AL169">
            <v>46.9</v>
          </cell>
          <cell r="AM169">
            <v>38.6</v>
          </cell>
          <cell r="AN169">
            <v>61.4</v>
          </cell>
          <cell r="AO169">
            <v>89.600000000000009</v>
          </cell>
          <cell r="AP169">
            <v>10.4</v>
          </cell>
          <cell r="AQ169">
            <v>12.7</v>
          </cell>
          <cell r="AR169" t="str">
            <v>nd</v>
          </cell>
          <cell r="AS169" t="str">
            <v>nd</v>
          </cell>
          <cell r="AT169">
            <v>72.3</v>
          </cell>
          <cell r="AU169">
            <v>0</v>
          </cell>
          <cell r="AV169" t="str">
            <v>nd</v>
          </cell>
          <cell r="AW169" t="str">
            <v>nd</v>
          </cell>
          <cell r="AX169">
            <v>0</v>
          </cell>
          <cell r="AY169">
            <v>85.8</v>
          </cell>
          <cell r="AZ169" t="str">
            <v>nd</v>
          </cell>
          <cell r="BA169">
            <v>76</v>
          </cell>
          <cell r="BB169">
            <v>23</v>
          </cell>
          <cell r="BC169">
            <v>0</v>
          </cell>
          <cell r="BD169" t="str">
            <v>nd</v>
          </cell>
          <cell r="BE169">
            <v>0</v>
          </cell>
          <cell r="BF169">
            <v>0</v>
          </cell>
          <cell r="BG169" t="str">
            <v>nd</v>
          </cell>
          <cell r="BH169">
            <v>0</v>
          </cell>
          <cell r="BI169">
            <v>0</v>
          </cell>
          <cell r="BJ169" t="str">
            <v>nd</v>
          </cell>
          <cell r="BK169">
            <v>50.9</v>
          </cell>
          <cell r="BL169">
            <v>40.799999999999997</v>
          </cell>
          <cell r="BM169">
            <v>0</v>
          </cell>
          <cell r="BN169">
            <v>0</v>
          </cell>
          <cell r="BO169">
            <v>0</v>
          </cell>
          <cell r="BP169" t="str">
            <v>nd</v>
          </cell>
          <cell r="BQ169">
            <v>22.900000000000002</v>
          </cell>
          <cell r="BR169">
            <v>73.5</v>
          </cell>
          <cell r="BS169">
            <v>0</v>
          </cell>
          <cell r="BT169">
            <v>0</v>
          </cell>
          <cell r="BU169">
            <v>0</v>
          </cell>
          <cell r="BV169">
            <v>7.9</v>
          </cell>
          <cell r="BW169">
            <v>81.100000000000009</v>
          </cell>
          <cell r="BX169">
            <v>10.9</v>
          </cell>
          <cell r="BY169">
            <v>0</v>
          </cell>
          <cell r="BZ169" t="str">
            <v>nd</v>
          </cell>
          <cell r="CA169">
            <v>17.399999999999999</v>
          </cell>
          <cell r="CB169">
            <v>56.999999999999993</v>
          </cell>
          <cell r="CC169">
            <v>21.8</v>
          </cell>
          <cell r="CD169" t="str">
            <v>nd</v>
          </cell>
          <cell r="CE169">
            <v>0</v>
          </cell>
          <cell r="CF169">
            <v>0</v>
          </cell>
          <cell r="CG169">
            <v>0</v>
          </cell>
          <cell r="CH169">
            <v>0</v>
          </cell>
          <cell r="CI169">
            <v>0</v>
          </cell>
          <cell r="CJ169">
            <v>100</v>
          </cell>
          <cell r="CK169">
            <v>80</v>
          </cell>
          <cell r="CL169">
            <v>34</v>
          </cell>
          <cell r="CM169">
            <v>76.8</v>
          </cell>
          <cell r="CN169">
            <v>33.1</v>
          </cell>
          <cell r="CO169">
            <v>30.2</v>
          </cell>
          <cell r="CP169">
            <v>28.999999999999996</v>
          </cell>
          <cell r="CQ169">
            <v>78.600000000000009</v>
          </cell>
          <cell r="CR169" t="str">
            <v>nd</v>
          </cell>
          <cell r="CS169">
            <v>8.6</v>
          </cell>
          <cell r="CT169">
            <v>35</v>
          </cell>
          <cell r="CU169">
            <v>27</v>
          </cell>
          <cell r="CV169">
            <v>29.299999999999997</v>
          </cell>
          <cell r="CW169">
            <v>27.400000000000002</v>
          </cell>
          <cell r="CX169" t="str">
            <v>nd</v>
          </cell>
          <cell r="CY169">
            <v>14.7</v>
          </cell>
          <cell r="CZ169">
            <v>5.3</v>
          </cell>
          <cell r="DA169">
            <v>10.4</v>
          </cell>
          <cell r="DB169">
            <v>37.200000000000003</v>
          </cell>
          <cell r="DC169">
            <v>21.5</v>
          </cell>
          <cell r="DD169">
            <v>18.7</v>
          </cell>
          <cell r="DE169">
            <v>19.8</v>
          </cell>
          <cell r="DF169">
            <v>51.5</v>
          </cell>
          <cell r="DG169">
            <v>12.8</v>
          </cell>
          <cell r="DH169" t="str">
            <v>nd</v>
          </cell>
          <cell r="DI169">
            <v>8.1</v>
          </cell>
          <cell r="DJ169">
            <v>15</v>
          </cell>
          <cell r="DK169">
            <v>17.100000000000001</v>
          </cell>
          <cell r="DL169">
            <v>0</v>
          </cell>
          <cell r="DM169">
            <v>0</v>
          </cell>
          <cell r="DN169">
            <v>0</v>
          </cell>
          <cell r="DO169">
            <v>0</v>
          </cell>
          <cell r="DP169">
            <v>0</v>
          </cell>
          <cell r="DQ169">
            <v>0</v>
          </cell>
          <cell r="DR169">
            <v>0</v>
          </cell>
          <cell r="DS169">
            <v>0</v>
          </cell>
          <cell r="DT169">
            <v>0</v>
          </cell>
          <cell r="DU169">
            <v>0</v>
          </cell>
          <cell r="DV169">
            <v>0</v>
          </cell>
          <cell r="DW169">
            <v>11.5</v>
          </cell>
          <cell r="DX169" t="str">
            <v>nd</v>
          </cell>
          <cell r="DY169">
            <v>0</v>
          </cell>
          <cell r="DZ169" t="str">
            <v>nd</v>
          </cell>
          <cell r="EA169">
            <v>0</v>
          </cell>
          <cell r="EB169">
            <v>0</v>
          </cell>
          <cell r="EC169">
            <v>57.699999999999996</v>
          </cell>
          <cell r="ED169">
            <v>18.899999999999999</v>
          </cell>
          <cell r="EE169">
            <v>0</v>
          </cell>
          <cell r="EF169">
            <v>0</v>
          </cell>
          <cell r="EG169">
            <v>0</v>
          </cell>
          <cell r="EH169">
            <v>0</v>
          </cell>
          <cell r="EI169">
            <v>6.8000000000000007</v>
          </cell>
          <cell r="EJ169" t="str">
            <v>nd</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t="str">
            <v>nd</v>
          </cell>
          <cell r="FA169">
            <v>0</v>
          </cell>
          <cell r="FB169">
            <v>0</v>
          </cell>
          <cell r="FC169">
            <v>0</v>
          </cell>
          <cell r="FD169">
            <v>6.6000000000000005</v>
          </cell>
          <cell r="FE169">
            <v>6.4</v>
          </cell>
          <cell r="FF169">
            <v>0</v>
          </cell>
          <cell r="FG169">
            <v>0</v>
          </cell>
          <cell r="FH169">
            <v>0</v>
          </cell>
          <cell r="FI169" t="str">
            <v>nd</v>
          </cell>
          <cell r="FJ169">
            <v>40</v>
          </cell>
          <cell r="FK169">
            <v>29.4</v>
          </cell>
          <cell r="FL169">
            <v>0</v>
          </cell>
          <cell r="FM169">
            <v>0</v>
          </cell>
          <cell r="FN169">
            <v>0</v>
          </cell>
          <cell r="FO169">
            <v>0</v>
          </cell>
          <cell r="FP169">
            <v>4.3</v>
          </cell>
          <cell r="FQ169" t="str">
            <v>nd</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5.8000000000000007</v>
          </cell>
          <cell r="GH169">
            <v>8.6</v>
          </cell>
          <cell r="GI169">
            <v>0</v>
          </cell>
          <cell r="GJ169">
            <v>0</v>
          </cell>
          <cell r="GK169">
            <v>0</v>
          </cell>
          <cell r="GL169" t="str">
            <v>nd</v>
          </cell>
          <cell r="GM169">
            <v>14.799999999999999</v>
          </cell>
          <cell r="GN169">
            <v>59.4</v>
          </cell>
          <cell r="GO169">
            <v>0</v>
          </cell>
          <cell r="GP169">
            <v>0</v>
          </cell>
          <cell r="GQ169">
            <v>0</v>
          </cell>
          <cell r="GR169">
            <v>0</v>
          </cell>
          <cell r="GS169" t="str">
            <v>nd</v>
          </cell>
          <cell r="GT169">
            <v>5.5</v>
          </cell>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t="str">
            <v>nd</v>
          </cell>
          <cell r="HJ169">
            <v>10.100000000000001</v>
          </cell>
          <cell r="HK169" t="str">
            <v>nd</v>
          </cell>
          <cell r="HL169">
            <v>0</v>
          </cell>
          <cell r="HM169">
            <v>0</v>
          </cell>
          <cell r="HN169">
            <v>0</v>
          </cell>
          <cell r="HO169">
            <v>7.0000000000000009</v>
          </cell>
          <cell r="HP169">
            <v>61.7</v>
          </cell>
          <cell r="HQ169">
            <v>7.9</v>
          </cell>
          <cell r="HR169">
            <v>0</v>
          </cell>
          <cell r="HS169">
            <v>0</v>
          </cell>
          <cell r="HT169">
            <v>0</v>
          </cell>
          <cell r="HU169">
            <v>0</v>
          </cell>
          <cell r="HV169">
            <v>9.3000000000000007</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9.6</v>
          </cell>
          <cell r="IM169" t="str">
            <v>nd</v>
          </cell>
          <cell r="IN169">
            <v>0</v>
          </cell>
          <cell r="IO169">
            <v>0</v>
          </cell>
          <cell r="IP169" t="str">
            <v>nd</v>
          </cell>
          <cell r="IQ169">
            <v>13</v>
          </cell>
          <cell r="IR169">
            <v>45</v>
          </cell>
          <cell r="IS169">
            <v>14.7</v>
          </cell>
          <cell r="IT169" t="str">
            <v>nd</v>
          </cell>
          <cell r="IU169">
            <v>0</v>
          </cell>
          <cell r="IV169">
            <v>0</v>
          </cell>
          <cell r="IW169" t="str">
            <v>nd</v>
          </cell>
          <cell r="IX169" t="str">
            <v>nd</v>
          </cell>
          <cell r="IY169" t="str">
            <v>nd</v>
          </cell>
          <cell r="IZ169">
            <v>0</v>
          </cell>
          <cell r="JA169">
            <v>0</v>
          </cell>
          <cell r="JB169">
            <v>0</v>
          </cell>
          <cell r="JC169">
            <v>0</v>
          </cell>
          <cell r="JD169">
            <v>0</v>
          </cell>
          <cell r="JE169">
            <v>0</v>
          </cell>
          <cell r="JF169">
            <v>0</v>
          </cell>
          <cell r="JG169">
            <v>0</v>
          </cell>
          <cell r="JH169">
            <v>0</v>
          </cell>
          <cell r="JI169">
            <v>0</v>
          </cell>
          <cell r="JJ169">
            <v>0</v>
          </cell>
          <cell r="JK169">
            <v>0</v>
          </cell>
          <cell r="JL169">
            <v>0</v>
          </cell>
          <cell r="JM169">
            <v>0</v>
          </cell>
          <cell r="JN169">
            <v>0</v>
          </cell>
          <cell r="JO169">
            <v>0</v>
          </cell>
          <cell r="JP169">
            <v>0</v>
          </cell>
          <cell r="JQ169">
            <v>14.000000000000002</v>
          </cell>
          <cell r="JR169">
            <v>0</v>
          </cell>
          <cell r="JS169">
            <v>0</v>
          </cell>
          <cell r="JT169">
            <v>0</v>
          </cell>
          <cell r="JU169">
            <v>0</v>
          </cell>
          <cell r="JV169">
            <v>0</v>
          </cell>
          <cell r="JW169">
            <v>76.7</v>
          </cell>
          <cell r="JX169">
            <v>0</v>
          </cell>
          <cell r="JY169">
            <v>0</v>
          </cell>
          <cell r="JZ169">
            <v>0</v>
          </cell>
          <cell r="KA169">
            <v>0</v>
          </cell>
          <cell r="KB169">
            <v>0</v>
          </cell>
          <cell r="KC169">
            <v>9.3000000000000007</v>
          </cell>
          <cell r="KD169">
            <v>72.899999999999991</v>
          </cell>
          <cell r="KE169">
            <v>3.9</v>
          </cell>
          <cell r="KF169">
            <v>1.3</v>
          </cell>
          <cell r="KG169">
            <v>4.7</v>
          </cell>
          <cell r="KH169">
            <v>17.100000000000001</v>
          </cell>
          <cell r="KI169">
            <v>0</v>
          </cell>
          <cell r="KJ169">
            <v>69.8</v>
          </cell>
          <cell r="KK169">
            <v>4.1000000000000005</v>
          </cell>
          <cell r="KL169">
            <v>1.4000000000000001</v>
          </cell>
          <cell r="KM169">
            <v>5</v>
          </cell>
          <cell r="KN169">
            <v>19.7</v>
          </cell>
          <cell r="KO169">
            <v>0</v>
          </cell>
        </row>
        <row r="170">
          <cell r="A170" t="str">
            <v>6EU2</v>
          </cell>
          <cell r="B170" t="str">
            <v>170</v>
          </cell>
          <cell r="C170" t="str">
            <v>NAF 4</v>
          </cell>
          <cell r="D170" t="str">
            <v>EU2</v>
          </cell>
          <cell r="E170" t="str">
            <v>6</v>
          </cell>
          <cell r="F170">
            <v>2.2999999999999998</v>
          </cell>
          <cell r="G170">
            <v>3.5000000000000004</v>
          </cell>
          <cell r="H170">
            <v>17.5</v>
          </cell>
          <cell r="I170">
            <v>60.6</v>
          </cell>
          <cell r="J170">
            <v>16</v>
          </cell>
          <cell r="K170">
            <v>70.399999999999991</v>
          </cell>
          <cell r="L170">
            <v>22.2</v>
          </cell>
          <cell r="M170" t="str">
            <v>nd</v>
          </cell>
          <cell r="N170" t="str">
            <v>nd</v>
          </cell>
          <cell r="O170">
            <v>26.200000000000003</v>
          </cell>
          <cell r="P170">
            <v>32.800000000000004</v>
          </cell>
          <cell r="Q170">
            <v>9.5</v>
          </cell>
          <cell r="R170">
            <v>5.6000000000000005</v>
          </cell>
          <cell r="S170">
            <v>2.5</v>
          </cell>
          <cell r="T170">
            <v>37.799999999999997</v>
          </cell>
          <cell r="U170" t="str">
            <v>nd</v>
          </cell>
          <cell r="V170">
            <v>24.2</v>
          </cell>
          <cell r="W170">
            <v>15.299999999999999</v>
          </cell>
          <cell r="X170">
            <v>82.199999999999989</v>
          </cell>
          <cell r="Y170">
            <v>2.4</v>
          </cell>
          <cell r="Z170" t="str">
            <v>nd</v>
          </cell>
          <cell r="AA170">
            <v>35.9</v>
          </cell>
          <cell r="AB170">
            <v>14.399999999999999</v>
          </cell>
          <cell r="AC170">
            <v>85.6</v>
          </cell>
          <cell r="AD170" t="str">
            <v>nd</v>
          </cell>
          <cell r="AE170" t="str">
            <v>nd</v>
          </cell>
          <cell r="AF170">
            <v>43</v>
          </cell>
          <cell r="AG170" t="str">
            <v>nd</v>
          </cell>
          <cell r="AH170">
            <v>0</v>
          </cell>
          <cell r="AI170">
            <v>0</v>
          </cell>
          <cell r="AJ170">
            <v>64</v>
          </cell>
          <cell r="AK170">
            <v>0.89999999999999991</v>
          </cell>
          <cell r="AL170">
            <v>35</v>
          </cell>
          <cell r="AM170">
            <v>40.6</v>
          </cell>
          <cell r="AN170">
            <v>59.4</v>
          </cell>
          <cell r="AO170">
            <v>60.8</v>
          </cell>
          <cell r="AP170">
            <v>39.200000000000003</v>
          </cell>
          <cell r="AQ170">
            <v>43.3</v>
          </cell>
          <cell r="AR170" t="str">
            <v>nd</v>
          </cell>
          <cell r="AS170" t="str">
            <v>nd</v>
          </cell>
          <cell r="AT170">
            <v>36.1</v>
          </cell>
          <cell r="AU170" t="str">
            <v>nd</v>
          </cell>
          <cell r="AV170">
            <v>0</v>
          </cell>
          <cell r="AW170">
            <v>0</v>
          </cell>
          <cell r="AX170" t="str">
            <v>nd</v>
          </cell>
          <cell r="AY170">
            <v>38.5</v>
          </cell>
          <cell r="AZ170">
            <v>60</v>
          </cell>
          <cell r="BA170">
            <v>60.3</v>
          </cell>
          <cell r="BB170">
            <v>34.200000000000003</v>
          </cell>
          <cell r="BC170">
            <v>1.7999999999999998</v>
          </cell>
          <cell r="BD170">
            <v>0.70000000000000007</v>
          </cell>
          <cell r="BE170">
            <v>2.2999999999999998</v>
          </cell>
          <cell r="BF170" t="str">
            <v>nd</v>
          </cell>
          <cell r="BG170" t="str">
            <v>nd</v>
          </cell>
          <cell r="BH170" t="str">
            <v>nd</v>
          </cell>
          <cell r="BI170">
            <v>6.4</v>
          </cell>
          <cell r="BJ170">
            <v>19.3</v>
          </cell>
          <cell r="BK170">
            <v>47.699999999999996</v>
          </cell>
          <cell r="BL170">
            <v>25.2</v>
          </cell>
          <cell r="BM170">
            <v>0</v>
          </cell>
          <cell r="BN170">
            <v>0</v>
          </cell>
          <cell r="BO170">
            <v>0</v>
          </cell>
          <cell r="BP170" t="str">
            <v>nd</v>
          </cell>
          <cell r="BQ170">
            <v>38.4</v>
          </cell>
          <cell r="BR170">
            <v>60.9</v>
          </cell>
          <cell r="BS170">
            <v>0</v>
          </cell>
          <cell r="BT170">
            <v>0</v>
          </cell>
          <cell r="BU170">
            <v>0</v>
          </cell>
          <cell r="BV170">
            <v>3.6999999999999997</v>
          </cell>
          <cell r="BW170">
            <v>90.7</v>
          </cell>
          <cell r="BX170">
            <v>5.6000000000000005</v>
          </cell>
          <cell r="BY170">
            <v>0</v>
          </cell>
          <cell r="BZ170">
            <v>0</v>
          </cell>
          <cell r="CA170">
            <v>19.100000000000001</v>
          </cell>
          <cell r="CB170">
            <v>53.6</v>
          </cell>
          <cell r="CC170">
            <v>26.8</v>
          </cell>
          <cell r="CD170" t="str">
            <v>nd</v>
          </cell>
          <cell r="CE170">
            <v>0</v>
          </cell>
          <cell r="CF170">
            <v>0</v>
          </cell>
          <cell r="CG170">
            <v>0</v>
          </cell>
          <cell r="CH170">
            <v>0</v>
          </cell>
          <cell r="CI170" t="str">
            <v>nd</v>
          </cell>
          <cell r="CJ170">
            <v>98.5</v>
          </cell>
          <cell r="CK170">
            <v>81.100000000000009</v>
          </cell>
          <cell r="CL170">
            <v>27.700000000000003</v>
          </cell>
          <cell r="CM170">
            <v>81.8</v>
          </cell>
          <cell r="CN170">
            <v>29.299999999999997</v>
          </cell>
          <cell r="CO170">
            <v>17</v>
          </cell>
          <cell r="CP170">
            <v>27.3</v>
          </cell>
          <cell r="CQ170">
            <v>89.9</v>
          </cell>
          <cell r="CR170">
            <v>8</v>
          </cell>
          <cell r="CS170">
            <v>10.6</v>
          </cell>
          <cell r="CT170">
            <v>37.5</v>
          </cell>
          <cell r="CU170">
            <v>16.400000000000002</v>
          </cell>
          <cell r="CV170">
            <v>35.4</v>
          </cell>
          <cell r="CW170">
            <v>14.799999999999999</v>
          </cell>
          <cell r="CX170">
            <v>11.899999999999999</v>
          </cell>
          <cell r="CY170">
            <v>16.600000000000001</v>
          </cell>
          <cell r="CZ170">
            <v>7.8</v>
          </cell>
          <cell r="DA170">
            <v>10.7</v>
          </cell>
          <cell r="DB170">
            <v>38.299999999999997</v>
          </cell>
          <cell r="DC170">
            <v>10</v>
          </cell>
          <cell r="DD170">
            <v>50.6</v>
          </cell>
          <cell r="DE170">
            <v>10</v>
          </cell>
          <cell r="DF170">
            <v>29.7</v>
          </cell>
          <cell r="DG170" t="str">
            <v>nd</v>
          </cell>
          <cell r="DH170">
            <v>4.5</v>
          </cell>
          <cell r="DI170">
            <v>13.4</v>
          </cell>
          <cell r="DJ170">
            <v>20.399999999999999</v>
          </cell>
          <cell r="DK170">
            <v>19</v>
          </cell>
          <cell r="DL170">
            <v>1.9</v>
          </cell>
          <cell r="DM170">
            <v>0</v>
          </cell>
          <cell r="DN170">
            <v>0</v>
          </cell>
          <cell r="DO170">
            <v>0</v>
          </cell>
          <cell r="DP170">
            <v>0</v>
          </cell>
          <cell r="DQ170" t="str">
            <v>nd</v>
          </cell>
          <cell r="DR170">
            <v>2.8000000000000003</v>
          </cell>
          <cell r="DS170">
            <v>0</v>
          </cell>
          <cell r="DT170">
            <v>0</v>
          </cell>
          <cell r="DU170">
            <v>0</v>
          </cell>
          <cell r="DV170">
            <v>0</v>
          </cell>
          <cell r="DW170">
            <v>5.7</v>
          </cell>
          <cell r="DX170">
            <v>10.6</v>
          </cell>
          <cell r="DY170" t="str">
            <v>nd</v>
          </cell>
          <cell r="DZ170">
            <v>0.70000000000000007</v>
          </cell>
          <cell r="EA170">
            <v>0</v>
          </cell>
          <cell r="EB170">
            <v>0</v>
          </cell>
          <cell r="EC170">
            <v>40</v>
          </cell>
          <cell r="ED170">
            <v>17.100000000000001</v>
          </cell>
          <cell r="EE170">
            <v>1</v>
          </cell>
          <cell r="EF170">
            <v>0</v>
          </cell>
          <cell r="EG170">
            <v>2.2999999999999998</v>
          </cell>
          <cell r="EH170" t="str">
            <v>nd</v>
          </cell>
          <cell r="EI170">
            <v>11.899999999999999</v>
          </cell>
          <cell r="EJ170">
            <v>3.6999999999999997</v>
          </cell>
          <cell r="EK170">
            <v>0</v>
          </cell>
          <cell r="EL170">
            <v>0</v>
          </cell>
          <cell r="EM170">
            <v>0</v>
          </cell>
          <cell r="EN170">
            <v>0</v>
          </cell>
          <cell r="EO170">
            <v>0</v>
          </cell>
          <cell r="EP170">
            <v>0</v>
          </cell>
          <cell r="EQ170">
            <v>0</v>
          </cell>
          <cell r="ER170">
            <v>0</v>
          </cell>
          <cell r="ES170">
            <v>2.1999999999999997</v>
          </cell>
          <cell r="ET170">
            <v>0</v>
          </cell>
          <cell r="EU170">
            <v>0</v>
          </cell>
          <cell r="EV170">
            <v>0</v>
          </cell>
          <cell r="EW170">
            <v>2.2999999999999998</v>
          </cell>
          <cell r="EX170">
            <v>0</v>
          </cell>
          <cell r="EY170" t="str">
            <v>nd</v>
          </cell>
          <cell r="EZ170">
            <v>0</v>
          </cell>
          <cell r="FA170">
            <v>0</v>
          </cell>
          <cell r="FB170" t="str">
            <v>nd</v>
          </cell>
          <cell r="FC170">
            <v>7.7</v>
          </cell>
          <cell r="FD170">
            <v>10.7</v>
          </cell>
          <cell r="FE170" t="str">
            <v>nd</v>
          </cell>
          <cell r="FF170" t="str">
            <v>nd</v>
          </cell>
          <cell r="FG170" t="str">
            <v>nd</v>
          </cell>
          <cell r="FH170">
            <v>6.3</v>
          </cell>
          <cell r="FI170">
            <v>9.4</v>
          </cell>
          <cell r="FJ170">
            <v>23.1</v>
          </cell>
          <cell r="FK170">
            <v>17.7</v>
          </cell>
          <cell r="FL170">
            <v>0</v>
          </cell>
          <cell r="FM170">
            <v>0</v>
          </cell>
          <cell r="FN170">
            <v>0</v>
          </cell>
          <cell r="FO170">
            <v>0</v>
          </cell>
          <cell r="FP170">
            <v>13.900000000000002</v>
          </cell>
          <cell r="FQ170">
            <v>3.3000000000000003</v>
          </cell>
          <cell r="FR170">
            <v>0</v>
          </cell>
          <cell r="FS170">
            <v>0</v>
          </cell>
          <cell r="FT170">
            <v>0</v>
          </cell>
          <cell r="FU170">
            <v>0</v>
          </cell>
          <cell r="FV170">
            <v>2.1999999999999997</v>
          </cell>
          <cell r="FW170">
            <v>0</v>
          </cell>
          <cell r="FX170">
            <v>0</v>
          </cell>
          <cell r="FY170">
            <v>0</v>
          </cell>
          <cell r="FZ170">
            <v>0</v>
          </cell>
          <cell r="GA170">
            <v>2.8000000000000003</v>
          </cell>
          <cell r="GB170" t="str">
            <v>nd</v>
          </cell>
          <cell r="GC170">
            <v>0</v>
          </cell>
          <cell r="GD170">
            <v>0</v>
          </cell>
          <cell r="GE170">
            <v>0</v>
          </cell>
          <cell r="GF170" t="str">
            <v>nd</v>
          </cell>
          <cell r="GG170">
            <v>4.2</v>
          </cell>
          <cell r="GH170">
            <v>13.4</v>
          </cell>
          <cell r="GI170">
            <v>0</v>
          </cell>
          <cell r="GJ170">
            <v>0</v>
          </cell>
          <cell r="GK170">
            <v>0</v>
          </cell>
          <cell r="GL170">
            <v>0</v>
          </cell>
          <cell r="GM170">
            <v>21.8</v>
          </cell>
          <cell r="GN170">
            <v>39.300000000000004</v>
          </cell>
          <cell r="GO170">
            <v>0</v>
          </cell>
          <cell r="GP170">
            <v>0</v>
          </cell>
          <cell r="GQ170">
            <v>0</v>
          </cell>
          <cell r="GR170">
            <v>0</v>
          </cell>
          <cell r="GS170">
            <v>9.6</v>
          </cell>
          <cell r="GT170">
            <v>5.4</v>
          </cell>
          <cell r="GU170">
            <v>0</v>
          </cell>
          <cell r="GV170" t="str">
            <v>nd</v>
          </cell>
          <cell r="GW170">
            <v>0</v>
          </cell>
          <cell r="GX170" t="str">
            <v>nd</v>
          </cell>
          <cell r="GY170" t="str">
            <v>nd</v>
          </cell>
          <cell r="GZ170">
            <v>0</v>
          </cell>
          <cell r="HA170">
            <v>0</v>
          </cell>
          <cell r="HB170">
            <v>0</v>
          </cell>
          <cell r="HC170">
            <v>0</v>
          </cell>
          <cell r="HD170" t="str">
            <v>nd</v>
          </cell>
          <cell r="HE170">
            <v>0</v>
          </cell>
          <cell r="HF170">
            <v>0</v>
          </cell>
          <cell r="HG170">
            <v>0</v>
          </cell>
          <cell r="HH170">
            <v>0</v>
          </cell>
          <cell r="HI170" t="str">
            <v>nd</v>
          </cell>
          <cell r="HJ170">
            <v>16.8</v>
          </cell>
          <cell r="HK170" t="str">
            <v>nd</v>
          </cell>
          <cell r="HL170">
            <v>0</v>
          </cell>
          <cell r="HM170">
            <v>0</v>
          </cell>
          <cell r="HN170">
            <v>0</v>
          </cell>
          <cell r="HO170" t="str">
            <v>nd</v>
          </cell>
          <cell r="HP170">
            <v>58.4</v>
          </cell>
          <cell r="HQ170">
            <v>2.2999999999999998</v>
          </cell>
          <cell r="HR170">
            <v>0</v>
          </cell>
          <cell r="HS170">
            <v>0</v>
          </cell>
          <cell r="HT170">
            <v>0</v>
          </cell>
          <cell r="HU170">
            <v>0</v>
          </cell>
          <cell r="HV170">
            <v>13.900000000000002</v>
          </cell>
          <cell r="HW170">
            <v>1.7000000000000002</v>
          </cell>
          <cell r="HX170">
            <v>0</v>
          </cell>
          <cell r="HY170">
            <v>0</v>
          </cell>
          <cell r="HZ170" t="str">
            <v>nd</v>
          </cell>
          <cell r="IA170" t="str">
            <v>nd</v>
          </cell>
          <cell r="IB170">
            <v>0</v>
          </cell>
          <cell r="IC170">
            <v>0</v>
          </cell>
          <cell r="ID170">
            <v>0</v>
          </cell>
          <cell r="IE170" t="str">
            <v>nd</v>
          </cell>
          <cell r="IF170" t="str">
            <v>nd</v>
          </cell>
          <cell r="IG170">
            <v>2.2999999999999998</v>
          </cell>
          <cell r="IH170">
            <v>0</v>
          </cell>
          <cell r="II170">
            <v>0</v>
          </cell>
          <cell r="IJ170">
            <v>0</v>
          </cell>
          <cell r="IK170" t="str">
            <v>nd</v>
          </cell>
          <cell r="IL170">
            <v>12.9</v>
          </cell>
          <cell r="IM170">
            <v>3.8</v>
          </cell>
          <cell r="IN170">
            <v>0</v>
          </cell>
          <cell r="IO170">
            <v>0</v>
          </cell>
          <cell r="IP170">
            <v>0</v>
          </cell>
          <cell r="IQ170">
            <v>12.5</v>
          </cell>
          <cell r="IR170">
            <v>30.5</v>
          </cell>
          <cell r="IS170">
            <v>17.599999999999998</v>
          </cell>
          <cell r="IT170" t="str">
            <v>nd</v>
          </cell>
          <cell r="IU170">
            <v>0</v>
          </cell>
          <cell r="IV170">
            <v>0</v>
          </cell>
          <cell r="IW170" t="str">
            <v>nd</v>
          </cell>
          <cell r="IX170">
            <v>7.8</v>
          </cell>
          <cell r="IY170">
            <v>3.1</v>
          </cell>
          <cell r="IZ170">
            <v>0</v>
          </cell>
          <cell r="JA170">
            <v>0</v>
          </cell>
          <cell r="JB170">
            <v>0</v>
          </cell>
          <cell r="JC170">
            <v>0</v>
          </cell>
          <cell r="JD170">
            <v>0</v>
          </cell>
          <cell r="JE170">
            <v>2.2999999999999998</v>
          </cell>
          <cell r="JF170">
            <v>0</v>
          </cell>
          <cell r="JG170">
            <v>0</v>
          </cell>
          <cell r="JH170">
            <v>0</v>
          </cell>
          <cell r="JI170">
            <v>0</v>
          </cell>
          <cell r="JJ170">
            <v>0</v>
          </cell>
          <cell r="JK170" t="str">
            <v>nd</v>
          </cell>
          <cell r="JL170">
            <v>0</v>
          </cell>
          <cell r="JM170">
            <v>0</v>
          </cell>
          <cell r="JN170">
            <v>0</v>
          </cell>
          <cell r="JO170">
            <v>0</v>
          </cell>
          <cell r="JP170" t="str">
            <v>nd</v>
          </cell>
          <cell r="JQ170">
            <v>14.099999999999998</v>
          </cell>
          <cell r="JR170">
            <v>0</v>
          </cell>
          <cell r="JS170">
            <v>0</v>
          </cell>
          <cell r="JT170">
            <v>0</v>
          </cell>
          <cell r="JU170">
            <v>0</v>
          </cell>
          <cell r="JV170">
            <v>0</v>
          </cell>
          <cell r="JW170">
            <v>65.2</v>
          </cell>
          <cell r="JX170">
            <v>0</v>
          </cell>
          <cell r="JY170">
            <v>0</v>
          </cell>
          <cell r="JZ170">
            <v>0</v>
          </cell>
          <cell r="KA170">
            <v>0</v>
          </cell>
          <cell r="KB170">
            <v>0</v>
          </cell>
          <cell r="KC170">
            <v>15.6</v>
          </cell>
          <cell r="KD170">
            <v>68.300000000000011</v>
          </cell>
          <cell r="KE170">
            <v>8.3000000000000007</v>
          </cell>
          <cell r="KF170">
            <v>1.9</v>
          </cell>
          <cell r="KG170">
            <v>4.5999999999999996</v>
          </cell>
          <cell r="KH170">
            <v>16.900000000000002</v>
          </cell>
          <cell r="KI170">
            <v>0.1</v>
          </cell>
          <cell r="KJ170">
            <v>65.3</v>
          </cell>
          <cell r="KK170">
            <v>8.9</v>
          </cell>
          <cell r="KL170">
            <v>1.9</v>
          </cell>
          <cell r="KM170">
            <v>4.5999999999999996</v>
          </cell>
          <cell r="KN170">
            <v>19.3</v>
          </cell>
          <cell r="KO170">
            <v>0.1</v>
          </cell>
        </row>
        <row r="171">
          <cell r="A171" t="str">
            <v>AEU2</v>
          </cell>
          <cell r="B171" t="str">
            <v>171</v>
          </cell>
          <cell r="C171" t="str">
            <v>NAF 4</v>
          </cell>
          <cell r="D171" t="str">
            <v>EU2</v>
          </cell>
          <cell r="E171" t="str">
            <v>A</v>
          </cell>
          <cell r="F171">
            <v>0.6</v>
          </cell>
          <cell r="G171">
            <v>3.1</v>
          </cell>
          <cell r="H171">
            <v>14.399999999999999</v>
          </cell>
          <cell r="I171">
            <v>70.3</v>
          </cell>
          <cell r="J171">
            <v>11.600000000000001</v>
          </cell>
          <cell r="K171">
            <v>64.2</v>
          </cell>
          <cell r="L171">
            <v>12.1</v>
          </cell>
          <cell r="M171">
            <v>23.7</v>
          </cell>
          <cell r="N171">
            <v>0</v>
          </cell>
          <cell r="O171">
            <v>23.200000000000003</v>
          </cell>
          <cell r="P171">
            <v>30.5</v>
          </cell>
          <cell r="Q171">
            <v>22.6</v>
          </cell>
          <cell r="R171">
            <v>7.3999999999999995</v>
          </cell>
          <cell r="S171">
            <v>22.400000000000002</v>
          </cell>
          <cell r="T171">
            <v>16.900000000000002</v>
          </cell>
          <cell r="U171">
            <v>3</v>
          </cell>
          <cell r="V171">
            <v>19.600000000000001</v>
          </cell>
          <cell r="W171">
            <v>6.1</v>
          </cell>
          <cell r="X171">
            <v>87.1</v>
          </cell>
          <cell r="Y171">
            <v>6.8000000000000007</v>
          </cell>
          <cell r="Z171" t="str">
            <v>nd</v>
          </cell>
          <cell r="AA171">
            <v>8.5</v>
          </cell>
          <cell r="AB171">
            <v>44.1</v>
          </cell>
          <cell r="AC171">
            <v>30.5</v>
          </cell>
          <cell r="AD171">
            <v>35.6</v>
          </cell>
          <cell r="AE171" t="str">
            <v>nd</v>
          </cell>
          <cell r="AF171">
            <v>28.799999999999997</v>
          </cell>
          <cell r="AG171">
            <v>23.7</v>
          </cell>
          <cell r="AH171">
            <v>0</v>
          </cell>
          <cell r="AI171">
            <v>40.699999999999996</v>
          </cell>
          <cell r="AJ171">
            <v>65.900000000000006</v>
          </cell>
          <cell r="AK171">
            <v>4.1000000000000005</v>
          </cell>
          <cell r="AL171">
            <v>30.099999999999998</v>
          </cell>
          <cell r="AM171">
            <v>7.7</v>
          </cell>
          <cell r="AN171">
            <v>92.300000000000011</v>
          </cell>
          <cell r="AO171">
            <v>48.699999999999996</v>
          </cell>
          <cell r="AP171">
            <v>51.300000000000004</v>
          </cell>
          <cell r="AQ171">
            <v>40.799999999999997</v>
          </cell>
          <cell r="AR171">
            <v>5.3</v>
          </cell>
          <cell r="AS171" t="str">
            <v>nd</v>
          </cell>
          <cell r="AT171">
            <v>38.200000000000003</v>
          </cell>
          <cell r="AU171">
            <v>11.799999999999999</v>
          </cell>
          <cell r="AV171">
            <v>0</v>
          </cell>
          <cell r="AW171">
            <v>0</v>
          </cell>
          <cell r="AX171">
            <v>0</v>
          </cell>
          <cell r="AY171">
            <v>88.3</v>
          </cell>
          <cell r="AZ171">
            <v>11.700000000000001</v>
          </cell>
          <cell r="BA171">
            <v>83.3</v>
          </cell>
          <cell r="BB171">
            <v>10.9</v>
          </cell>
          <cell r="BC171" t="str">
            <v>nd</v>
          </cell>
          <cell r="BD171">
            <v>1.7999999999999998</v>
          </cell>
          <cell r="BE171" t="str">
            <v>nd</v>
          </cell>
          <cell r="BF171">
            <v>3.1</v>
          </cell>
          <cell r="BG171" t="str">
            <v>nd</v>
          </cell>
          <cell r="BH171">
            <v>0</v>
          </cell>
          <cell r="BI171">
            <v>0</v>
          </cell>
          <cell r="BJ171">
            <v>0.8</v>
          </cell>
          <cell r="BK171">
            <v>10.199999999999999</v>
          </cell>
          <cell r="BL171">
            <v>88.8</v>
          </cell>
          <cell r="BM171" t="str">
            <v>nd</v>
          </cell>
          <cell r="BN171">
            <v>0</v>
          </cell>
          <cell r="BO171" t="str">
            <v>nd</v>
          </cell>
          <cell r="BP171" t="str">
            <v>nd</v>
          </cell>
          <cell r="BQ171">
            <v>4.5999999999999996</v>
          </cell>
          <cell r="BR171">
            <v>93.899999999999991</v>
          </cell>
          <cell r="BS171">
            <v>0</v>
          </cell>
          <cell r="BT171">
            <v>0</v>
          </cell>
          <cell r="BU171">
            <v>0</v>
          </cell>
          <cell r="BV171">
            <v>6.1</v>
          </cell>
          <cell r="BW171">
            <v>50.8</v>
          </cell>
          <cell r="BX171">
            <v>43.1</v>
          </cell>
          <cell r="BY171">
            <v>1.6</v>
          </cell>
          <cell r="BZ171" t="str">
            <v>nd</v>
          </cell>
          <cell r="CA171">
            <v>3.4000000000000004</v>
          </cell>
          <cell r="CB171">
            <v>22.1</v>
          </cell>
          <cell r="CC171">
            <v>29.5</v>
          </cell>
          <cell r="CD171">
            <v>43.2</v>
          </cell>
          <cell r="CE171">
            <v>0</v>
          </cell>
          <cell r="CF171" t="str">
            <v>nd</v>
          </cell>
          <cell r="CG171">
            <v>0</v>
          </cell>
          <cell r="CH171" t="str">
            <v>nd</v>
          </cell>
          <cell r="CI171" t="str">
            <v>nd</v>
          </cell>
          <cell r="CJ171">
            <v>99.3</v>
          </cell>
          <cell r="CK171">
            <v>40.400000000000006</v>
          </cell>
          <cell r="CL171">
            <v>33.5</v>
          </cell>
          <cell r="CM171">
            <v>72.2</v>
          </cell>
          <cell r="CN171">
            <v>22.7</v>
          </cell>
          <cell r="CO171">
            <v>31</v>
          </cell>
          <cell r="CP171">
            <v>8.7999999999999989</v>
          </cell>
          <cell r="CQ171">
            <v>58.199999999999996</v>
          </cell>
          <cell r="CR171">
            <v>6</v>
          </cell>
          <cell r="CS171">
            <v>20.5</v>
          </cell>
          <cell r="CT171">
            <v>38.9</v>
          </cell>
          <cell r="CU171">
            <v>17.599999999999998</v>
          </cell>
          <cell r="CV171">
            <v>22.900000000000002</v>
          </cell>
          <cell r="CW171">
            <v>33.200000000000003</v>
          </cell>
          <cell r="CX171">
            <v>4.3999999999999995</v>
          </cell>
          <cell r="CY171">
            <v>14.799999999999999</v>
          </cell>
          <cell r="CZ171">
            <v>11.899999999999999</v>
          </cell>
          <cell r="DA171">
            <v>9</v>
          </cell>
          <cell r="DB171">
            <v>26.700000000000003</v>
          </cell>
          <cell r="DC171">
            <v>29.4</v>
          </cell>
          <cell r="DD171">
            <v>28.1</v>
          </cell>
          <cell r="DE171">
            <v>7.3</v>
          </cell>
          <cell r="DF171">
            <v>29.4</v>
          </cell>
          <cell r="DG171">
            <v>2.6</v>
          </cell>
          <cell r="DH171" t="str">
            <v>nd</v>
          </cell>
          <cell r="DI171">
            <v>22.5</v>
          </cell>
          <cell r="DJ171">
            <v>6</v>
          </cell>
          <cell r="DK171">
            <v>15.8</v>
          </cell>
          <cell r="DL171" t="str">
            <v>nd</v>
          </cell>
          <cell r="DM171">
            <v>0</v>
          </cell>
          <cell r="DN171">
            <v>0</v>
          </cell>
          <cell r="DO171">
            <v>0</v>
          </cell>
          <cell r="DP171" t="str">
            <v>nd</v>
          </cell>
          <cell r="DQ171">
            <v>2.1</v>
          </cell>
          <cell r="DR171">
            <v>0</v>
          </cell>
          <cell r="DS171" t="str">
            <v>nd</v>
          </cell>
          <cell r="DT171">
            <v>0.6</v>
          </cell>
          <cell r="DU171" t="str">
            <v>nd</v>
          </cell>
          <cell r="DV171">
            <v>0</v>
          </cell>
          <cell r="DW171">
            <v>10.6</v>
          </cell>
          <cell r="DX171">
            <v>2.6</v>
          </cell>
          <cell r="DY171">
            <v>0</v>
          </cell>
          <cell r="DZ171" t="str">
            <v>nd</v>
          </cell>
          <cell r="EA171" t="str">
            <v>nd</v>
          </cell>
          <cell r="EB171" t="str">
            <v>nd</v>
          </cell>
          <cell r="EC171">
            <v>61.5</v>
          </cell>
          <cell r="ED171">
            <v>6.6000000000000005</v>
          </cell>
          <cell r="EE171" t="str">
            <v>nd</v>
          </cell>
          <cell r="EF171" t="str">
            <v>nd</v>
          </cell>
          <cell r="EG171">
            <v>0</v>
          </cell>
          <cell r="EH171">
            <v>1.6</v>
          </cell>
          <cell r="EI171">
            <v>9.1</v>
          </cell>
          <cell r="EJ171">
            <v>1.7000000000000002</v>
          </cell>
          <cell r="EK171">
            <v>0</v>
          </cell>
          <cell r="EL171" t="str">
            <v>nd</v>
          </cell>
          <cell r="EM171">
            <v>0</v>
          </cell>
          <cell r="EN171" t="str">
            <v>nd</v>
          </cell>
          <cell r="EO171">
            <v>0</v>
          </cell>
          <cell r="EP171">
            <v>0</v>
          </cell>
          <cell r="EQ171">
            <v>0</v>
          </cell>
          <cell r="ER171">
            <v>0</v>
          </cell>
          <cell r="ES171">
            <v>0.70000000000000007</v>
          </cell>
          <cell r="ET171">
            <v>0</v>
          </cell>
          <cell r="EU171">
            <v>0</v>
          </cell>
          <cell r="EV171">
            <v>0</v>
          </cell>
          <cell r="EW171">
            <v>0</v>
          </cell>
          <cell r="EX171" t="str">
            <v>nd</v>
          </cell>
          <cell r="EY171">
            <v>3</v>
          </cell>
          <cell r="EZ171">
            <v>0</v>
          </cell>
          <cell r="FA171">
            <v>0</v>
          </cell>
          <cell r="FB171">
            <v>0</v>
          </cell>
          <cell r="FC171" t="str">
            <v>nd</v>
          </cell>
          <cell r="FD171">
            <v>3.8</v>
          </cell>
          <cell r="FE171">
            <v>10.5</v>
          </cell>
          <cell r="FF171" t="str">
            <v>nd</v>
          </cell>
          <cell r="FG171">
            <v>0</v>
          </cell>
          <cell r="FH171">
            <v>0</v>
          </cell>
          <cell r="FI171" t="str">
            <v>nd</v>
          </cell>
          <cell r="FJ171">
            <v>5</v>
          </cell>
          <cell r="FK171">
            <v>63.9</v>
          </cell>
          <cell r="FL171">
            <v>0</v>
          </cell>
          <cell r="FM171">
            <v>0</v>
          </cell>
          <cell r="FN171">
            <v>0</v>
          </cell>
          <cell r="FO171">
            <v>0</v>
          </cell>
          <cell r="FP171">
            <v>1.3</v>
          </cell>
          <cell r="FQ171">
            <v>10.6</v>
          </cell>
          <cell r="FR171">
            <v>0</v>
          </cell>
          <cell r="FS171">
            <v>0</v>
          </cell>
          <cell r="FT171" t="str">
            <v>nd</v>
          </cell>
          <cell r="FU171">
            <v>0</v>
          </cell>
          <cell r="FV171" t="str">
            <v>nd</v>
          </cell>
          <cell r="FW171">
            <v>0</v>
          </cell>
          <cell r="FX171">
            <v>0</v>
          </cell>
          <cell r="FY171">
            <v>0</v>
          </cell>
          <cell r="FZ171">
            <v>0</v>
          </cell>
          <cell r="GA171">
            <v>0.70000000000000007</v>
          </cell>
          <cell r="GB171">
            <v>2.5</v>
          </cell>
          <cell r="GC171">
            <v>0</v>
          </cell>
          <cell r="GD171">
            <v>0</v>
          </cell>
          <cell r="GE171" t="str">
            <v>nd</v>
          </cell>
          <cell r="GF171" t="str">
            <v>nd</v>
          </cell>
          <cell r="GG171">
            <v>1.7999999999999998</v>
          </cell>
          <cell r="GH171">
            <v>11.899999999999999</v>
          </cell>
          <cell r="GI171" t="str">
            <v>nd</v>
          </cell>
          <cell r="GJ171">
            <v>0</v>
          </cell>
          <cell r="GK171">
            <v>0</v>
          </cell>
          <cell r="GL171">
            <v>0</v>
          </cell>
          <cell r="GM171">
            <v>1</v>
          </cell>
          <cell r="GN171">
            <v>68.300000000000011</v>
          </cell>
          <cell r="GO171">
            <v>0</v>
          </cell>
          <cell r="GP171">
            <v>0</v>
          </cell>
          <cell r="GQ171">
            <v>0</v>
          </cell>
          <cell r="GR171">
            <v>0</v>
          </cell>
          <cell r="GS171" t="str">
            <v>nd</v>
          </cell>
          <cell r="GT171">
            <v>10.7</v>
          </cell>
          <cell r="GU171">
            <v>0</v>
          </cell>
          <cell r="GV171">
            <v>0</v>
          </cell>
          <cell r="GW171">
            <v>0</v>
          </cell>
          <cell r="GX171">
            <v>0</v>
          </cell>
          <cell r="GY171" t="str">
            <v>nd</v>
          </cell>
          <cell r="GZ171">
            <v>0</v>
          </cell>
          <cell r="HA171">
            <v>0</v>
          </cell>
          <cell r="HB171">
            <v>0</v>
          </cell>
          <cell r="HC171" t="str">
            <v>nd</v>
          </cell>
          <cell r="HD171">
            <v>2</v>
          </cell>
          <cell r="HE171">
            <v>0.89999999999999991</v>
          </cell>
          <cell r="HF171">
            <v>0</v>
          </cell>
          <cell r="HG171">
            <v>0</v>
          </cell>
          <cell r="HH171">
            <v>0</v>
          </cell>
          <cell r="HI171">
            <v>2.4</v>
          </cell>
          <cell r="HJ171">
            <v>6.7</v>
          </cell>
          <cell r="HK171">
            <v>4.9000000000000004</v>
          </cell>
          <cell r="HL171">
            <v>0</v>
          </cell>
          <cell r="HM171">
            <v>0</v>
          </cell>
          <cell r="HN171">
            <v>0</v>
          </cell>
          <cell r="HO171">
            <v>2.8000000000000003</v>
          </cell>
          <cell r="HP171">
            <v>34.200000000000003</v>
          </cell>
          <cell r="HQ171">
            <v>33.4</v>
          </cell>
          <cell r="HR171">
            <v>0</v>
          </cell>
          <cell r="HS171">
            <v>0</v>
          </cell>
          <cell r="HT171">
            <v>0</v>
          </cell>
          <cell r="HU171" t="str">
            <v>nd</v>
          </cell>
          <cell r="HV171">
            <v>8.1</v>
          </cell>
          <cell r="HW171">
            <v>3.2</v>
          </cell>
          <cell r="HX171">
            <v>0</v>
          </cell>
          <cell r="HY171">
            <v>0</v>
          </cell>
          <cell r="HZ171">
            <v>0</v>
          </cell>
          <cell r="IA171">
            <v>0</v>
          </cell>
          <cell r="IB171" t="str">
            <v>nd</v>
          </cell>
          <cell r="IC171">
            <v>0</v>
          </cell>
          <cell r="ID171">
            <v>0</v>
          </cell>
          <cell r="IE171" t="str">
            <v>nd</v>
          </cell>
          <cell r="IF171">
            <v>1.3</v>
          </cell>
          <cell r="IG171">
            <v>1</v>
          </cell>
          <cell r="IH171">
            <v>0.5</v>
          </cell>
          <cell r="II171" t="str">
            <v>nd</v>
          </cell>
          <cell r="IJ171">
            <v>0</v>
          </cell>
          <cell r="IK171">
            <v>1</v>
          </cell>
          <cell r="IL171">
            <v>3.9</v>
          </cell>
          <cell r="IM171">
            <v>2.9000000000000004</v>
          </cell>
          <cell r="IN171">
            <v>5.8999999999999995</v>
          </cell>
          <cell r="IO171">
            <v>1.0999999999999999</v>
          </cell>
          <cell r="IP171">
            <v>0</v>
          </cell>
          <cell r="IQ171">
            <v>1.4000000000000001</v>
          </cell>
          <cell r="IR171">
            <v>15.9</v>
          </cell>
          <cell r="IS171">
            <v>18.7</v>
          </cell>
          <cell r="IT171">
            <v>33.4</v>
          </cell>
          <cell r="IU171">
            <v>0</v>
          </cell>
          <cell r="IV171">
            <v>0</v>
          </cell>
          <cell r="IW171" t="str">
            <v>nd</v>
          </cell>
          <cell r="IX171">
            <v>1.2</v>
          </cell>
          <cell r="IY171">
            <v>7.1</v>
          </cell>
          <cell r="IZ171">
            <v>2.9000000000000004</v>
          </cell>
          <cell r="JA171">
            <v>0</v>
          </cell>
          <cell r="JB171">
            <v>0</v>
          </cell>
          <cell r="JC171">
            <v>0</v>
          </cell>
          <cell r="JD171">
            <v>0</v>
          </cell>
          <cell r="JE171">
            <v>0.70000000000000007</v>
          </cell>
          <cell r="JF171">
            <v>0</v>
          </cell>
          <cell r="JG171" t="str">
            <v>nd</v>
          </cell>
          <cell r="JH171">
            <v>0</v>
          </cell>
          <cell r="JI171">
            <v>0</v>
          </cell>
          <cell r="JJ171">
            <v>0</v>
          </cell>
          <cell r="JK171">
            <v>2.8000000000000003</v>
          </cell>
          <cell r="JL171">
            <v>0</v>
          </cell>
          <cell r="JM171">
            <v>0</v>
          </cell>
          <cell r="JN171">
            <v>0</v>
          </cell>
          <cell r="JO171">
            <v>0</v>
          </cell>
          <cell r="JP171" t="str">
            <v>nd</v>
          </cell>
          <cell r="JQ171">
            <v>14.299999999999999</v>
          </cell>
          <cell r="JR171">
            <v>0</v>
          </cell>
          <cell r="JS171">
            <v>0</v>
          </cell>
          <cell r="JT171">
            <v>0</v>
          </cell>
          <cell r="JU171" t="str">
            <v>nd</v>
          </cell>
          <cell r="JV171">
            <v>0</v>
          </cell>
          <cell r="JW171">
            <v>69.599999999999994</v>
          </cell>
          <cell r="JX171">
            <v>0</v>
          </cell>
          <cell r="JY171">
            <v>0</v>
          </cell>
          <cell r="JZ171">
            <v>0</v>
          </cell>
          <cell r="KA171">
            <v>0</v>
          </cell>
          <cell r="KB171">
            <v>0</v>
          </cell>
          <cell r="KC171">
            <v>11.899999999999999</v>
          </cell>
          <cell r="KD171">
            <v>85.9</v>
          </cell>
          <cell r="KE171">
            <v>0.8</v>
          </cell>
          <cell r="KF171">
            <v>0.8</v>
          </cell>
          <cell r="KG171">
            <v>3.6999999999999997</v>
          </cell>
          <cell r="KH171">
            <v>8.6</v>
          </cell>
          <cell r="KI171">
            <v>0.2</v>
          </cell>
          <cell r="KJ171">
            <v>84.3</v>
          </cell>
          <cell r="KK171">
            <v>0.8</v>
          </cell>
          <cell r="KL171">
            <v>0.70000000000000007</v>
          </cell>
          <cell r="KM171">
            <v>4</v>
          </cell>
          <cell r="KN171">
            <v>9.9</v>
          </cell>
          <cell r="KO171">
            <v>0.3</v>
          </cell>
        </row>
        <row r="172">
          <cell r="A172" t="str">
            <v>BEU2</v>
          </cell>
          <cell r="B172" t="str">
            <v>172</v>
          </cell>
          <cell r="C172" t="str">
            <v>NAF 4</v>
          </cell>
          <cell r="D172" t="str">
            <v>EU2</v>
          </cell>
          <cell r="E172" t="str">
            <v>B</v>
          </cell>
          <cell r="F172">
            <v>0</v>
          </cell>
          <cell r="G172">
            <v>3</v>
          </cell>
          <cell r="H172">
            <v>13.3</v>
          </cell>
          <cell r="I172">
            <v>73.7</v>
          </cell>
          <cell r="J172">
            <v>10.100000000000001</v>
          </cell>
          <cell r="K172">
            <v>77.8</v>
          </cell>
          <cell r="L172">
            <v>10.100000000000001</v>
          </cell>
          <cell r="M172">
            <v>8.2000000000000011</v>
          </cell>
          <cell r="N172" t="str">
            <v>nd</v>
          </cell>
          <cell r="O172">
            <v>13.100000000000001</v>
          </cell>
          <cell r="P172">
            <v>27.3</v>
          </cell>
          <cell r="Q172">
            <v>7.7</v>
          </cell>
          <cell r="R172" t="str">
            <v>nd</v>
          </cell>
          <cell r="S172">
            <v>26.400000000000002</v>
          </cell>
          <cell r="T172">
            <v>21</v>
          </cell>
          <cell r="U172">
            <v>2.2999999999999998</v>
          </cell>
          <cell r="V172">
            <v>31</v>
          </cell>
          <cell r="W172">
            <v>9</v>
          </cell>
          <cell r="X172">
            <v>83.6</v>
          </cell>
          <cell r="Y172">
            <v>7.3999999999999995</v>
          </cell>
          <cell r="Z172" t="str">
            <v>nd</v>
          </cell>
          <cell r="AA172">
            <v>28.599999999999998</v>
          </cell>
          <cell r="AB172">
            <v>36.9</v>
          </cell>
          <cell r="AC172">
            <v>27.400000000000002</v>
          </cell>
          <cell r="AD172">
            <v>16.7</v>
          </cell>
          <cell r="AE172" t="str">
            <v>nd</v>
          </cell>
          <cell r="AF172">
            <v>56.499999999999993</v>
          </cell>
          <cell r="AG172">
            <v>20.3</v>
          </cell>
          <cell r="AH172">
            <v>0</v>
          </cell>
          <cell r="AI172">
            <v>13</v>
          </cell>
          <cell r="AJ172">
            <v>67.600000000000009</v>
          </cell>
          <cell r="AK172">
            <v>2.9000000000000004</v>
          </cell>
          <cell r="AL172">
            <v>29.599999999999998</v>
          </cell>
          <cell r="AM172">
            <v>27.400000000000002</v>
          </cell>
          <cell r="AN172">
            <v>72.599999999999994</v>
          </cell>
          <cell r="AO172">
            <v>67.900000000000006</v>
          </cell>
          <cell r="AP172">
            <v>32.1</v>
          </cell>
          <cell r="AQ172">
            <v>32.6</v>
          </cell>
          <cell r="AR172" t="str">
            <v>nd</v>
          </cell>
          <cell r="AS172" t="str">
            <v>nd</v>
          </cell>
          <cell r="AT172">
            <v>55.800000000000004</v>
          </cell>
          <cell r="AU172">
            <v>6.4</v>
          </cell>
          <cell r="AV172" t="str">
            <v>nd</v>
          </cell>
          <cell r="AW172">
            <v>12.9</v>
          </cell>
          <cell r="AX172" t="str">
            <v>nd</v>
          </cell>
          <cell r="AY172">
            <v>71.7</v>
          </cell>
          <cell r="AZ172">
            <v>6.3</v>
          </cell>
          <cell r="BA172">
            <v>71.8</v>
          </cell>
          <cell r="BB172">
            <v>16.3</v>
          </cell>
          <cell r="BC172">
            <v>8.3000000000000007</v>
          </cell>
          <cell r="BD172">
            <v>0</v>
          </cell>
          <cell r="BE172" t="str">
            <v>nd</v>
          </cell>
          <cell r="BF172">
            <v>3</v>
          </cell>
          <cell r="BG172">
            <v>1</v>
          </cell>
          <cell r="BH172" t="str">
            <v>nd</v>
          </cell>
          <cell r="BI172">
            <v>2.5</v>
          </cell>
          <cell r="BJ172">
            <v>3.4000000000000004</v>
          </cell>
          <cell r="BK172">
            <v>27.800000000000004</v>
          </cell>
          <cell r="BL172">
            <v>64.8</v>
          </cell>
          <cell r="BM172" t="str">
            <v>nd</v>
          </cell>
          <cell r="BN172">
            <v>0</v>
          </cell>
          <cell r="BO172" t="str">
            <v>nd</v>
          </cell>
          <cell r="BP172">
            <v>2</v>
          </cell>
          <cell r="BQ172">
            <v>20.599999999999998</v>
          </cell>
          <cell r="BR172">
            <v>76.7</v>
          </cell>
          <cell r="BS172">
            <v>0</v>
          </cell>
          <cell r="BT172">
            <v>0</v>
          </cell>
          <cell r="BU172">
            <v>0</v>
          </cell>
          <cell r="BV172">
            <v>2.2999999999999998</v>
          </cell>
          <cell r="BW172">
            <v>78.8</v>
          </cell>
          <cell r="BX172">
            <v>19</v>
          </cell>
          <cell r="BY172" t="str">
            <v>nd</v>
          </cell>
          <cell r="BZ172" t="str">
            <v>nd</v>
          </cell>
          <cell r="CA172">
            <v>12.6</v>
          </cell>
          <cell r="CB172">
            <v>34.4</v>
          </cell>
          <cell r="CC172">
            <v>33.6</v>
          </cell>
          <cell r="CD172">
            <v>18.899999999999999</v>
          </cell>
          <cell r="CE172">
            <v>0</v>
          </cell>
          <cell r="CF172">
            <v>0</v>
          </cell>
          <cell r="CG172">
            <v>0</v>
          </cell>
          <cell r="CH172" t="str">
            <v>nd</v>
          </cell>
          <cell r="CI172">
            <v>2.4</v>
          </cell>
          <cell r="CJ172">
            <v>97.2</v>
          </cell>
          <cell r="CK172">
            <v>69.699999999999989</v>
          </cell>
          <cell r="CL172">
            <v>30.599999999999998</v>
          </cell>
          <cell r="CM172">
            <v>74.400000000000006</v>
          </cell>
          <cell r="CN172">
            <v>33</v>
          </cell>
          <cell r="CO172">
            <v>31.6</v>
          </cell>
          <cell r="CP172">
            <v>15.299999999999999</v>
          </cell>
          <cell r="CQ172">
            <v>66.8</v>
          </cell>
          <cell r="CR172">
            <v>7.0000000000000009</v>
          </cell>
          <cell r="CS172">
            <v>16.8</v>
          </cell>
          <cell r="CT172">
            <v>36.4</v>
          </cell>
          <cell r="CU172">
            <v>16.900000000000002</v>
          </cell>
          <cell r="CV172">
            <v>29.9</v>
          </cell>
          <cell r="CW172">
            <v>30.8</v>
          </cell>
          <cell r="CX172">
            <v>5.6000000000000005</v>
          </cell>
          <cell r="CY172">
            <v>13.900000000000002</v>
          </cell>
          <cell r="CZ172">
            <v>10.7</v>
          </cell>
          <cell r="DA172">
            <v>10.5</v>
          </cell>
          <cell r="DB172">
            <v>28.4</v>
          </cell>
          <cell r="DC172">
            <v>24.5</v>
          </cell>
          <cell r="DD172">
            <v>31.3</v>
          </cell>
          <cell r="DE172">
            <v>7.3</v>
          </cell>
          <cell r="DF172">
            <v>29.5</v>
          </cell>
          <cell r="DG172">
            <v>8.6999999999999993</v>
          </cell>
          <cell r="DH172" t="str">
            <v>nd</v>
          </cell>
          <cell r="DI172">
            <v>10.8</v>
          </cell>
          <cell r="DJ172">
            <v>5.6000000000000005</v>
          </cell>
          <cell r="DK172">
            <v>16.100000000000001</v>
          </cell>
          <cell r="DL172">
            <v>0</v>
          </cell>
          <cell r="DM172">
            <v>0</v>
          </cell>
          <cell r="DN172">
            <v>0</v>
          </cell>
          <cell r="DO172">
            <v>0</v>
          </cell>
          <cell r="DP172">
            <v>0</v>
          </cell>
          <cell r="DQ172" t="str">
            <v>nd</v>
          </cell>
          <cell r="DR172">
            <v>0</v>
          </cell>
          <cell r="DS172" t="str">
            <v>nd</v>
          </cell>
          <cell r="DT172">
            <v>0</v>
          </cell>
          <cell r="DU172">
            <v>0</v>
          </cell>
          <cell r="DV172" t="str">
            <v>nd</v>
          </cell>
          <cell r="DW172">
            <v>7.9</v>
          </cell>
          <cell r="DX172">
            <v>3.8</v>
          </cell>
          <cell r="DY172" t="str">
            <v>nd</v>
          </cell>
          <cell r="DZ172">
            <v>0</v>
          </cell>
          <cell r="EA172">
            <v>0</v>
          </cell>
          <cell r="EB172" t="str">
            <v>nd</v>
          </cell>
          <cell r="EC172">
            <v>55.600000000000009</v>
          </cell>
          <cell r="ED172">
            <v>10.8</v>
          </cell>
          <cell r="EE172">
            <v>6</v>
          </cell>
          <cell r="EF172">
            <v>0</v>
          </cell>
          <cell r="EG172" t="str">
            <v>nd</v>
          </cell>
          <cell r="EH172">
            <v>0.8</v>
          </cell>
          <cell r="EI172">
            <v>7.1999999999999993</v>
          </cell>
          <cell r="EJ172">
            <v>1.7999999999999998</v>
          </cell>
          <cell r="EK172" t="str">
            <v>nd</v>
          </cell>
          <cell r="EL172">
            <v>0</v>
          </cell>
          <cell r="EM172">
            <v>0</v>
          </cell>
          <cell r="EN172" t="str">
            <v>nd</v>
          </cell>
          <cell r="EO172">
            <v>0</v>
          </cell>
          <cell r="EP172">
            <v>0</v>
          </cell>
          <cell r="EQ172">
            <v>0</v>
          </cell>
          <cell r="ER172">
            <v>0</v>
          </cell>
          <cell r="ES172">
            <v>0</v>
          </cell>
          <cell r="ET172">
            <v>0</v>
          </cell>
          <cell r="EU172">
            <v>0</v>
          </cell>
          <cell r="EV172">
            <v>0</v>
          </cell>
          <cell r="EW172" t="str">
            <v>nd</v>
          </cell>
          <cell r="EX172" t="str">
            <v>nd</v>
          </cell>
          <cell r="EY172">
            <v>2</v>
          </cell>
          <cell r="EZ172" t="str">
            <v>nd</v>
          </cell>
          <cell r="FA172" t="str">
            <v>nd</v>
          </cell>
          <cell r="FB172">
            <v>0</v>
          </cell>
          <cell r="FC172">
            <v>0</v>
          </cell>
          <cell r="FD172">
            <v>3.2</v>
          </cell>
          <cell r="FE172">
            <v>7.3999999999999995</v>
          </cell>
          <cell r="FF172" t="str">
            <v>nd</v>
          </cell>
          <cell r="FG172" t="str">
            <v>nd</v>
          </cell>
          <cell r="FH172" t="str">
            <v>nd</v>
          </cell>
          <cell r="FI172">
            <v>3.1</v>
          </cell>
          <cell r="FJ172">
            <v>19.900000000000002</v>
          </cell>
          <cell r="FK172">
            <v>49.4</v>
          </cell>
          <cell r="FL172">
            <v>0</v>
          </cell>
          <cell r="FM172">
            <v>0</v>
          </cell>
          <cell r="FN172" t="str">
            <v>nd</v>
          </cell>
          <cell r="FO172" t="str">
            <v>nd</v>
          </cell>
          <cell r="FP172">
            <v>3.5000000000000004</v>
          </cell>
          <cell r="FQ172">
            <v>6</v>
          </cell>
          <cell r="FR172">
            <v>0</v>
          </cell>
          <cell r="FS172">
            <v>0</v>
          </cell>
          <cell r="FT172">
            <v>0</v>
          </cell>
          <cell r="FU172">
            <v>0</v>
          </cell>
          <cell r="FV172">
            <v>0</v>
          </cell>
          <cell r="FW172">
            <v>0</v>
          </cell>
          <cell r="FX172">
            <v>0</v>
          </cell>
          <cell r="FY172" t="str">
            <v>nd</v>
          </cell>
          <cell r="FZ172" t="str">
            <v>nd</v>
          </cell>
          <cell r="GA172">
            <v>0</v>
          </cell>
          <cell r="GB172">
            <v>1.5</v>
          </cell>
          <cell r="GC172" t="str">
            <v>nd</v>
          </cell>
          <cell r="GD172">
            <v>0</v>
          </cell>
          <cell r="GE172">
            <v>0</v>
          </cell>
          <cell r="GF172" t="str">
            <v>nd</v>
          </cell>
          <cell r="GG172">
            <v>5.0999999999999996</v>
          </cell>
          <cell r="GH172">
            <v>7.3</v>
          </cell>
          <cell r="GI172" t="str">
            <v>nd</v>
          </cell>
          <cell r="GJ172">
            <v>0</v>
          </cell>
          <cell r="GK172">
            <v>0</v>
          </cell>
          <cell r="GL172">
            <v>0</v>
          </cell>
          <cell r="GM172">
            <v>14.099999999999998</v>
          </cell>
          <cell r="GN172">
            <v>58.9</v>
          </cell>
          <cell r="GO172">
            <v>0</v>
          </cell>
          <cell r="GP172">
            <v>0</v>
          </cell>
          <cell r="GQ172">
            <v>0</v>
          </cell>
          <cell r="GR172">
            <v>0</v>
          </cell>
          <cell r="GS172">
            <v>1.4000000000000001</v>
          </cell>
          <cell r="GT172">
            <v>9</v>
          </cell>
          <cell r="GU172">
            <v>0</v>
          </cell>
          <cell r="GV172">
            <v>0</v>
          </cell>
          <cell r="GW172">
            <v>0</v>
          </cell>
          <cell r="GX172">
            <v>0</v>
          </cell>
          <cell r="GY172">
            <v>0</v>
          </cell>
          <cell r="GZ172">
            <v>0</v>
          </cell>
          <cell r="HA172">
            <v>0</v>
          </cell>
          <cell r="HB172">
            <v>0</v>
          </cell>
          <cell r="HC172">
            <v>0</v>
          </cell>
          <cell r="HD172">
            <v>3.3000000000000003</v>
          </cell>
          <cell r="HE172">
            <v>0</v>
          </cell>
          <cell r="HF172">
            <v>0</v>
          </cell>
          <cell r="HG172">
            <v>0</v>
          </cell>
          <cell r="HH172">
            <v>0</v>
          </cell>
          <cell r="HI172" t="str">
            <v>nd</v>
          </cell>
          <cell r="HJ172">
            <v>9.5</v>
          </cell>
          <cell r="HK172">
            <v>2.1</v>
          </cell>
          <cell r="HL172">
            <v>0</v>
          </cell>
          <cell r="HM172">
            <v>0</v>
          </cell>
          <cell r="HN172">
            <v>0</v>
          </cell>
          <cell r="HO172">
            <v>1</v>
          </cell>
          <cell r="HP172">
            <v>57.599999999999994</v>
          </cell>
          <cell r="HQ172">
            <v>15.299999999999999</v>
          </cell>
          <cell r="HR172">
            <v>0</v>
          </cell>
          <cell r="HS172">
            <v>0</v>
          </cell>
          <cell r="HT172">
            <v>0</v>
          </cell>
          <cell r="HU172" t="str">
            <v>nd</v>
          </cell>
          <cell r="HV172">
            <v>8.4</v>
          </cell>
          <cell r="HW172">
            <v>1.6</v>
          </cell>
          <cell r="HX172">
            <v>0</v>
          </cell>
          <cell r="HY172">
            <v>0</v>
          </cell>
          <cell r="HZ172">
            <v>0</v>
          </cell>
          <cell r="IA172">
            <v>0</v>
          </cell>
          <cell r="IB172">
            <v>0</v>
          </cell>
          <cell r="IC172">
            <v>0</v>
          </cell>
          <cell r="ID172">
            <v>0</v>
          </cell>
          <cell r="IE172" t="str">
            <v>nd</v>
          </cell>
          <cell r="IF172" t="str">
            <v>nd</v>
          </cell>
          <cell r="IG172" t="str">
            <v>nd</v>
          </cell>
          <cell r="IH172" t="str">
            <v>nd</v>
          </cell>
          <cell r="II172" t="str">
            <v>nd</v>
          </cell>
          <cell r="IJ172" t="str">
            <v>nd</v>
          </cell>
          <cell r="IK172">
            <v>1.7999999999999998</v>
          </cell>
          <cell r="IL172">
            <v>3.4000000000000004</v>
          </cell>
          <cell r="IM172">
            <v>5.0999999999999996</v>
          </cell>
          <cell r="IN172" t="str">
            <v>nd</v>
          </cell>
          <cell r="IO172">
            <v>0</v>
          </cell>
          <cell r="IP172">
            <v>0</v>
          </cell>
          <cell r="IQ172">
            <v>9.6</v>
          </cell>
          <cell r="IR172">
            <v>25.1</v>
          </cell>
          <cell r="IS172">
            <v>24.099999999999998</v>
          </cell>
          <cell r="IT172">
            <v>16.400000000000002</v>
          </cell>
          <cell r="IU172">
            <v>0</v>
          </cell>
          <cell r="IV172">
            <v>0</v>
          </cell>
          <cell r="IW172" t="str">
            <v>nd</v>
          </cell>
          <cell r="IX172">
            <v>5.0999999999999996</v>
          </cell>
          <cell r="IY172">
            <v>2.8000000000000003</v>
          </cell>
          <cell r="IZ172">
            <v>1.4000000000000001</v>
          </cell>
          <cell r="JA172">
            <v>0</v>
          </cell>
          <cell r="JB172">
            <v>0</v>
          </cell>
          <cell r="JC172">
            <v>0</v>
          </cell>
          <cell r="JD172">
            <v>0</v>
          </cell>
          <cell r="JE172">
            <v>0</v>
          </cell>
          <cell r="JF172">
            <v>0</v>
          </cell>
          <cell r="JG172">
            <v>0</v>
          </cell>
          <cell r="JH172">
            <v>0</v>
          </cell>
          <cell r="JI172">
            <v>0</v>
          </cell>
          <cell r="JJ172">
            <v>0</v>
          </cell>
          <cell r="JK172">
            <v>3.1</v>
          </cell>
          <cell r="JL172">
            <v>0</v>
          </cell>
          <cell r="JM172">
            <v>0</v>
          </cell>
          <cell r="JN172">
            <v>0</v>
          </cell>
          <cell r="JO172" t="str">
            <v>nd</v>
          </cell>
          <cell r="JP172" t="str">
            <v>nd</v>
          </cell>
          <cell r="JQ172">
            <v>11.899999999999999</v>
          </cell>
          <cell r="JR172">
            <v>0</v>
          </cell>
          <cell r="JS172">
            <v>0</v>
          </cell>
          <cell r="JT172">
            <v>0</v>
          </cell>
          <cell r="JU172">
            <v>0</v>
          </cell>
          <cell r="JV172" t="str">
            <v>nd</v>
          </cell>
          <cell r="JW172">
            <v>71.899999999999991</v>
          </cell>
          <cell r="JX172">
            <v>0</v>
          </cell>
          <cell r="JY172">
            <v>0</v>
          </cell>
          <cell r="JZ172">
            <v>0</v>
          </cell>
          <cell r="KA172">
            <v>0</v>
          </cell>
          <cell r="KB172">
            <v>0</v>
          </cell>
          <cell r="KC172">
            <v>10.299999999999999</v>
          </cell>
          <cell r="KD172">
            <v>75.900000000000006</v>
          </cell>
          <cell r="KE172">
            <v>3.8</v>
          </cell>
          <cell r="KF172">
            <v>2</v>
          </cell>
          <cell r="KG172">
            <v>4.3999999999999995</v>
          </cell>
          <cell r="KH172">
            <v>13.700000000000001</v>
          </cell>
          <cell r="KI172">
            <v>0.2</v>
          </cell>
          <cell r="KJ172">
            <v>73.8</v>
          </cell>
          <cell r="KK172">
            <v>3.9</v>
          </cell>
          <cell r="KL172">
            <v>2.1</v>
          </cell>
          <cell r="KM172">
            <v>4.5</v>
          </cell>
          <cell r="KN172">
            <v>15.5</v>
          </cell>
          <cell r="KO172">
            <v>0.2</v>
          </cell>
        </row>
        <row r="173">
          <cell r="A173" t="str">
            <v>CEU2</v>
          </cell>
          <cell r="B173" t="str">
            <v>173</v>
          </cell>
          <cell r="C173" t="str">
            <v>NAF 4</v>
          </cell>
          <cell r="D173" t="str">
            <v>EU2</v>
          </cell>
          <cell r="E173" t="str">
            <v>C</v>
          </cell>
          <cell r="F173">
            <v>1.7999999999999998</v>
          </cell>
          <cell r="G173">
            <v>2.7</v>
          </cell>
          <cell r="H173">
            <v>16.7</v>
          </cell>
          <cell r="I173">
            <v>64.099999999999994</v>
          </cell>
          <cell r="J173">
            <v>14.6</v>
          </cell>
          <cell r="K173">
            <v>71.3</v>
          </cell>
          <cell r="L173">
            <v>19.600000000000001</v>
          </cell>
          <cell r="M173" t="str">
            <v>nd</v>
          </cell>
          <cell r="N173">
            <v>4.3</v>
          </cell>
          <cell r="O173">
            <v>24.3</v>
          </cell>
          <cell r="P173">
            <v>38.6</v>
          </cell>
          <cell r="Q173">
            <v>9.1999999999999993</v>
          </cell>
          <cell r="R173">
            <v>4.5</v>
          </cell>
          <cell r="S173">
            <v>4.1000000000000005</v>
          </cell>
          <cell r="T173">
            <v>32</v>
          </cell>
          <cell r="U173">
            <v>1.6</v>
          </cell>
          <cell r="V173">
            <v>23.200000000000003</v>
          </cell>
          <cell r="W173">
            <v>14.000000000000002</v>
          </cell>
          <cell r="X173">
            <v>84.1</v>
          </cell>
          <cell r="Y173">
            <v>1.9</v>
          </cell>
          <cell r="Z173">
            <v>22.900000000000002</v>
          </cell>
          <cell r="AA173">
            <v>43.6</v>
          </cell>
          <cell r="AB173">
            <v>14.299999999999999</v>
          </cell>
          <cell r="AC173">
            <v>77.900000000000006</v>
          </cell>
          <cell r="AD173" t="str">
            <v>nd</v>
          </cell>
          <cell r="AE173">
            <v>23.7</v>
          </cell>
          <cell r="AF173">
            <v>37.799999999999997</v>
          </cell>
          <cell r="AG173" t="str">
            <v>nd</v>
          </cell>
          <cell r="AH173">
            <v>0</v>
          </cell>
          <cell r="AI173" t="str">
            <v>nd</v>
          </cell>
          <cell r="AJ173">
            <v>61.5</v>
          </cell>
          <cell r="AK173">
            <v>0.70000000000000007</v>
          </cell>
          <cell r="AL173">
            <v>37.799999999999997</v>
          </cell>
          <cell r="AM173">
            <v>40.200000000000003</v>
          </cell>
          <cell r="AN173">
            <v>59.8</v>
          </cell>
          <cell r="AO173">
            <v>67</v>
          </cell>
          <cell r="AP173">
            <v>33</v>
          </cell>
          <cell r="AQ173">
            <v>36.6</v>
          </cell>
          <cell r="AR173" t="str">
            <v>nd</v>
          </cell>
          <cell r="AS173">
            <v>16.400000000000002</v>
          </cell>
          <cell r="AT173">
            <v>44</v>
          </cell>
          <cell r="AU173" t="str">
            <v>nd</v>
          </cell>
          <cell r="AV173" t="str">
            <v>nd</v>
          </cell>
          <cell r="AW173" t="str">
            <v>nd</v>
          </cell>
          <cell r="AX173" t="str">
            <v>nd</v>
          </cell>
          <cell r="AY173">
            <v>48.5</v>
          </cell>
          <cell r="AZ173">
            <v>49.2</v>
          </cell>
          <cell r="BA173">
            <v>63.7</v>
          </cell>
          <cell r="BB173">
            <v>31.8</v>
          </cell>
          <cell r="BC173">
            <v>1.4000000000000001</v>
          </cell>
          <cell r="BD173">
            <v>0.8</v>
          </cell>
          <cell r="BE173">
            <v>1.7999999999999998</v>
          </cell>
          <cell r="BF173" t="str">
            <v>nd</v>
          </cell>
          <cell r="BG173" t="str">
            <v>nd</v>
          </cell>
          <cell r="BH173" t="str">
            <v>nd</v>
          </cell>
          <cell r="BI173">
            <v>5</v>
          </cell>
          <cell r="BJ173">
            <v>16.7</v>
          </cell>
          <cell r="BK173">
            <v>48.4</v>
          </cell>
          <cell r="BL173">
            <v>28.599999999999998</v>
          </cell>
          <cell r="BM173">
            <v>0</v>
          </cell>
          <cell r="BN173">
            <v>0</v>
          </cell>
          <cell r="BO173">
            <v>0</v>
          </cell>
          <cell r="BP173" t="str">
            <v>nd</v>
          </cell>
          <cell r="BQ173">
            <v>35</v>
          </cell>
          <cell r="BR173">
            <v>63.7</v>
          </cell>
          <cell r="BS173">
            <v>0</v>
          </cell>
          <cell r="BT173">
            <v>0</v>
          </cell>
          <cell r="BU173">
            <v>0</v>
          </cell>
          <cell r="BV173">
            <v>4.5999999999999996</v>
          </cell>
          <cell r="BW173">
            <v>88.6</v>
          </cell>
          <cell r="BX173">
            <v>6.8000000000000007</v>
          </cell>
          <cell r="BY173">
            <v>0</v>
          </cell>
          <cell r="BZ173" t="str">
            <v>nd</v>
          </cell>
          <cell r="CA173">
            <v>18.7</v>
          </cell>
          <cell r="CB173">
            <v>54.400000000000006</v>
          </cell>
          <cell r="CC173">
            <v>25.7</v>
          </cell>
          <cell r="CD173" t="str">
            <v>nd</v>
          </cell>
          <cell r="CE173">
            <v>0</v>
          </cell>
          <cell r="CF173">
            <v>0</v>
          </cell>
          <cell r="CG173">
            <v>0</v>
          </cell>
          <cell r="CH173">
            <v>0</v>
          </cell>
          <cell r="CI173" t="str">
            <v>nd</v>
          </cell>
          <cell r="CJ173">
            <v>98.8</v>
          </cell>
          <cell r="CK173">
            <v>80.900000000000006</v>
          </cell>
          <cell r="CL173">
            <v>29.099999999999998</v>
          </cell>
          <cell r="CM173">
            <v>80.7</v>
          </cell>
          <cell r="CN173">
            <v>30.099999999999998</v>
          </cell>
          <cell r="CO173">
            <v>19.900000000000002</v>
          </cell>
          <cell r="CP173">
            <v>27.700000000000003</v>
          </cell>
          <cell r="CQ173">
            <v>87.4</v>
          </cell>
          <cell r="CR173">
            <v>6.5</v>
          </cell>
          <cell r="CS173">
            <v>10.199999999999999</v>
          </cell>
          <cell r="CT173">
            <v>37</v>
          </cell>
          <cell r="CU173">
            <v>18.8</v>
          </cell>
          <cell r="CV173">
            <v>34.1</v>
          </cell>
          <cell r="CW173">
            <v>17.599999999999998</v>
          </cell>
          <cell r="CX173">
            <v>10.4</v>
          </cell>
          <cell r="CY173">
            <v>16.2</v>
          </cell>
          <cell r="CZ173">
            <v>7.1999999999999993</v>
          </cell>
          <cell r="DA173">
            <v>10.6</v>
          </cell>
          <cell r="DB173">
            <v>38</v>
          </cell>
          <cell r="DC173">
            <v>12.4</v>
          </cell>
          <cell r="DD173">
            <v>43.9</v>
          </cell>
          <cell r="DE173">
            <v>12.1</v>
          </cell>
          <cell r="DF173">
            <v>34.300000000000004</v>
          </cell>
          <cell r="DG173">
            <v>4</v>
          </cell>
          <cell r="DH173">
            <v>3.9</v>
          </cell>
          <cell r="DI173">
            <v>12.3</v>
          </cell>
          <cell r="DJ173">
            <v>19.3</v>
          </cell>
          <cell r="DK173">
            <v>18.600000000000001</v>
          </cell>
          <cell r="DL173">
            <v>1.5</v>
          </cell>
          <cell r="DM173">
            <v>0</v>
          </cell>
          <cell r="DN173">
            <v>0</v>
          </cell>
          <cell r="DO173">
            <v>0</v>
          </cell>
          <cell r="DP173">
            <v>0</v>
          </cell>
          <cell r="DQ173" t="str">
            <v>nd</v>
          </cell>
          <cell r="DR173">
            <v>2.1999999999999997</v>
          </cell>
          <cell r="DS173">
            <v>0</v>
          </cell>
          <cell r="DT173">
            <v>0</v>
          </cell>
          <cell r="DU173">
            <v>0</v>
          </cell>
          <cell r="DV173">
            <v>0</v>
          </cell>
          <cell r="DW173">
            <v>7.0000000000000009</v>
          </cell>
          <cell r="DX173">
            <v>8.6</v>
          </cell>
          <cell r="DY173" t="str">
            <v>nd</v>
          </cell>
          <cell r="DZ173">
            <v>0.8</v>
          </cell>
          <cell r="EA173">
            <v>0</v>
          </cell>
          <cell r="EB173">
            <v>0</v>
          </cell>
          <cell r="EC173">
            <v>43.9</v>
          </cell>
          <cell r="ED173">
            <v>17.5</v>
          </cell>
          <cell r="EE173">
            <v>0.8</v>
          </cell>
          <cell r="EF173">
            <v>0</v>
          </cell>
          <cell r="EG173">
            <v>1.7999999999999998</v>
          </cell>
          <cell r="EH173" t="str">
            <v>nd</v>
          </cell>
          <cell r="EI173">
            <v>10.8</v>
          </cell>
          <cell r="EJ173">
            <v>3.5000000000000004</v>
          </cell>
          <cell r="EK173">
            <v>0</v>
          </cell>
          <cell r="EL173">
            <v>0</v>
          </cell>
          <cell r="EM173">
            <v>0</v>
          </cell>
          <cell r="EN173">
            <v>0</v>
          </cell>
          <cell r="EO173">
            <v>0</v>
          </cell>
          <cell r="EP173">
            <v>0</v>
          </cell>
          <cell r="EQ173">
            <v>0</v>
          </cell>
          <cell r="ER173">
            <v>0</v>
          </cell>
          <cell r="ES173">
            <v>1.7000000000000002</v>
          </cell>
          <cell r="ET173">
            <v>0</v>
          </cell>
          <cell r="EU173">
            <v>0</v>
          </cell>
          <cell r="EV173">
            <v>0</v>
          </cell>
          <cell r="EW173">
            <v>1.7999999999999998</v>
          </cell>
          <cell r="EX173">
            <v>0</v>
          </cell>
          <cell r="EY173" t="str">
            <v>nd</v>
          </cell>
          <cell r="EZ173" t="str">
            <v>nd</v>
          </cell>
          <cell r="FA173">
            <v>0</v>
          </cell>
          <cell r="FB173" t="str">
            <v>nd</v>
          </cell>
          <cell r="FC173">
            <v>6</v>
          </cell>
          <cell r="FD173">
            <v>9.8000000000000007</v>
          </cell>
          <cell r="FE173">
            <v>2</v>
          </cell>
          <cell r="FF173" t="str">
            <v>nd</v>
          </cell>
          <cell r="FG173" t="str">
            <v>nd</v>
          </cell>
          <cell r="FH173">
            <v>4.9000000000000004</v>
          </cell>
          <cell r="FI173">
            <v>8.9</v>
          </cell>
          <cell r="FJ173">
            <v>26.8</v>
          </cell>
          <cell r="FK173">
            <v>20.3</v>
          </cell>
          <cell r="FL173">
            <v>0</v>
          </cell>
          <cell r="FM173">
            <v>0</v>
          </cell>
          <cell r="FN173">
            <v>0</v>
          </cell>
          <cell r="FO173">
            <v>0</v>
          </cell>
          <cell r="FP173">
            <v>11.799999999999999</v>
          </cell>
          <cell r="FQ173">
            <v>3.6999999999999997</v>
          </cell>
          <cell r="FR173">
            <v>0</v>
          </cell>
          <cell r="FS173">
            <v>0</v>
          </cell>
          <cell r="FT173">
            <v>0</v>
          </cell>
          <cell r="FU173">
            <v>0</v>
          </cell>
          <cell r="FV173">
            <v>1.7000000000000002</v>
          </cell>
          <cell r="FW173">
            <v>0</v>
          </cell>
          <cell r="FX173">
            <v>0</v>
          </cell>
          <cell r="FY173">
            <v>0</v>
          </cell>
          <cell r="FZ173">
            <v>0</v>
          </cell>
          <cell r="GA173">
            <v>2.1999999999999997</v>
          </cell>
          <cell r="GB173" t="str">
            <v>nd</v>
          </cell>
          <cell r="GC173">
            <v>0</v>
          </cell>
          <cell r="GD173">
            <v>0</v>
          </cell>
          <cell r="GE173">
            <v>0</v>
          </cell>
          <cell r="GF173" t="str">
            <v>nd</v>
          </cell>
          <cell r="GG173">
            <v>4.5999999999999996</v>
          </cell>
          <cell r="GH173">
            <v>12.3</v>
          </cell>
          <cell r="GI173">
            <v>0</v>
          </cell>
          <cell r="GJ173">
            <v>0</v>
          </cell>
          <cell r="GK173">
            <v>0</v>
          </cell>
          <cell r="GL173" t="str">
            <v>nd</v>
          </cell>
          <cell r="GM173">
            <v>20.200000000000003</v>
          </cell>
          <cell r="GN173">
            <v>43.7</v>
          </cell>
          <cell r="GO173">
            <v>0</v>
          </cell>
          <cell r="GP173">
            <v>0</v>
          </cell>
          <cell r="GQ173">
            <v>0</v>
          </cell>
          <cell r="GR173">
            <v>0</v>
          </cell>
          <cell r="GS173">
            <v>8</v>
          </cell>
          <cell r="GT173">
            <v>5.5</v>
          </cell>
          <cell r="GU173">
            <v>0</v>
          </cell>
          <cell r="GV173" t="str">
            <v>nd</v>
          </cell>
          <cell r="GW173">
            <v>0</v>
          </cell>
          <cell r="GX173" t="str">
            <v>nd</v>
          </cell>
          <cell r="GY173" t="str">
            <v>nd</v>
          </cell>
          <cell r="GZ173">
            <v>0</v>
          </cell>
          <cell r="HA173">
            <v>0</v>
          </cell>
          <cell r="HB173">
            <v>0</v>
          </cell>
          <cell r="HC173">
            <v>0</v>
          </cell>
          <cell r="HD173" t="str">
            <v>nd</v>
          </cell>
          <cell r="HE173">
            <v>0</v>
          </cell>
          <cell r="HF173">
            <v>0</v>
          </cell>
          <cell r="HG173">
            <v>0</v>
          </cell>
          <cell r="HH173">
            <v>0</v>
          </cell>
          <cell r="HI173">
            <v>1</v>
          </cell>
          <cell r="HJ173">
            <v>15.299999999999999</v>
          </cell>
          <cell r="HK173" t="str">
            <v>nd</v>
          </cell>
          <cell r="HL173">
            <v>0</v>
          </cell>
          <cell r="HM173">
            <v>0</v>
          </cell>
          <cell r="HN173">
            <v>0</v>
          </cell>
          <cell r="HO173">
            <v>3.3000000000000003</v>
          </cell>
          <cell r="HP173">
            <v>59.099999999999994</v>
          </cell>
          <cell r="HQ173">
            <v>3.5000000000000004</v>
          </cell>
          <cell r="HR173">
            <v>0</v>
          </cell>
          <cell r="HS173">
            <v>0</v>
          </cell>
          <cell r="HT173">
            <v>0</v>
          </cell>
          <cell r="HU173">
            <v>0</v>
          </cell>
          <cell r="HV173">
            <v>12.9</v>
          </cell>
          <cell r="HW173">
            <v>1.3</v>
          </cell>
          <cell r="HX173">
            <v>0</v>
          </cell>
          <cell r="HY173">
            <v>0</v>
          </cell>
          <cell r="HZ173" t="str">
            <v>nd</v>
          </cell>
          <cell r="IA173" t="str">
            <v>nd</v>
          </cell>
          <cell r="IB173">
            <v>0</v>
          </cell>
          <cell r="IC173">
            <v>0</v>
          </cell>
          <cell r="ID173">
            <v>0</v>
          </cell>
          <cell r="IE173" t="str">
            <v>nd</v>
          </cell>
          <cell r="IF173" t="str">
            <v>nd</v>
          </cell>
          <cell r="IG173">
            <v>1.7999999999999998</v>
          </cell>
          <cell r="IH173">
            <v>0</v>
          </cell>
          <cell r="II173">
            <v>0</v>
          </cell>
          <cell r="IJ173">
            <v>0</v>
          </cell>
          <cell r="IK173" t="str">
            <v>nd</v>
          </cell>
          <cell r="IL173">
            <v>12.2</v>
          </cell>
          <cell r="IM173">
            <v>4</v>
          </cell>
          <cell r="IN173">
            <v>0</v>
          </cell>
          <cell r="IO173">
            <v>0</v>
          </cell>
          <cell r="IP173" t="str">
            <v>nd</v>
          </cell>
          <cell r="IQ173">
            <v>12.6</v>
          </cell>
          <cell r="IR173">
            <v>33.700000000000003</v>
          </cell>
          <cell r="IS173">
            <v>16.900000000000002</v>
          </cell>
          <cell r="IT173" t="str">
            <v>nd</v>
          </cell>
          <cell r="IU173">
            <v>0</v>
          </cell>
          <cell r="IV173">
            <v>0</v>
          </cell>
          <cell r="IW173">
            <v>4.5999999999999996</v>
          </cell>
          <cell r="IX173">
            <v>6.6000000000000005</v>
          </cell>
          <cell r="IY173">
            <v>3</v>
          </cell>
          <cell r="IZ173">
            <v>0</v>
          </cell>
          <cell r="JA173">
            <v>0</v>
          </cell>
          <cell r="JB173">
            <v>0</v>
          </cell>
          <cell r="JC173">
            <v>0</v>
          </cell>
          <cell r="JD173">
            <v>0</v>
          </cell>
          <cell r="JE173">
            <v>1.7999999999999998</v>
          </cell>
          <cell r="JF173">
            <v>0</v>
          </cell>
          <cell r="JG173">
            <v>0</v>
          </cell>
          <cell r="JH173">
            <v>0</v>
          </cell>
          <cell r="JI173">
            <v>0</v>
          </cell>
          <cell r="JJ173">
            <v>0</v>
          </cell>
          <cell r="JK173" t="str">
            <v>nd</v>
          </cell>
          <cell r="JL173">
            <v>0</v>
          </cell>
          <cell r="JM173">
            <v>0</v>
          </cell>
          <cell r="JN173">
            <v>0</v>
          </cell>
          <cell r="JO173">
            <v>0</v>
          </cell>
          <cell r="JP173" t="str">
            <v>nd</v>
          </cell>
          <cell r="JQ173">
            <v>14.099999999999998</v>
          </cell>
          <cell r="JR173">
            <v>0</v>
          </cell>
          <cell r="JS173">
            <v>0</v>
          </cell>
          <cell r="JT173">
            <v>0</v>
          </cell>
          <cell r="JU173">
            <v>0</v>
          </cell>
          <cell r="JV173">
            <v>0</v>
          </cell>
          <cell r="JW173">
            <v>67.7</v>
          </cell>
          <cell r="JX173">
            <v>0</v>
          </cell>
          <cell r="JY173">
            <v>0</v>
          </cell>
          <cell r="JZ173">
            <v>0</v>
          </cell>
          <cell r="KA173">
            <v>0</v>
          </cell>
          <cell r="KB173">
            <v>0</v>
          </cell>
          <cell r="KC173">
            <v>14.2</v>
          </cell>
          <cell r="KD173">
            <v>69.399999999999991</v>
          </cell>
          <cell r="KE173">
            <v>7.3</v>
          </cell>
          <cell r="KF173">
            <v>1.7000000000000002</v>
          </cell>
          <cell r="KG173">
            <v>4.5999999999999996</v>
          </cell>
          <cell r="KH173">
            <v>16.900000000000002</v>
          </cell>
          <cell r="KI173">
            <v>0</v>
          </cell>
          <cell r="KJ173">
            <v>66.3</v>
          </cell>
          <cell r="KK173">
            <v>7.8</v>
          </cell>
          <cell r="KL173">
            <v>1.7999999999999998</v>
          </cell>
          <cell r="KM173">
            <v>4.7</v>
          </cell>
          <cell r="KN173">
            <v>19.400000000000002</v>
          </cell>
          <cell r="KO173">
            <v>0</v>
          </cell>
        </row>
        <row r="174">
          <cell r="A174" t="str">
            <v>EnsEV2</v>
          </cell>
          <cell r="B174" t="str">
            <v>174</v>
          </cell>
          <cell r="C174" t="str">
            <v>NAF 4</v>
          </cell>
          <cell r="D174" t="str">
            <v>EV2</v>
          </cell>
          <cell r="E174" t="str">
            <v/>
          </cell>
          <cell r="F174">
            <v>1.0999999999999999</v>
          </cell>
          <cell r="G174">
            <v>8.5</v>
          </cell>
          <cell r="H174">
            <v>27.6</v>
          </cell>
          <cell r="I174">
            <v>51.5</v>
          </cell>
          <cell r="J174">
            <v>11.3</v>
          </cell>
          <cell r="K174">
            <v>76.7</v>
          </cell>
          <cell r="L174">
            <v>14.399999999999999</v>
          </cell>
          <cell r="M174">
            <v>3.9</v>
          </cell>
          <cell r="N174">
            <v>5</v>
          </cell>
          <cell r="O174">
            <v>26.6</v>
          </cell>
          <cell r="P174">
            <v>38.5</v>
          </cell>
          <cell r="Q174">
            <v>11</v>
          </cell>
          <cell r="R174">
            <v>4.5999999999999996</v>
          </cell>
          <cell r="S174">
            <v>16.2</v>
          </cell>
          <cell r="T174">
            <v>27</v>
          </cell>
          <cell r="U174">
            <v>4.9000000000000004</v>
          </cell>
          <cell r="V174">
            <v>24.4</v>
          </cell>
          <cell r="W174">
            <v>13.5</v>
          </cell>
          <cell r="X174">
            <v>80.2</v>
          </cell>
          <cell r="Y174">
            <v>6.3</v>
          </cell>
          <cell r="Z174">
            <v>8.3000000000000007</v>
          </cell>
          <cell r="AA174">
            <v>42.4</v>
          </cell>
          <cell r="AB174">
            <v>16.7</v>
          </cell>
          <cell r="AC174">
            <v>57.599999999999994</v>
          </cell>
          <cell r="AD174">
            <v>22</v>
          </cell>
          <cell r="AE174">
            <v>19.400000000000002</v>
          </cell>
          <cell r="AF174">
            <v>25.900000000000002</v>
          </cell>
          <cell r="AG174">
            <v>15.7</v>
          </cell>
          <cell r="AH174">
            <v>0</v>
          </cell>
          <cell r="AI174">
            <v>38.9</v>
          </cell>
          <cell r="AJ174">
            <v>62.5</v>
          </cell>
          <cell r="AK174">
            <v>5.5</v>
          </cell>
          <cell r="AL174">
            <v>32.1</v>
          </cell>
          <cell r="AM174">
            <v>37</v>
          </cell>
          <cell r="AN174">
            <v>63</v>
          </cell>
          <cell r="AO174">
            <v>56.8</v>
          </cell>
          <cell r="AP174">
            <v>43.2</v>
          </cell>
          <cell r="AQ174">
            <v>38.200000000000003</v>
          </cell>
          <cell r="AR174">
            <v>11.4</v>
          </cell>
          <cell r="AS174">
            <v>1.4000000000000001</v>
          </cell>
          <cell r="AT174">
            <v>43.1</v>
          </cell>
          <cell r="AU174">
            <v>6</v>
          </cell>
          <cell r="AV174">
            <v>8.6999999999999993</v>
          </cell>
          <cell r="AW174">
            <v>2.1999999999999997</v>
          </cell>
          <cell r="AX174">
            <v>3.3000000000000003</v>
          </cell>
          <cell r="AY174">
            <v>68</v>
          </cell>
          <cell r="AZ174">
            <v>17.8</v>
          </cell>
          <cell r="BA174">
            <v>56.999999999999993</v>
          </cell>
          <cell r="BB174">
            <v>15.7</v>
          </cell>
          <cell r="BC174">
            <v>9.8000000000000007</v>
          </cell>
          <cell r="BD174">
            <v>6.8000000000000007</v>
          </cell>
          <cell r="BE174">
            <v>4.7</v>
          </cell>
          <cell r="BF174">
            <v>6</v>
          </cell>
          <cell r="BG174">
            <v>4.2</v>
          </cell>
          <cell r="BH174">
            <v>5.3</v>
          </cell>
          <cell r="BI174">
            <v>8.1</v>
          </cell>
          <cell r="BJ174">
            <v>11.1</v>
          </cell>
          <cell r="BK174">
            <v>26.900000000000002</v>
          </cell>
          <cell r="BL174">
            <v>44.3</v>
          </cell>
          <cell r="BM174">
            <v>1.0999999999999999</v>
          </cell>
          <cell r="BN174">
            <v>1.4000000000000001</v>
          </cell>
          <cell r="BO174">
            <v>1.2</v>
          </cell>
          <cell r="BP174">
            <v>3.8</v>
          </cell>
          <cell r="BQ174">
            <v>26.6</v>
          </cell>
          <cell r="BR174">
            <v>66</v>
          </cell>
          <cell r="BS174">
            <v>0.1</v>
          </cell>
          <cell r="BT174">
            <v>0.1</v>
          </cell>
          <cell r="BU174">
            <v>0.4</v>
          </cell>
          <cell r="BV174">
            <v>12.1</v>
          </cell>
          <cell r="BW174">
            <v>67.2</v>
          </cell>
          <cell r="BX174">
            <v>20.100000000000001</v>
          </cell>
          <cell r="BY174">
            <v>2.8000000000000003</v>
          </cell>
          <cell r="BZ174">
            <v>2.7</v>
          </cell>
          <cell r="CA174">
            <v>20.5</v>
          </cell>
          <cell r="CB174">
            <v>45</v>
          </cell>
          <cell r="CC174">
            <v>23</v>
          </cell>
          <cell r="CD174">
            <v>5.8999999999999995</v>
          </cell>
          <cell r="CE174" t="str">
            <v>nd</v>
          </cell>
          <cell r="CF174" t="str">
            <v>nd</v>
          </cell>
          <cell r="CG174">
            <v>0.1</v>
          </cell>
          <cell r="CH174">
            <v>0.3</v>
          </cell>
          <cell r="CI174">
            <v>4.3</v>
          </cell>
          <cell r="CJ174">
            <v>95.199999999999989</v>
          </cell>
          <cell r="CK174">
            <v>77</v>
          </cell>
          <cell r="CL174">
            <v>42.8</v>
          </cell>
          <cell r="CM174">
            <v>83.1</v>
          </cell>
          <cell r="CN174">
            <v>41.099999999999994</v>
          </cell>
          <cell r="CO174">
            <v>6.3</v>
          </cell>
          <cell r="CP174">
            <v>23.1</v>
          </cell>
          <cell r="CQ174">
            <v>74.2</v>
          </cell>
          <cell r="CR174">
            <v>8.2000000000000011</v>
          </cell>
          <cell r="CS174">
            <v>25.1</v>
          </cell>
          <cell r="CT174">
            <v>26.5</v>
          </cell>
          <cell r="CU174">
            <v>13.5</v>
          </cell>
          <cell r="CV174">
            <v>34.9</v>
          </cell>
          <cell r="CW174">
            <v>23.400000000000002</v>
          </cell>
          <cell r="CX174">
            <v>7.0000000000000009</v>
          </cell>
          <cell r="CY174">
            <v>12.6</v>
          </cell>
          <cell r="CZ174">
            <v>10.5</v>
          </cell>
          <cell r="DA174">
            <v>15.7</v>
          </cell>
          <cell r="DB174">
            <v>30.8</v>
          </cell>
          <cell r="DC174">
            <v>20.7</v>
          </cell>
          <cell r="DD174">
            <v>33.4</v>
          </cell>
          <cell r="DE174">
            <v>15.2</v>
          </cell>
          <cell r="DF174">
            <v>30.5</v>
          </cell>
          <cell r="DG174">
            <v>13.200000000000001</v>
          </cell>
          <cell r="DH174">
            <v>5</v>
          </cell>
          <cell r="DI174">
            <v>8</v>
          </cell>
          <cell r="DJ174">
            <v>20.100000000000001</v>
          </cell>
          <cell r="DK174">
            <v>16.8</v>
          </cell>
          <cell r="DL174">
            <v>0.2</v>
          </cell>
          <cell r="DM174">
            <v>0.3</v>
          </cell>
          <cell r="DN174" t="str">
            <v>nd</v>
          </cell>
          <cell r="DO174">
            <v>0.1</v>
          </cell>
          <cell r="DP174">
            <v>0.4</v>
          </cell>
          <cell r="DQ174">
            <v>2.4</v>
          </cell>
          <cell r="DR174">
            <v>1.0999999999999999</v>
          </cell>
          <cell r="DS174">
            <v>1.2</v>
          </cell>
          <cell r="DT174">
            <v>2.1999999999999997</v>
          </cell>
          <cell r="DU174">
            <v>1.0999999999999999</v>
          </cell>
          <cell r="DV174">
            <v>0.4</v>
          </cell>
          <cell r="DW174">
            <v>12.1</v>
          </cell>
          <cell r="DX174">
            <v>7.1999999999999993</v>
          </cell>
          <cell r="DY174">
            <v>4</v>
          </cell>
          <cell r="DZ174">
            <v>2</v>
          </cell>
          <cell r="EA174">
            <v>1.2</v>
          </cell>
          <cell r="EB174">
            <v>1</v>
          </cell>
          <cell r="EC174">
            <v>34.599999999999994</v>
          </cell>
          <cell r="ED174">
            <v>6.1</v>
          </cell>
          <cell r="EE174">
            <v>3.2</v>
          </cell>
          <cell r="EF174">
            <v>2.1999999999999997</v>
          </cell>
          <cell r="EG174">
            <v>1.9</v>
          </cell>
          <cell r="EH174">
            <v>3.6999999999999997</v>
          </cell>
          <cell r="EI174">
            <v>7.8</v>
          </cell>
          <cell r="EJ174">
            <v>1.3</v>
          </cell>
          <cell r="EK174">
            <v>1.3</v>
          </cell>
          <cell r="EL174">
            <v>0.3</v>
          </cell>
          <cell r="EM174">
            <v>0.1</v>
          </cell>
          <cell r="EN174">
            <v>0.5</v>
          </cell>
          <cell r="EO174">
            <v>0</v>
          </cell>
          <cell r="EP174">
            <v>0.4</v>
          </cell>
          <cell r="EQ174">
            <v>0</v>
          </cell>
          <cell r="ER174">
            <v>0.1</v>
          </cell>
          <cell r="ES174">
            <v>0.4</v>
          </cell>
          <cell r="ET174">
            <v>0.70000000000000007</v>
          </cell>
          <cell r="EU174">
            <v>0.89999999999999991</v>
          </cell>
          <cell r="EV174">
            <v>0.8</v>
          </cell>
          <cell r="EW174">
            <v>1.5</v>
          </cell>
          <cell r="EX174">
            <v>2</v>
          </cell>
          <cell r="EY174">
            <v>2.5</v>
          </cell>
          <cell r="EZ174">
            <v>1</v>
          </cell>
          <cell r="FA174">
            <v>1.9</v>
          </cell>
          <cell r="FB174">
            <v>2.8000000000000003</v>
          </cell>
          <cell r="FC174">
            <v>5.7</v>
          </cell>
          <cell r="FD174">
            <v>6.8000000000000007</v>
          </cell>
          <cell r="FE174">
            <v>9.4</v>
          </cell>
          <cell r="FF174">
            <v>2.4</v>
          </cell>
          <cell r="FG174">
            <v>2.1</v>
          </cell>
          <cell r="FH174">
            <v>3.2</v>
          </cell>
          <cell r="FI174">
            <v>3</v>
          </cell>
          <cell r="FJ174">
            <v>14.899999999999999</v>
          </cell>
          <cell r="FK174">
            <v>26.1</v>
          </cell>
          <cell r="FL174">
            <v>0.2</v>
          </cell>
          <cell r="FM174">
            <v>0.3</v>
          </cell>
          <cell r="FN174">
            <v>1.3</v>
          </cell>
          <cell r="FO174">
            <v>0.8</v>
          </cell>
          <cell r="FP174">
            <v>2.9000000000000004</v>
          </cell>
          <cell r="FQ174">
            <v>5.8000000000000007</v>
          </cell>
          <cell r="FR174">
            <v>0.5</v>
          </cell>
          <cell r="FS174">
            <v>0</v>
          </cell>
          <cell r="FT174" t="str">
            <v>nd</v>
          </cell>
          <cell r="FU174">
            <v>0</v>
          </cell>
          <cell r="FV174">
            <v>0.3</v>
          </cell>
          <cell r="FW174">
            <v>0.3</v>
          </cell>
          <cell r="FX174">
            <v>0.89999999999999991</v>
          </cell>
          <cell r="FY174">
            <v>0.70000000000000007</v>
          </cell>
          <cell r="FZ174">
            <v>1.0999999999999999</v>
          </cell>
          <cell r="GA174">
            <v>2.4</v>
          </cell>
          <cell r="GB174">
            <v>3</v>
          </cell>
          <cell r="GC174">
            <v>0.1</v>
          </cell>
          <cell r="GD174">
            <v>0.2</v>
          </cell>
          <cell r="GE174">
            <v>0.4</v>
          </cell>
          <cell r="GF174">
            <v>1.7999999999999998</v>
          </cell>
          <cell r="GG174">
            <v>9.1999999999999993</v>
          </cell>
          <cell r="GH174">
            <v>15.7</v>
          </cell>
          <cell r="GI174">
            <v>0.2</v>
          </cell>
          <cell r="GJ174">
            <v>0.1</v>
          </cell>
          <cell r="GK174">
            <v>0.1</v>
          </cell>
          <cell r="GL174">
            <v>0.70000000000000007</v>
          </cell>
          <cell r="GM174">
            <v>11.4</v>
          </cell>
          <cell r="GN174">
            <v>39.4</v>
          </cell>
          <cell r="GO174" t="str">
            <v>nd</v>
          </cell>
          <cell r="GP174" t="str">
            <v>nd</v>
          </cell>
          <cell r="GQ174" t="str">
            <v>nd</v>
          </cell>
          <cell r="GR174">
            <v>0.1</v>
          </cell>
          <cell r="GS174">
            <v>3.5000000000000004</v>
          </cell>
          <cell r="GT174">
            <v>7.6</v>
          </cell>
          <cell r="GU174">
            <v>0</v>
          </cell>
          <cell r="GV174">
            <v>0.4</v>
          </cell>
          <cell r="GW174">
            <v>0</v>
          </cell>
          <cell r="GX174">
            <v>0.1</v>
          </cell>
          <cell r="GY174">
            <v>0.5</v>
          </cell>
          <cell r="GZ174">
            <v>0</v>
          </cell>
          <cell r="HA174" t="str">
            <v>nd</v>
          </cell>
          <cell r="HB174">
            <v>0.1</v>
          </cell>
          <cell r="HC174">
            <v>1</v>
          </cell>
          <cell r="HD174">
            <v>5.7</v>
          </cell>
          <cell r="HE174">
            <v>1.7000000000000002</v>
          </cell>
          <cell r="HF174" t="str">
            <v>nd</v>
          </cell>
          <cell r="HG174" t="str">
            <v>nd</v>
          </cell>
          <cell r="HH174">
            <v>0.2</v>
          </cell>
          <cell r="HI174">
            <v>3.1</v>
          </cell>
          <cell r="HJ174">
            <v>19.5</v>
          </cell>
          <cell r="HK174">
            <v>4.7</v>
          </cell>
          <cell r="HL174">
            <v>0.1</v>
          </cell>
          <cell r="HM174" t="str">
            <v>nd</v>
          </cell>
          <cell r="HN174">
            <v>0.2</v>
          </cell>
          <cell r="HO174">
            <v>6.8000000000000007</v>
          </cell>
          <cell r="HP174">
            <v>33.200000000000003</v>
          </cell>
          <cell r="HQ174">
            <v>11.4</v>
          </cell>
          <cell r="HR174">
            <v>0</v>
          </cell>
          <cell r="HS174" t="str">
            <v>nd</v>
          </cell>
          <cell r="HT174">
            <v>0.1</v>
          </cell>
          <cell r="HU174">
            <v>1</v>
          </cell>
          <cell r="HV174">
            <v>8.3000000000000007</v>
          </cell>
          <cell r="HW174">
            <v>1.9</v>
          </cell>
          <cell r="HX174">
            <v>0.1</v>
          </cell>
          <cell r="HY174">
            <v>0.3</v>
          </cell>
          <cell r="HZ174">
            <v>0.1</v>
          </cell>
          <cell r="IA174">
            <v>0.2</v>
          </cell>
          <cell r="IB174">
            <v>0.2</v>
          </cell>
          <cell r="IC174">
            <v>0.2</v>
          </cell>
          <cell r="ID174">
            <v>0.3</v>
          </cell>
          <cell r="IE174">
            <v>1.7999999999999998</v>
          </cell>
          <cell r="IF174">
            <v>4.2</v>
          </cell>
          <cell r="IG174">
            <v>1.5</v>
          </cell>
          <cell r="IH174">
            <v>0.5</v>
          </cell>
          <cell r="II174">
            <v>0.4</v>
          </cell>
          <cell r="IJ174">
            <v>0.8</v>
          </cell>
          <cell r="IK174">
            <v>5.6000000000000005</v>
          </cell>
          <cell r="IL174">
            <v>11.4</v>
          </cell>
          <cell r="IM174">
            <v>8</v>
          </cell>
          <cell r="IN174">
            <v>1.3</v>
          </cell>
          <cell r="IO174">
            <v>2</v>
          </cell>
          <cell r="IP174">
            <v>1.4000000000000001</v>
          </cell>
          <cell r="IQ174">
            <v>10.199999999999999</v>
          </cell>
          <cell r="IR174">
            <v>23.9</v>
          </cell>
          <cell r="IS174">
            <v>11</v>
          </cell>
          <cell r="IT174">
            <v>3.2</v>
          </cell>
          <cell r="IU174">
            <v>0.1</v>
          </cell>
          <cell r="IV174">
            <v>0.2</v>
          </cell>
          <cell r="IW174">
            <v>2.9000000000000004</v>
          </cell>
          <cell r="IX174">
            <v>5.2</v>
          </cell>
          <cell r="IY174">
            <v>2.2999999999999998</v>
          </cell>
          <cell r="IZ174">
            <v>0.70000000000000007</v>
          </cell>
          <cell r="JA174">
            <v>0</v>
          </cell>
          <cell r="JB174">
            <v>0</v>
          </cell>
          <cell r="JC174">
            <v>0</v>
          </cell>
          <cell r="JD174">
            <v>0</v>
          </cell>
          <cell r="JE174">
            <v>1</v>
          </cell>
          <cell r="JF174">
            <v>0</v>
          </cell>
          <cell r="JG174">
            <v>0</v>
          </cell>
          <cell r="JH174" t="str">
            <v>nd</v>
          </cell>
          <cell r="JI174" t="str">
            <v>nd</v>
          </cell>
          <cell r="JJ174">
            <v>0.6</v>
          </cell>
          <cell r="JK174">
            <v>7.7</v>
          </cell>
          <cell r="JL174">
            <v>0</v>
          </cell>
          <cell r="JM174">
            <v>0</v>
          </cell>
          <cell r="JN174" t="str">
            <v>nd</v>
          </cell>
          <cell r="JO174">
            <v>0</v>
          </cell>
          <cell r="JP174">
            <v>3.2</v>
          </cell>
          <cell r="JQ174">
            <v>24.3</v>
          </cell>
          <cell r="JR174" t="str">
            <v>nd</v>
          </cell>
          <cell r="JS174">
            <v>0</v>
          </cell>
          <cell r="JT174">
            <v>0.1</v>
          </cell>
          <cell r="JU174">
            <v>0.2</v>
          </cell>
          <cell r="JV174">
            <v>0.4</v>
          </cell>
          <cell r="JW174">
            <v>51</v>
          </cell>
          <cell r="JX174">
            <v>0</v>
          </cell>
          <cell r="JY174" t="str">
            <v>nd</v>
          </cell>
          <cell r="JZ174" t="str">
            <v>nd</v>
          </cell>
          <cell r="KA174" t="str">
            <v>nd</v>
          </cell>
          <cell r="KB174">
            <v>0.1</v>
          </cell>
          <cell r="KC174">
            <v>11.200000000000001</v>
          </cell>
          <cell r="KD174">
            <v>57.8</v>
          </cell>
          <cell r="KE174">
            <v>11.799999999999999</v>
          </cell>
          <cell r="KF174">
            <v>4.1000000000000005</v>
          </cell>
          <cell r="KG174">
            <v>5.6000000000000005</v>
          </cell>
          <cell r="KH174">
            <v>20.399999999999999</v>
          </cell>
          <cell r="KI174">
            <v>0.3</v>
          </cell>
          <cell r="KJ174">
            <v>55.7</v>
          </cell>
          <cell r="KK174">
            <v>11.799999999999999</v>
          </cell>
          <cell r="KL174">
            <v>4.1000000000000005</v>
          </cell>
          <cell r="KM174">
            <v>6.1</v>
          </cell>
          <cell r="KN174">
            <v>22</v>
          </cell>
          <cell r="KO174">
            <v>0.3</v>
          </cell>
        </row>
        <row r="175">
          <cell r="A175" t="str">
            <v>1EV2</v>
          </cell>
          <cell r="B175" t="str">
            <v>175</v>
          </cell>
          <cell r="C175" t="str">
            <v>NAF 4</v>
          </cell>
          <cell r="D175" t="str">
            <v>EV2</v>
          </cell>
          <cell r="E175" t="str">
            <v>1</v>
          </cell>
          <cell r="F175">
            <v>2.4</v>
          </cell>
          <cell r="G175">
            <v>8.4</v>
          </cell>
          <cell r="H175">
            <v>25</v>
          </cell>
          <cell r="I175">
            <v>53.6</v>
          </cell>
          <cell r="J175">
            <v>10.7</v>
          </cell>
          <cell r="K175">
            <v>72.8</v>
          </cell>
          <cell r="L175">
            <v>20</v>
          </cell>
          <cell r="M175">
            <v>3.2</v>
          </cell>
          <cell r="N175">
            <v>4.1000000000000005</v>
          </cell>
          <cell r="O175">
            <v>23.400000000000002</v>
          </cell>
          <cell r="P175">
            <v>30.099999999999998</v>
          </cell>
          <cell r="Q175">
            <v>10.6</v>
          </cell>
          <cell r="R175">
            <v>4.5999999999999996</v>
          </cell>
          <cell r="S175">
            <v>11.700000000000001</v>
          </cell>
          <cell r="T175">
            <v>27.800000000000004</v>
          </cell>
          <cell r="U175">
            <v>6.9</v>
          </cell>
          <cell r="V175">
            <v>26.400000000000002</v>
          </cell>
          <cell r="W175">
            <v>13.5</v>
          </cell>
          <cell r="X175">
            <v>81.5</v>
          </cell>
          <cell r="Y175">
            <v>5</v>
          </cell>
          <cell r="Z175">
            <v>6.7</v>
          </cell>
          <cell r="AA175">
            <v>18.5</v>
          </cell>
          <cell r="AB175">
            <v>18.5</v>
          </cell>
          <cell r="AC175">
            <v>43.7</v>
          </cell>
          <cell r="AD175">
            <v>33.300000000000004</v>
          </cell>
          <cell r="AE175">
            <v>20.8</v>
          </cell>
          <cell r="AF175">
            <v>25.6</v>
          </cell>
          <cell r="AG175">
            <v>17.599999999999998</v>
          </cell>
          <cell r="AH175">
            <v>0</v>
          </cell>
          <cell r="AI175">
            <v>36</v>
          </cell>
          <cell r="AJ175">
            <v>60.099999999999994</v>
          </cell>
          <cell r="AK175">
            <v>6.9</v>
          </cell>
          <cell r="AL175">
            <v>33</v>
          </cell>
          <cell r="AM175">
            <v>23.1</v>
          </cell>
          <cell r="AN175">
            <v>76.900000000000006</v>
          </cell>
          <cell r="AO175">
            <v>17.7</v>
          </cell>
          <cell r="AP175">
            <v>82.3</v>
          </cell>
          <cell r="AQ175">
            <v>62.3</v>
          </cell>
          <cell r="AR175">
            <v>10.8</v>
          </cell>
          <cell r="AS175">
            <v>2.6</v>
          </cell>
          <cell r="AT175">
            <v>12.1</v>
          </cell>
          <cell r="AU175">
            <v>12.1</v>
          </cell>
          <cell r="AV175">
            <v>6.1</v>
          </cell>
          <cell r="AW175">
            <v>1.3</v>
          </cell>
          <cell r="AX175">
            <v>1.3</v>
          </cell>
          <cell r="AY175">
            <v>88.7</v>
          </cell>
          <cell r="AZ175">
            <v>2.6</v>
          </cell>
          <cell r="BA175">
            <v>66.400000000000006</v>
          </cell>
          <cell r="BB175">
            <v>11.5</v>
          </cell>
          <cell r="BC175">
            <v>3.6999999999999997</v>
          </cell>
          <cell r="BD175">
            <v>3.1</v>
          </cell>
          <cell r="BE175">
            <v>3.9</v>
          </cell>
          <cell r="BF175">
            <v>11.4</v>
          </cell>
          <cell r="BG175">
            <v>3.2</v>
          </cell>
          <cell r="BH175">
            <v>3.1</v>
          </cell>
          <cell r="BI175">
            <v>2.5</v>
          </cell>
          <cell r="BJ175">
            <v>5.4</v>
          </cell>
          <cell r="BK175">
            <v>12.5</v>
          </cell>
          <cell r="BL175">
            <v>73.3</v>
          </cell>
          <cell r="BM175">
            <v>2.7</v>
          </cell>
          <cell r="BN175">
            <v>0.8</v>
          </cell>
          <cell r="BO175">
            <v>1.7999999999999998</v>
          </cell>
          <cell r="BP175">
            <v>2.6</v>
          </cell>
          <cell r="BQ175">
            <v>8.6999999999999993</v>
          </cell>
          <cell r="BR175">
            <v>83.399999999999991</v>
          </cell>
          <cell r="BS175" t="str">
            <v>nd</v>
          </cell>
          <cell r="BT175" t="str">
            <v>nd</v>
          </cell>
          <cell r="BU175">
            <v>0.89999999999999991</v>
          </cell>
          <cell r="BV175">
            <v>5</v>
          </cell>
          <cell r="BW175">
            <v>33.1</v>
          </cell>
          <cell r="BX175">
            <v>60.699999999999996</v>
          </cell>
          <cell r="BY175">
            <v>4.1000000000000005</v>
          </cell>
          <cell r="BZ175">
            <v>2.8000000000000003</v>
          </cell>
          <cell r="CA175">
            <v>11.1</v>
          </cell>
          <cell r="CB175">
            <v>31.900000000000002</v>
          </cell>
          <cell r="CC175">
            <v>30.4</v>
          </cell>
          <cell r="CD175">
            <v>19.8</v>
          </cell>
          <cell r="CE175" t="str">
            <v>nd</v>
          </cell>
          <cell r="CF175">
            <v>0</v>
          </cell>
          <cell r="CG175" t="str">
            <v>nd</v>
          </cell>
          <cell r="CH175">
            <v>0.4</v>
          </cell>
          <cell r="CI175">
            <v>0.89999999999999991</v>
          </cell>
          <cell r="CJ175">
            <v>98.5</v>
          </cell>
          <cell r="CK175">
            <v>64.099999999999994</v>
          </cell>
          <cell r="CL175">
            <v>31.900000000000002</v>
          </cell>
          <cell r="CM175">
            <v>78.400000000000006</v>
          </cell>
          <cell r="CN175">
            <v>34.699999999999996</v>
          </cell>
          <cell r="CO175">
            <v>4.5</v>
          </cell>
          <cell r="CP175">
            <v>18.099999999999998</v>
          </cell>
          <cell r="CQ175">
            <v>61.6</v>
          </cell>
          <cell r="CR175">
            <v>6.3</v>
          </cell>
          <cell r="CS175">
            <v>28.1</v>
          </cell>
          <cell r="CT175">
            <v>26.6</v>
          </cell>
          <cell r="CU175">
            <v>12.3</v>
          </cell>
          <cell r="CV175">
            <v>33</v>
          </cell>
          <cell r="CW175">
            <v>25.6</v>
          </cell>
          <cell r="CX175">
            <v>5.8999999999999995</v>
          </cell>
          <cell r="CY175">
            <v>10.5</v>
          </cell>
          <cell r="CZ175">
            <v>9.1</v>
          </cell>
          <cell r="DA175">
            <v>16.600000000000001</v>
          </cell>
          <cell r="DB175">
            <v>32.300000000000004</v>
          </cell>
          <cell r="DC175">
            <v>24.9</v>
          </cell>
          <cell r="DD175">
            <v>36.299999999999997</v>
          </cell>
          <cell r="DE175">
            <v>10</v>
          </cell>
          <cell r="DF175">
            <v>25.6</v>
          </cell>
          <cell r="DG175">
            <v>5.6000000000000005</v>
          </cell>
          <cell r="DH175">
            <v>0.4</v>
          </cell>
          <cell r="DI175">
            <v>6.3</v>
          </cell>
          <cell r="DJ175">
            <v>10.6</v>
          </cell>
          <cell r="DK175">
            <v>18.2</v>
          </cell>
          <cell r="DL175">
            <v>0.5</v>
          </cell>
          <cell r="DM175">
            <v>0.4</v>
          </cell>
          <cell r="DN175">
            <v>0</v>
          </cell>
          <cell r="DO175">
            <v>0</v>
          </cell>
          <cell r="DP175">
            <v>1.3</v>
          </cell>
          <cell r="DQ175">
            <v>3</v>
          </cell>
          <cell r="DR175">
            <v>1.7999999999999998</v>
          </cell>
          <cell r="DS175">
            <v>0.89999999999999991</v>
          </cell>
          <cell r="DT175">
            <v>0.70000000000000007</v>
          </cell>
          <cell r="DU175">
            <v>1.0999999999999999</v>
          </cell>
          <cell r="DV175">
            <v>0.70000000000000007</v>
          </cell>
          <cell r="DW175">
            <v>15.6</v>
          </cell>
          <cell r="DX175">
            <v>4</v>
          </cell>
          <cell r="DY175">
            <v>1.3</v>
          </cell>
          <cell r="DZ175">
            <v>1</v>
          </cell>
          <cell r="EA175">
            <v>0.89999999999999991</v>
          </cell>
          <cell r="EB175">
            <v>2.7</v>
          </cell>
          <cell r="EC175">
            <v>38.1</v>
          </cell>
          <cell r="ED175">
            <v>5.0999999999999996</v>
          </cell>
          <cell r="EE175">
            <v>1.4000000000000001</v>
          </cell>
          <cell r="EF175">
            <v>1.3</v>
          </cell>
          <cell r="EG175">
            <v>1.4000000000000001</v>
          </cell>
          <cell r="EH175">
            <v>5.8000000000000007</v>
          </cell>
          <cell r="EI175">
            <v>9.1999999999999993</v>
          </cell>
          <cell r="EJ175">
            <v>0.6</v>
          </cell>
          <cell r="EK175" t="str">
            <v>nd</v>
          </cell>
          <cell r="EL175">
            <v>0.2</v>
          </cell>
          <cell r="EM175" t="str">
            <v>nd</v>
          </cell>
          <cell r="EN175">
            <v>0.70000000000000007</v>
          </cell>
          <cell r="EO175" t="str">
            <v>nd</v>
          </cell>
          <cell r="EP175">
            <v>0.3</v>
          </cell>
          <cell r="EQ175">
            <v>0</v>
          </cell>
          <cell r="ER175" t="str">
            <v>nd</v>
          </cell>
          <cell r="ES175">
            <v>1.7999999999999998</v>
          </cell>
          <cell r="ET175">
            <v>0.2</v>
          </cell>
          <cell r="EU175">
            <v>0.4</v>
          </cell>
          <cell r="EV175">
            <v>0.4</v>
          </cell>
          <cell r="EW175">
            <v>0.8</v>
          </cell>
          <cell r="EX175">
            <v>1</v>
          </cell>
          <cell r="EY175">
            <v>5.4</v>
          </cell>
          <cell r="EZ175">
            <v>0.8</v>
          </cell>
          <cell r="FA175">
            <v>1.0999999999999999</v>
          </cell>
          <cell r="FB175">
            <v>0.8</v>
          </cell>
          <cell r="FC175">
            <v>1.6</v>
          </cell>
          <cell r="FD175">
            <v>3.5000000000000004</v>
          </cell>
          <cell r="FE175">
            <v>17.100000000000001</v>
          </cell>
          <cell r="FF175">
            <v>2</v>
          </cell>
          <cell r="FG175">
            <v>1.4000000000000001</v>
          </cell>
          <cell r="FH175">
            <v>1.2</v>
          </cell>
          <cell r="FI175">
            <v>2.7</v>
          </cell>
          <cell r="FJ175">
            <v>6.7</v>
          </cell>
          <cell r="FK175">
            <v>39.900000000000006</v>
          </cell>
          <cell r="FL175">
            <v>0.2</v>
          </cell>
          <cell r="FM175">
            <v>0.1</v>
          </cell>
          <cell r="FN175" t="str">
            <v>nd</v>
          </cell>
          <cell r="FO175">
            <v>0.2</v>
          </cell>
          <cell r="FP175">
            <v>1.0999999999999999</v>
          </cell>
          <cell r="FQ175">
            <v>9.1</v>
          </cell>
          <cell r="FR175">
            <v>0.89999999999999991</v>
          </cell>
          <cell r="FS175">
            <v>0</v>
          </cell>
          <cell r="FT175">
            <v>0</v>
          </cell>
          <cell r="FU175" t="str">
            <v>nd</v>
          </cell>
          <cell r="FV175">
            <v>1</v>
          </cell>
          <cell r="FW175">
            <v>1</v>
          </cell>
          <cell r="FX175">
            <v>0.5</v>
          </cell>
          <cell r="FY175">
            <v>0.8</v>
          </cell>
          <cell r="FZ175">
            <v>1.0999999999999999</v>
          </cell>
          <cell r="GA175">
            <v>1.7000000000000002</v>
          </cell>
          <cell r="GB175">
            <v>3.2</v>
          </cell>
          <cell r="GC175">
            <v>0.5</v>
          </cell>
          <cell r="GD175" t="str">
            <v>nd</v>
          </cell>
          <cell r="GE175">
            <v>1.0999999999999999</v>
          </cell>
          <cell r="GF175">
            <v>1.3</v>
          </cell>
          <cell r="GG175">
            <v>3</v>
          </cell>
          <cell r="GH175">
            <v>18.8</v>
          </cell>
          <cell r="GI175" t="str">
            <v>nd</v>
          </cell>
          <cell r="GJ175" t="str">
            <v>nd</v>
          </cell>
          <cell r="GK175">
            <v>0</v>
          </cell>
          <cell r="GL175" t="str">
            <v>nd</v>
          </cell>
          <cell r="GM175">
            <v>3.5999999999999996</v>
          </cell>
          <cell r="GN175">
            <v>50.3</v>
          </cell>
          <cell r="GO175">
            <v>0</v>
          </cell>
          <cell r="GP175">
            <v>0</v>
          </cell>
          <cell r="GQ175">
            <v>0</v>
          </cell>
          <cell r="GR175" t="str">
            <v>nd</v>
          </cell>
          <cell r="GS175">
            <v>0.3</v>
          </cell>
          <cell r="GT175">
            <v>10.100000000000001</v>
          </cell>
          <cell r="GU175">
            <v>0</v>
          </cell>
          <cell r="GV175">
            <v>0.3</v>
          </cell>
          <cell r="GW175">
            <v>0</v>
          </cell>
          <cell r="GX175" t="str">
            <v>nd</v>
          </cell>
          <cell r="GY175">
            <v>1.6</v>
          </cell>
          <cell r="GZ175">
            <v>0</v>
          </cell>
          <cell r="HA175" t="str">
            <v>nd</v>
          </cell>
          <cell r="HB175" t="str">
            <v>nd</v>
          </cell>
          <cell r="HC175">
            <v>0.2</v>
          </cell>
          <cell r="HD175">
            <v>1.7999999999999998</v>
          </cell>
          <cell r="HE175">
            <v>5.7</v>
          </cell>
          <cell r="HF175" t="str">
            <v>nd</v>
          </cell>
          <cell r="HG175">
            <v>0</v>
          </cell>
          <cell r="HH175">
            <v>0.6</v>
          </cell>
          <cell r="HI175">
            <v>1.4000000000000001</v>
          </cell>
          <cell r="HJ175">
            <v>9.1999999999999993</v>
          </cell>
          <cell r="HK175">
            <v>13.700000000000001</v>
          </cell>
          <cell r="HL175" t="str">
            <v>nd</v>
          </cell>
          <cell r="HM175">
            <v>0</v>
          </cell>
          <cell r="HN175">
            <v>0.2</v>
          </cell>
          <cell r="HO175">
            <v>2.5</v>
          </cell>
          <cell r="HP175">
            <v>18.099999999999998</v>
          </cell>
          <cell r="HQ175">
            <v>33.200000000000003</v>
          </cell>
          <cell r="HR175">
            <v>0</v>
          </cell>
          <cell r="HS175">
            <v>0</v>
          </cell>
          <cell r="HT175">
            <v>0</v>
          </cell>
          <cell r="HU175">
            <v>0.5</v>
          </cell>
          <cell r="HV175">
            <v>3.6999999999999997</v>
          </cell>
          <cell r="HW175">
            <v>6.5</v>
          </cell>
          <cell r="HX175">
            <v>0.4</v>
          </cell>
          <cell r="HY175">
            <v>0.6</v>
          </cell>
          <cell r="HZ175">
            <v>0.2</v>
          </cell>
          <cell r="IA175" t="str">
            <v>nd</v>
          </cell>
          <cell r="IB175">
            <v>0.89999999999999991</v>
          </cell>
          <cell r="IC175">
            <v>0.3</v>
          </cell>
          <cell r="ID175">
            <v>0.4</v>
          </cell>
          <cell r="IE175">
            <v>1</v>
          </cell>
          <cell r="IF175">
            <v>1.4000000000000001</v>
          </cell>
          <cell r="IG175">
            <v>2.2999999999999998</v>
          </cell>
          <cell r="IH175">
            <v>2.5</v>
          </cell>
          <cell r="II175">
            <v>0.5</v>
          </cell>
          <cell r="IJ175">
            <v>1.0999999999999999</v>
          </cell>
          <cell r="IK175">
            <v>3.1</v>
          </cell>
          <cell r="IL175">
            <v>7.3999999999999995</v>
          </cell>
          <cell r="IM175">
            <v>8.9</v>
          </cell>
          <cell r="IN175">
            <v>4.7</v>
          </cell>
          <cell r="IO175">
            <v>2.7</v>
          </cell>
          <cell r="IP175">
            <v>1.0999999999999999</v>
          </cell>
          <cell r="IQ175">
            <v>5.8000000000000007</v>
          </cell>
          <cell r="IR175">
            <v>19.3</v>
          </cell>
          <cell r="IS175">
            <v>15.7</v>
          </cell>
          <cell r="IT175">
            <v>8.9</v>
          </cell>
          <cell r="IU175">
            <v>0.2</v>
          </cell>
          <cell r="IV175" t="str">
            <v>nd</v>
          </cell>
          <cell r="IW175">
            <v>1</v>
          </cell>
          <cell r="IX175">
            <v>3.5999999999999996</v>
          </cell>
          <cell r="IY175">
            <v>2.9000000000000004</v>
          </cell>
          <cell r="IZ175">
            <v>2.8000000000000003</v>
          </cell>
          <cell r="JA175">
            <v>0</v>
          </cell>
          <cell r="JB175">
            <v>0</v>
          </cell>
          <cell r="JC175">
            <v>0</v>
          </cell>
          <cell r="JD175">
            <v>0</v>
          </cell>
          <cell r="JE175">
            <v>2.2999999999999998</v>
          </cell>
          <cell r="JF175">
            <v>0</v>
          </cell>
          <cell r="JG175">
            <v>0</v>
          </cell>
          <cell r="JH175">
            <v>0</v>
          </cell>
          <cell r="JI175">
            <v>0</v>
          </cell>
          <cell r="JJ175" t="str">
            <v>nd</v>
          </cell>
          <cell r="JK175">
            <v>7.7</v>
          </cell>
          <cell r="JL175">
            <v>0</v>
          </cell>
          <cell r="JM175">
            <v>0</v>
          </cell>
          <cell r="JN175">
            <v>0</v>
          </cell>
          <cell r="JO175">
            <v>0.2</v>
          </cell>
          <cell r="JP175" t="str">
            <v>nd</v>
          </cell>
          <cell r="JQ175">
            <v>24.7</v>
          </cell>
          <cell r="JR175" t="str">
            <v>nd</v>
          </cell>
          <cell r="JS175">
            <v>0</v>
          </cell>
          <cell r="JT175" t="str">
            <v>nd</v>
          </cell>
          <cell r="JU175">
            <v>0.2</v>
          </cell>
          <cell r="JV175">
            <v>0.70000000000000007</v>
          </cell>
          <cell r="JW175">
            <v>53.400000000000006</v>
          </cell>
          <cell r="JX175">
            <v>0</v>
          </cell>
          <cell r="JY175">
            <v>0</v>
          </cell>
          <cell r="JZ175" t="str">
            <v>nd</v>
          </cell>
          <cell r="KA175" t="str">
            <v>nd</v>
          </cell>
          <cell r="KB175" t="str">
            <v>nd</v>
          </cell>
          <cell r="KC175">
            <v>10.4</v>
          </cell>
          <cell r="KD175">
            <v>65.7</v>
          </cell>
          <cell r="KE175">
            <v>7.0000000000000009</v>
          </cell>
          <cell r="KF175">
            <v>4.5999999999999996</v>
          </cell>
          <cell r="KG175">
            <v>3.5000000000000004</v>
          </cell>
          <cell r="KH175">
            <v>18.8</v>
          </cell>
          <cell r="KI175">
            <v>0.4</v>
          </cell>
          <cell r="KJ175">
            <v>64.099999999999994</v>
          </cell>
          <cell r="KK175">
            <v>7.1</v>
          </cell>
          <cell r="KL175">
            <v>4.7</v>
          </cell>
          <cell r="KM175">
            <v>3.6999999999999997</v>
          </cell>
          <cell r="KN175">
            <v>20.100000000000001</v>
          </cell>
          <cell r="KO175">
            <v>0.4</v>
          </cell>
        </row>
        <row r="176">
          <cell r="A176" t="str">
            <v>2EV2</v>
          </cell>
          <cell r="B176" t="str">
            <v>176</v>
          </cell>
          <cell r="C176" t="str">
            <v>NAF 4</v>
          </cell>
          <cell r="D176" t="str">
            <v>EV2</v>
          </cell>
          <cell r="E176" t="str">
            <v>2</v>
          </cell>
          <cell r="F176">
            <v>1.5</v>
          </cell>
          <cell r="G176">
            <v>7.0000000000000009</v>
          </cell>
          <cell r="H176">
            <v>26.8</v>
          </cell>
          <cell r="I176">
            <v>53.5</v>
          </cell>
          <cell r="J176">
            <v>11.200000000000001</v>
          </cell>
          <cell r="K176">
            <v>76.2</v>
          </cell>
          <cell r="L176">
            <v>15.4</v>
          </cell>
          <cell r="M176">
            <v>4.1000000000000005</v>
          </cell>
          <cell r="N176">
            <v>4.3</v>
          </cell>
          <cell r="O176">
            <v>24.3</v>
          </cell>
          <cell r="P176">
            <v>33.300000000000004</v>
          </cell>
          <cell r="Q176">
            <v>11.200000000000001</v>
          </cell>
          <cell r="R176">
            <v>6.7</v>
          </cell>
          <cell r="S176">
            <v>15.7</v>
          </cell>
          <cell r="T176">
            <v>29.299999999999997</v>
          </cell>
          <cell r="U176">
            <v>4.9000000000000004</v>
          </cell>
          <cell r="V176">
            <v>23.5</v>
          </cell>
          <cell r="W176">
            <v>13.700000000000001</v>
          </cell>
          <cell r="X176">
            <v>80.400000000000006</v>
          </cell>
          <cell r="Y176">
            <v>5.8000000000000007</v>
          </cell>
          <cell r="Z176">
            <v>11.3</v>
          </cell>
          <cell r="AA176">
            <v>33.800000000000004</v>
          </cell>
          <cell r="AB176">
            <v>17.299999999999997</v>
          </cell>
          <cell r="AC176">
            <v>52.6</v>
          </cell>
          <cell r="AD176">
            <v>27.800000000000004</v>
          </cell>
          <cell r="AE176">
            <v>19.7</v>
          </cell>
          <cell r="AF176">
            <v>25.4</v>
          </cell>
          <cell r="AG176">
            <v>10.7</v>
          </cell>
          <cell r="AH176">
            <v>0</v>
          </cell>
          <cell r="AI176">
            <v>44.3</v>
          </cell>
          <cell r="AJ176">
            <v>61.4</v>
          </cell>
          <cell r="AK176">
            <v>6.4</v>
          </cell>
          <cell r="AL176">
            <v>32.200000000000003</v>
          </cell>
          <cell r="AM176">
            <v>28.299999999999997</v>
          </cell>
          <cell r="AN176">
            <v>71.7</v>
          </cell>
          <cell r="AO176">
            <v>28.000000000000004</v>
          </cell>
          <cell r="AP176">
            <v>72</v>
          </cell>
          <cell r="AQ176">
            <v>56.899999999999991</v>
          </cell>
          <cell r="AR176">
            <v>12.5</v>
          </cell>
          <cell r="AS176">
            <v>1.7999999999999998</v>
          </cell>
          <cell r="AT176">
            <v>19.600000000000001</v>
          </cell>
          <cell r="AU176">
            <v>9.3000000000000007</v>
          </cell>
          <cell r="AV176">
            <v>8.1</v>
          </cell>
          <cell r="AW176">
            <v>2.1</v>
          </cell>
          <cell r="AX176">
            <v>2.1</v>
          </cell>
          <cell r="AY176">
            <v>81.599999999999994</v>
          </cell>
          <cell r="AZ176">
            <v>6</v>
          </cell>
          <cell r="BA176">
            <v>66</v>
          </cell>
          <cell r="BB176">
            <v>12.4</v>
          </cell>
          <cell r="BC176">
            <v>5.4</v>
          </cell>
          <cell r="BD176">
            <v>4</v>
          </cell>
          <cell r="BE176">
            <v>3.6999999999999997</v>
          </cell>
          <cell r="BF176">
            <v>8.5</v>
          </cell>
          <cell r="BG176">
            <v>3.8</v>
          </cell>
          <cell r="BH176">
            <v>2.7</v>
          </cell>
          <cell r="BI176">
            <v>4.1000000000000005</v>
          </cell>
          <cell r="BJ176">
            <v>5.0999999999999996</v>
          </cell>
          <cell r="BK176">
            <v>18.5</v>
          </cell>
          <cell r="BL176">
            <v>65.8</v>
          </cell>
          <cell r="BM176">
            <v>1.6</v>
          </cell>
          <cell r="BN176">
            <v>0.70000000000000007</v>
          </cell>
          <cell r="BO176">
            <v>0.70000000000000007</v>
          </cell>
          <cell r="BP176">
            <v>4.3</v>
          </cell>
          <cell r="BQ176">
            <v>13.900000000000002</v>
          </cell>
          <cell r="BR176">
            <v>78.900000000000006</v>
          </cell>
          <cell r="BS176" t="str">
            <v>nd</v>
          </cell>
          <cell r="BT176" t="str">
            <v>nd</v>
          </cell>
          <cell r="BU176" t="str">
            <v>nd</v>
          </cell>
          <cell r="BV176">
            <v>6.8000000000000007</v>
          </cell>
          <cell r="BW176">
            <v>56.699999999999996</v>
          </cell>
          <cell r="BX176">
            <v>36</v>
          </cell>
          <cell r="BY176">
            <v>3.5999999999999996</v>
          </cell>
          <cell r="BZ176">
            <v>3.5000000000000004</v>
          </cell>
          <cell r="CA176">
            <v>13.4</v>
          </cell>
          <cell r="CB176">
            <v>42.4</v>
          </cell>
          <cell r="CC176">
            <v>26.700000000000003</v>
          </cell>
          <cell r="CD176">
            <v>10.299999999999999</v>
          </cell>
          <cell r="CE176">
            <v>0</v>
          </cell>
          <cell r="CF176">
            <v>0</v>
          </cell>
          <cell r="CG176">
            <v>0</v>
          </cell>
          <cell r="CH176">
            <v>0.2</v>
          </cell>
          <cell r="CI176">
            <v>0.6</v>
          </cell>
          <cell r="CJ176">
            <v>99.2</v>
          </cell>
          <cell r="CK176">
            <v>64.600000000000009</v>
          </cell>
          <cell r="CL176">
            <v>36.5</v>
          </cell>
          <cell r="CM176">
            <v>78.7</v>
          </cell>
          <cell r="CN176">
            <v>36.700000000000003</v>
          </cell>
          <cell r="CO176">
            <v>5.8000000000000007</v>
          </cell>
          <cell r="CP176">
            <v>18.600000000000001</v>
          </cell>
          <cell r="CQ176">
            <v>65.900000000000006</v>
          </cell>
          <cell r="CR176">
            <v>5.8999999999999995</v>
          </cell>
          <cell r="CS176">
            <v>26</v>
          </cell>
          <cell r="CT176">
            <v>28.599999999999998</v>
          </cell>
          <cell r="CU176">
            <v>13.5</v>
          </cell>
          <cell r="CV176">
            <v>31.900000000000002</v>
          </cell>
          <cell r="CW176">
            <v>27.1</v>
          </cell>
          <cell r="CX176">
            <v>6.2</v>
          </cell>
          <cell r="CY176">
            <v>12.3</v>
          </cell>
          <cell r="CZ176">
            <v>10.100000000000001</v>
          </cell>
          <cell r="DA176">
            <v>15.2</v>
          </cell>
          <cell r="DB176">
            <v>29.099999999999998</v>
          </cell>
          <cell r="DC176">
            <v>25.5</v>
          </cell>
          <cell r="DD176">
            <v>37.5</v>
          </cell>
          <cell r="DE176">
            <v>10.8</v>
          </cell>
          <cell r="DF176">
            <v>26.5</v>
          </cell>
          <cell r="DG176">
            <v>8.3000000000000007</v>
          </cell>
          <cell r="DH176">
            <v>1.3</v>
          </cell>
          <cell r="DI176">
            <v>8.1</v>
          </cell>
          <cell r="DJ176">
            <v>11.700000000000001</v>
          </cell>
          <cell r="DK176">
            <v>17.899999999999999</v>
          </cell>
          <cell r="DL176">
            <v>0.1</v>
          </cell>
          <cell r="DM176">
            <v>0.4</v>
          </cell>
          <cell r="DN176" t="str">
            <v>nd</v>
          </cell>
          <cell r="DO176">
            <v>0.1</v>
          </cell>
          <cell r="DP176">
            <v>0.6</v>
          </cell>
          <cell r="DQ176">
            <v>2.1</v>
          </cell>
          <cell r="DR176">
            <v>1.4000000000000001</v>
          </cell>
          <cell r="DS176">
            <v>1.2</v>
          </cell>
          <cell r="DT176">
            <v>0.8</v>
          </cell>
          <cell r="DU176">
            <v>0.8</v>
          </cell>
          <cell r="DV176">
            <v>0.8</v>
          </cell>
          <cell r="DW176">
            <v>16.600000000000001</v>
          </cell>
          <cell r="DX176">
            <v>4.9000000000000004</v>
          </cell>
          <cell r="DY176">
            <v>1.6</v>
          </cell>
          <cell r="DZ176">
            <v>1.4000000000000001</v>
          </cell>
          <cell r="EA176">
            <v>1.0999999999999999</v>
          </cell>
          <cell r="EB176">
            <v>1.5</v>
          </cell>
          <cell r="EC176">
            <v>38</v>
          </cell>
          <cell r="ED176">
            <v>5.4</v>
          </cell>
          <cell r="EE176">
            <v>2.1999999999999997</v>
          </cell>
          <cell r="EF176">
            <v>1.4000000000000001</v>
          </cell>
          <cell r="EG176">
            <v>1.3</v>
          </cell>
          <cell r="EH176">
            <v>4.5999999999999996</v>
          </cell>
          <cell r="EI176">
            <v>8.9</v>
          </cell>
          <cell r="EJ176">
            <v>0.89999999999999991</v>
          </cell>
          <cell r="EK176">
            <v>0.3</v>
          </cell>
          <cell r="EL176">
            <v>0.3</v>
          </cell>
          <cell r="EM176">
            <v>0.3</v>
          </cell>
          <cell r="EN176">
            <v>0.89999999999999991</v>
          </cell>
          <cell r="EO176">
            <v>0</v>
          </cell>
          <cell r="EP176">
            <v>0.70000000000000007</v>
          </cell>
          <cell r="EQ176" t="str">
            <v>nd</v>
          </cell>
          <cell r="ER176" t="str">
            <v>nd</v>
          </cell>
          <cell r="ES176">
            <v>0.6</v>
          </cell>
          <cell r="ET176">
            <v>0.4</v>
          </cell>
          <cell r="EU176">
            <v>0.2</v>
          </cell>
          <cell r="EV176">
            <v>0.4</v>
          </cell>
          <cell r="EW176">
            <v>0.3</v>
          </cell>
          <cell r="EX176">
            <v>1.6</v>
          </cell>
          <cell r="EY176">
            <v>4.2</v>
          </cell>
          <cell r="EZ176">
            <v>0.89999999999999991</v>
          </cell>
          <cell r="FA176">
            <v>1.3</v>
          </cell>
          <cell r="FB176">
            <v>1.3</v>
          </cell>
          <cell r="FC176">
            <v>1.7999999999999998</v>
          </cell>
          <cell r="FD176">
            <v>5.7</v>
          </cell>
          <cell r="FE176">
            <v>15.5</v>
          </cell>
          <cell r="FF176">
            <v>2.1999999999999997</v>
          </cell>
          <cell r="FG176">
            <v>1.2</v>
          </cell>
          <cell r="FH176">
            <v>2.1999999999999997</v>
          </cell>
          <cell r="FI176">
            <v>2.6</v>
          </cell>
          <cell r="FJ176">
            <v>8.2000000000000011</v>
          </cell>
          <cell r="FK176">
            <v>37.299999999999997</v>
          </cell>
          <cell r="FL176">
            <v>0.1</v>
          </cell>
          <cell r="FM176">
            <v>0.1</v>
          </cell>
          <cell r="FN176">
            <v>0.2</v>
          </cell>
          <cell r="FO176">
            <v>0.3</v>
          </cell>
          <cell r="FP176">
            <v>2.2999999999999998</v>
          </cell>
          <cell r="FQ176">
            <v>8.2000000000000011</v>
          </cell>
          <cell r="FR176">
            <v>0.89999999999999991</v>
          </cell>
          <cell r="FS176">
            <v>0.2</v>
          </cell>
          <cell r="FT176" t="str">
            <v>nd</v>
          </cell>
          <cell r="FU176">
            <v>0.2</v>
          </cell>
          <cell r="FV176">
            <v>0.3</v>
          </cell>
          <cell r="FW176">
            <v>0.3</v>
          </cell>
          <cell r="FX176">
            <v>0.3</v>
          </cell>
          <cell r="FY176">
            <v>0.4</v>
          </cell>
          <cell r="FZ176">
            <v>1.7999999999999998</v>
          </cell>
          <cell r="GA176">
            <v>1.9</v>
          </cell>
          <cell r="GB176">
            <v>2.5</v>
          </cell>
          <cell r="GC176" t="str">
            <v>nd</v>
          </cell>
          <cell r="GD176">
            <v>0.2</v>
          </cell>
          <cell r="GE176">
            <v>0.2</v>
          </cell>
          <cell r="GF176">
            <v>1.4000000000000001</v>
          </cell>
          <cell r="GG176">
            <v>6.1</v>
          </cell>
          <cell r="GH176">
            <v>18.7</v>
          </cell>
          <cell r="GI176">
            <v>0.4</v>
          </cell>
          <cell r="GJ176">
            <v>0</v>
          </cell>
          <cell r="GK176">
            <v>0.1</v>
          </cell>
          <cell r="GL176">
            <v>0.4</v>
          </cell>
          <cell r="GM176">
            <v>4.1000000000000005</v>
          </cell>
          <cell r="GN176">
            <v>48.6</v>
          </cell>
          <cell r="GO176">
            <v>0</v>
          </cell>
          <cell r="GP176" t="str">
            <v>nd</v>
          </cell>
          <cell r="GQ176">
            <v>0</v>
          </cell>
          <cell r="GR176">
            <v>0.4</v>
          </cell>
          <cell r="GS176">
            <v>1.6</v>
          </cell>
          <cell r="GT176">
            <v>8.9</v>
          </cell>
          <cell r="GU176">
            <v>0</v>
          </cell>
          <cell r="GV176">
            <v>0.6</v>
          </cell>
          <cell r="GW176">
            <v>0</v>
          </cell>
          <cell r="GX176">
            <v>0</v>
          </cell>
          <cell r="GY176">
            <v>0.8</v>
          </cell>
          <cell r="GZ176">
            <v>0</v>
          </cell>
          <cell r="HA176">
            <v>0</v>
          </cell>
          <cell r="HB176">
            <v>0</v>
          </cell>
          <cell r="HC176">
            <v>0.70000000000000007</v>
          </cell>
          <cell r="HD176">
            <v>3.4000000000000004</v>
          </cell>
          <cell r="HE176">
            <v>3.1</v>
          </cell>
          <cell r="HF176">
            <v>0</v>
          </cell>
          <cell r="HG176">
            <v>0</v>
          </cell>
          <cell r="HH176" t="str">
            <v>nd</v>
          </cell>
          <cell r="HI176">
            <v>2.1999999999999997</v>
          </cell>
          <cell r="HJ176">
            <v>15.2</v>
          </cell>
          <cell r="HK176">
            <v>9</v>
          </cell>
          <cell r="HL176" t="str">
            <v>nd</v>
          </cell>
          <cell r="HM176" t="str">
            <v>nd</v>
          </cell>
          <cell r="HN176">
            <v>0</v>
          </cell>
          <cell r="HO176">
            <v>3.3000000000000003</v>
          </cell>
          <cell r="HP176">
            <v>30.5</v>
          </cell>
          <cell r="HQ176">
            <v>19.3</v>
          </cell>
          <cell r="HR176">
            <v>0</v>
          </cell>
          <cell r="HS176">
            <v>0</v>
          </cell>
          <cell r="HT176">
            <v>0</v>
          </cell>
          <cell r="HU176">
            <v>0.6</v>
          </cell>
          <cell r="HV176">
            <v>7.1</v>
          </cell>
          <cell r="HW176">
            <v>3.8</v>
          </cell>
          <cell r="HX176">
            <v>0.1</v>
          </cell>
          <cell r="HY176">
            <v>0.5</v>
          </cell>
          <cell r="HZ176">
            <v>0.1</v>
          </cell>
          <cell r="IA176">
            <v>0.2</v>
          </cell>
          <cell r="IB176">
            <v>0.4</v>
          </cell>
          <cell r="IC176" t="str">
            <v>nd</v>
          </cell>
          <cell r="ID176">
            <v>0.4</v>
          </cell>
          <cell r="IE176">
            <v>1.3</v>
          </cell>
          <cell r="IF176">
            <v>2.4</v>
          </cell>
          <cell r="IG176">
            <v>2</v>
          </cell>
          <cell r="IH176">
            <v>1</v>
          </cell>
          <cell r="II176">
            <v>1.0999999999999999</v>
          </cell>
          <cell r="IJ176">
            <v>1</v>
          </cell>
          <cell r="IK176">
            <v>3.5999999999999996</v>
          </cell>
          <cell r="IL176">
            <v>10.5</v>
          </cell>
          <cell r="IM176">
            <v>8.4</v>
          </cell>
          <cell r="IN176">
            <v>2</v>
          </cell>
          <cell r="IO176">
            <v>2.2999999999999998</v>
          </cell>
          <cell r="IP176">
            <v>1.7999999999999998</v>
          </cell>
          <cell r="IQ176">
            <v>6.3</v>
          </cell>
          <cell r="IR176">
            <v>24.2</v>
          </cell>
          <cell r="IS176">
            <v>13</v>
          </cell>
          <cell r="IT176">
            <v>5.8000000000000007</v>
          </cell>
          <cell r="IU176" t="str">
            <v>nd</v>
          </cell>
          <cell r="IV176">
            <v>0.3</v>
          </cell>
          <cell r="IW176">
            <v>2.1</v>
          </cell>
          <cell r="IX176">
            <v>5</v>
          </cell>
          <cell r="IY176">
            <v>2.7</v>
          </cell>
          <cell r="IZ176">
            <v>1.3</v>
          </cell>
          <cell r="JA176">
            <v>0</v>
          </cell>
          <cell r="JB176">
            <v>0</v>
          </cell>
          <cell r="JC176">
            <v>0</v>
          </cell>
          <cell r="JD176">
            <v>0</v>
          </cell>
          <cell r="JE176">
            <v>1.5</v>
          </cell>
          <cell r="JF176">
            <v>0</v>
          </cell>
          <cell r="JG176">
            <v>0</v>
          </cell>
          <cell r="JH176">
            <v>0</v>
          </cell>
          <cell r="JI176">
            <v>0</v>
          </cell>
          <cell r="JJ176">
            <v>0</v>
          </cell>
          <cell r="JK176">
            <v>6.9</v>
          </cell>
          <cell r="JL176">
            <v>0</v>
          </cell>
          <cell r="JM176">
            <v>0</v>
          </cell>
          <cell r="JN176">
            <v>0</v>
          </cell>
          <cell r="JO176">
            <v>0</v>
          </cell>
          <cell r="JP176">
            <v>0.2</v>
          </cell>
          <cell r="JQ176">
            <v>25.900000000000002</v>
          </cell>
          <cell r="JR176">
            <v>0</v>
          </cell>
          <cell r="JS176">
            <v>0</v>
          </cell>
          <cell r="JT176">
            <v>0</v>
          </cell>
          <cell r="JU176">
            <v>0.2</v>
          </cell>
          <cell r="JV176">
            <v>0.2</v>
          </cell>
          <cell r="JW176">
            <v>53.7</v>
          </cell>
          <cell r="JX176">
            <v>0</v>
          </cell>
          <cell r="JY176">
            <v>0</v>
          </cell>
          <cell r="JZ176">
            <v>0</v>
          </cell>
          <cell r="KA176">
            <v>0</v>
          </cell>
          <cell r="KB176" t="str">
            <v>nd</v>
          </cell>
          <cell r="KC176">
            <v>11.1</v>
          </cell>
          <cell r="KD176">
            <v>64</v>
          </cell>
          <cell r="KE176">
            <v>7.6</v>
          </cell>
          <cell r="KF176">
            <v>3.5999999999999996</v>
          </cell>
          <cell r="KG176">
            <v>4.2</v>
          </cell>
          <cell r="KH176">
            <v>20.5</v>
          </cell>
          <cell r="KI176">
            <v>0.1</v>
          </cell>
          <cell r="KJ176">
            <v>61.9</v>
          </cell>
          <cell r="KK176">
            <v>7.5</v>
          </cell>
          <cell r="KL176">
            <v>3.6999999999999997</v>
          </cell>
          <cell r="KM176">
            <v>4.3999999999999995</v>
          </cell>
          <cell r="KN176">
            <v>22.400000000000002</v>
          </cell>
          <cell r="KO176">
            <v>0.1</v>
          </cell>
        </row>
        <row r="177">
          <cell r="A177" t="str">
            <v>3EV2</v>
          </cell>
          <cell r="B177" t="str">
            <v>177</v>
          </cell>
          <cell r="C177" t="str">
            <v>NAF 4</v>
          </cell>
          <cell r="D177" t="str">
            <v>EV2</v>
          </cell>
          <cell r="E177" t="str">
            <v>3</v>
          </cell>
          <cell r="F177">
            <v>1.2</v>
          </cell>
          <cell r="G177">
            <v>6.6000000000000005</v>
          </cell>
          <cell r="H177">
            <v>22.7</v>
          </cell>
          <cell r="I177">
            <v>57.9</v>
          </cell>
          <cell r="J177">
            <v>11.700000000000001</v>
          </cell>
          <cell r="K177">
            <v>75.900000000000006</v>
          </cell>
          <cell r="L177">
            <v>15.6</v>
          </cell>
          <cell r="M177">
            <v>3.4000000000000004</v>
          </cell>
          <cell r="N177">
            <v>5.0999999999999996</v>
          </cell>
          <cell r="O177">
            <v>23.3</v>
          </cell>
          <cell r="P177">
            <v>36.1</v>
          </cell>
          <cell r="Q177">
            <v>9.7000000000000011</v>
          </cell>
          <cell r="R177">
            <v>5.6000000000000005</v>
          </cell>
          <cell r="S177">
            <v>20.399999999999999</v>
          </cell>
          <cell r="T177">
            <v>24.099999999999998</v>
          </cell>
          <cell r="U177">
            <v>4.8</v>
          </cell>
          <cell r="V177">
            <v>21.8</v>
          </cell>
          <cell r="W177">
            <v>13.900000000000002</v>
          </cell>
          <cell r="X177">
            <v>77.7</v>
          </cell>
          <cell r="Y177">
            <v>8.4</v>
          </cell>
          <cell r="Z177">
            <v>10.4</v>
          </cell>
          <cell r="AA177">
            <v>32.800000000000004</v>
          </cell>
          <cell r="AB177">
            <v>23.9</v>
          </cell>
          <cell r="AC177">
            <v>51.5</v>
          </cell>
          <cell r="AD177">
            <v>26.1</v>
          </cell>
          <cell r="AE177">
            <v>17.8</v>
          </cell>
          <cell r="AF177">
            <v>28.000000000000004</v>
          </cell>
          <cell r="AG177">
            <v>18.600000000000001</v>
          </cell>
          <cell r="AH177">
            <v>0</v>
          </cell>
          <cell r="AI177">
            <v>35.6</v>
          </cell>
          <cell r="AJ177">
            <v>67</v>
          </cell>
          <cell r="AK177">
            <v>4.7</v>
          </cell>
          <cell r="AL177">
            <v>28.299999999999997</v>
          </cell>
          <cell r="AM177">
            <v>31</v>
          </cell>
          <cell r="AN177">
            <v>69</v>
          </cell>
          <cell r="AO177">
            <v>35.699999999999996</v>
          </cell>
          <cell r="AP177">
            <v>64.3</v>
          </cell>
          <cell r="AQ177">
            <v>49</v>
          </cell>
          <cell r="AR177">
            <v>11</v>
          </cell>
          <cell r="AS177">
            <v>1.6</v>
          </cell>
          <cell r="AT177">
            <v>29.2</v>
          </cell>
          <cell r="AU177">
            <v>9.1</v>
          </cell>
          <cell r="AV177">
            <v>8.2000000000000011</v>
          </cell>
          <cell r="AW177">
            <v>2.2999999999999998</v>
          </cell>
          <cell r="AX177">
            <v>3.3000000000000003</v>
          </cell>
          <cell r="AY177">
            <v>80.300000000000011</v>
          </cell>
          <cell r="AZ177">
            <v>5.8999999999999995</v>
          </cell>
          <cell r="BA177">
            <v>64.8</v>
          </cell>
          <cell r="BB177">
            <v>10.8</v>
          </cell>
          <cell r="BC177">
            <v>5</v>
          </cell>
          <cell r="BD177">
            <v>5.4</v>
          </cell>
          <cell r="BE177">
            <v>5.4</v>
          </cell>
          <cell r="BF177">
            <v>8.6</v>
          </cell>
          <cell r="BG177">
            <v>4.3999999999999995</v>
          </cell>
          <cell r="BH177">
            <v>4</v>
          </cell>
          <cell r="BI177">
            <v>4.3999999999999995</v>
          </cell>
          <cell r="BJ177">
            <v>5.0999999999999996</v>
          </cell>
          <cell r="BK177">
            <v>17.100000000000001</v>
          </cell>
          <cell r="BL177">
            <v>65.100000000000009</v>
          </cell>
          <cell r="BM177">
            <v>0.6</v>
          </cell>
          <cell r="BN177">
            <v>1</v>
          </cell>
          <cell r="BO177">
            <v>1.3</v>
          </cell>
          <cell r="BP177">
            <v>3.3000000000000003</v>
          </cell>
          <cell r="BQ177">
            <v>16.600000000000001</v>
          </cell>
          <cell r="BR177">
            <v>77.100000000000009</v>
          </cell>
          <cell r="BS177" t="str">
            <v>nd</v>
          </cell>
          <cell r="BT177">
            <v>0</v>
          </cell>
          <cell r="BU177">
            <v>0.6</v>
          </cell>
          <cell r="BV177">
            <v>9</v>
          </cell>
          <cell r="BW177">
            <v>66.400000000000006</v>
          </cell>
          <cell r="BX177">
            <v>23.9</v>
          </cell>
          <cell r="BY177">
            <v>4.8</v>
          </cell>
          <cell r="BZ177">
            <v>3.6999999999999997</v>
          </cell>
          <cell r="CA177">
            <v>20.200000000000003</v>
          </cell>
          <cell r="CB177">
            <v>43.9</v>
          </cell>
          <cell r="CC177">
            <v>21.5</v>
          </cell>
          <cell r="CD177">
            <v>5.8999999999999995</v>
          </cell>
          <cell r="CE177">
            <v>0</v>
          </cell>
          <cell r="CF177">
            <v>0</v>
          </cell>
          <cell r="CG177" t="str">
            <v>nd</v>
          </cell>
          <cell r="CH177">
            <v>0.2</v>
          </cell>
          <cell r="CI177">
            <v>0.5</v>
          </cell>
          <cell r="CJ177">
            <v>99.1</v>
          </cell>
          <cell r="CK177">
            <v>69.699999999999989</v>
          </cell>
          <cell r="CL177">
            <v>39.1</v>
          </cell>
          <cell r="CM177">
            <v>82.899999999999991</v>
          </cell>
          <cell r="CN177">
            <v>39.800000000000004</v>
          </cell>
          <cell r="CO177">
            <v>4.8</v>
          </cell>
          <cell r="CP177">
            <v>20.599999999999998</v>
          </cell>
          <cell r="CQ177">
            <v>69</v>
          </cell>
          <cell r="CR177">
            <v>7.9</v>
          </cell>
          <cell r="CS177">
            <v>28.499999999999996</v>
          </cell>
          <cell r="CT177">
            <v>26.1</v>
          </cell>
          <cell r="CU177">
            <v>12</v>
          </cell>
          <cell r="CV177">
            <v>33.5</v>
          </cell>
          <cell r="CW177">
            <v>30.4</v>
          </cell>
          <cell r="CX177">
            <v>7.6</v>
          </cell>
          <cell r="CY177">
            <v>13.700000000000001</v>
          </cell>
          <cell r="CZ177">
            <v>8.2000000000000011</v>
          </cell>
          <cell r="DA177">
            <v>13.4</v>
          </cell>
          <cell r="DB177">
            <v>26.6</v>
          </cell>
          <cell r="DC177">
            <v>25.4</v>
          </cell>
          <cell r="DD177">
            <v>31</v>
          </cell>
          <cell r="DE177">
            <v>15.9</v>
          </cell>
          <cell r="DF177">
            <v>27</v>
          </cell>
          <cell r="DG177">
            <v>10.6</v>
          </cell>
          <cell r="DH177">
            <v>2.1999999999999997</v>
          </cell>
          <cell r="DI177">
            <v>5.7</v>
          </cell>
          <cell r="DJ177">
            <v>14.299999999999999</v>
          </cell>
          <cell r="DK177">
            <v>17.299999999999997</v>
          </cell>
          <cell r="DL177">
            <v>0.3</v>
          </cell>
          <cell r="DM177">
            <v>0.1</v>
          </cell>
          <cell r="DN177">
            <v>0</v>
          </cell>
          <cell r="DO177" t="str">
            <v>nd</v>
          </cell>
          <cell r="DP177">
            <v>0.3</v>
          </cell>
          <cell r="DQ177">
            <v>2.1</v>
          </cell>
          <cell r="DR177">
            <v>1</v>
          </cell>
          <cell r="DS177">
            <v>1</v>
          </cell>
          <cell r="DT177">
            <v>0.89999999999999991</v>
          </cell>
          <cell r="DU177">
            <v>1.3</v>
          </cell>
          <cell r="DV177">
            <v>0.3</v>
          </cell>
          <cell r="DW177">
            <v>12.6</v>
          </cell>
          <cell r="DX177">
            <v>3.4000000000000004</v>
          </cell>
          <cell r="DY177">
            <v>1.6</v>
          </cell>
          <cell r="DZ177">
            <v>1.7999999999999998</v>
          </cell>
          <cell r="EA177">
            <v>2</v>
          </cell>
          <cell r="EB177">
            <v>1.2</v>
          </cell>
          <cell r="EC177">
            <v>40.6</v>
          </cell>
          <cell r="ED177">
            <v>5.0999999999999996</v>
          </cell>
          <cell r="EE177">
            <v>2.1</v>
          </cell>
          <cell r="EF177">
            <v>2.2999999999999998</v>
          </cell>
          <cell r="EG177">
            <v>1.9</v>
          </cell>
          <cell r="EH177">
            <v>6.3</v>
          </cell>
          <cell r="EI177">
            <v>9.1999999999999993</v>
          </cell>
          <cell r="EJ177">
            <v>1.2</v>
          </cell>
          <cell r="EK177">
            <v>0.3</v>
          </cell>
          <cell r="EL177">
            <v>0.3</v>
          </cell>
          <cell r="EM177">
            <v>0.2</v>
          </cell>
          <cell r="EN177">
            <v>0.5</v>
          </cell>
          <cell r="EO177" t="str">
            <v>nd</v>
          </cell>
          <cell r="EP177" t="str">
            <v>nd</v>
          </cell>
          <cell r="EQ177">
            <v>0</v>
          </cell>
          <cell r="ER177">
            <v>0.2</v>
          </cell>
          <cell r="ES177">
            <v>0.4</v>
          </cell>
          <cell r="ET177">
            <v>0.4</v>
          </cell>
          <cell r="EU177">
            <v>0.3</v>
          </cell>
          <cell r="EV177">
            <v>0.4</v>
          </cell>
          <cell r="EW177">
            <v>0.5</v>
          </cell>
          <cell r="EX177">
            <v>2.1</v>
          </cell>
          <cell r="EY177">
            <v>2.7</v>
          </cell>
          <cell r="EZ177">
            <v>1.6</v>
          </cell>
          <cell r="FA177">
            <v>1.3</v>
          </cell>
          <cell r="FB177">
            <v>1.3</v>
          </cell>
          <cell r="FC177">
            <v>1.7999999999999998</v>
          </cell>
          <cell r="FD177">
            <v>4.3</v>
          </cell>
          <cell r="FE177">
            <v>12.5</v>
          </cell>
          <cell r="FF177">
            <v>2</v>
          </cell>
          <cell r="FG177">
            <v>1.6</v>
          </cell>
          <cell r="FH177">
            <v>2.5</v>
          </cell>
          <cell r="FI177">
            <v>2.2999999999999998</v>
          </cell>
          <cell r="FJ177">
            <v>9.3000000000000007</v>
          </cell>
          <cell r="FK177">
            <v>40.699999999999996</v>
          </cell>
          <cell r="FL177">
            <v>0.3</v>
          </cell>
          <cell r="FM177">
            <v>0.6</v>
          </cell>
          <cell r="FN177">
            <v>0.3</v>
          </cell>
          <cell r="FO177">
            <v>0.3</v>
          </cell>
          <cell r="FP177">
            <v>1.4000000000000001</v>
          </cell>
          <cell r="FQ177">
            <v>8.6999999999999993</v>
          </cell>
          <cell r="FR177">
            <v>0.2</v>
          </cell>
          <cell r="FS177">
            <v>0</v>
          </cell>
          <cell r="FT177">
            <v>0</v>
          </cell>
          <cell r="FU177">
            <v>0</v>
          </cell>
          <cell r="FV177">
            <v>0.5</v>
          </cell>
          <cell r="FW177">
            <v>0.1</v>
          </cell>
          <cell r="FX177">
            <v>0.6</v>
          </cell>
          <cell r="FY177">
            <v>0.8</v>
          </cell>
          <cell r="FZ177">
            <v>0.8</v>
          </cell>
          <cell r="GA177">
            <v>1.9</v>
          </cell>
          <cell r="GB177">
            <v>2.2999999999999998</v>
          </cell>
          <cell r="GC177">
            <v>0.2</v>
          </cell>
          <cell r="GD177" t="str">
            <v>nd</v>
          </cell>
          <cell r="GE177">
            <v>0.4</v>
          </cell>
          <cell r="GF177">
            <v>1.7000000000000002</v>
          </cell>
          <cell r="GG177">
            <v>5.8000000000000007</v>
          </cell>
          <cell r="GH177">
            <v>14.899999999999999</v>
          </cell>
          <cell r="GI177">
            <v>0</v>
          </cell>
          <cell r="GJ177">
            <v>0</v>
          </cell>
          <cell r="GK177" t="str">
            <v>nd</v>
          </cell>
          <cell r="GL177">
            <v>0.6</v>
          </cell>
          <cell r="GM177">
            <v>7.1</v>
          </cell>
          <cell r="GN177">
            <v>49.8</v>
          </cell>
          <cell r="GO177" t="str">
            <v>nd</v>
          </cell>
          <cell r="GP177" t="str">
            <v>nd</v>
          </cell>
          <cell r="GQ177">
            <v>0</v>
          </cell>
          <cell r="GR177">
            <v>0.2</v>
          </cell>
          <cell r="GS177">
            <v>1.9</v>
          </cell>
          <cell r="GT177">
            <v>9.7000000000000011</v>
          </cell>
          <cell r="GU177">
            <v>0</v>
          </cell>
          <cell r="GV177">
            <v>0.4</v>
          </cell>
          <cell r="GW177">
            <v>0</v>
          </cell>
          <cell r="GX177">
            <v>0</v>
          </cell>
          <cell r="GY177">
            <v>0.5</v>
          </cell>
          <cell r="GZ177">
            <v>0</v>
          </cell>
          <cell r="HA177">
            <v>0</v>
          </cell>
          <cell r="HB177">
            <v>0</v>
          </cell>
          <cell r="HC177">
            <v>0.2</v>
          </cell>
          <cell r="HD177">
            <v>3.5999999999999996</v>
          </cell>
          <cell r="HE177">
            <v>2.7</v>
          </cell>
          <cell r="HF177">
            <v>0</v>
          </cell>
          <cell r="HG177">
            <v>0</v>
          </cell>
          <cell r="HH177" t="str">
            <v>nd</v>
          </cell>
          <cell r="HI177">
            <v>2.1</v>
          </cell>
          <cell r="HJ177">
            <v>14.6</v>
          </cell>
          <cell r="HK177">
            <v>5.7</v>
          </cell>
          <cell r="HL177" t="str">
            <v>nd</v>
          </cell>
          <cell r="HM177">
            <v>0</v>
          </cell>
          <cell r="HN177" t="str">
            <v>nd</v>
          </cell>
          <cell r="HO177">
            <v>4.9000000000000004</v>
          </cell>
          <cell r="HP177">
            <v>39.800000000000004</v>
          </cell>
          <cell r="HQ177">
            <v>13.100000000000001</v>
          </cell>
          <cell r="HR177">
            <v>0</v>
          </cell>
          <cell r="HS177">
            <v>0</v>
          </cell>
          <cell r="HT177" t="str">
            <v>nd</v>
          </cell>
          <cell r="HU177">
            <v>1.7999999999999998</v>
          </cell>
          <cell r="HV177">
            <v>7.9</v>
          </cell>
          <cell r="HW177">
            <v>1.9</v>
          </cell>
          <cell r="HX177" t="str">
            <v>nd</v>
          </cell>
          <cell r="HY177">
            <v>0.2</v>
          </cell>
          <cell r="HZ177">
            <v>0.2</v>
          </cell>
          <cell r="IA177" t="str">
            <v>nd</v>
          </cell>
          <cell r="IB177">
            <v>0.3</v>
          </cell>
          <cell r="IC177" t="str">
            <v>nd</v>
          </cell>
          <cell r="ID177">
            <v>0.6</v>
          </cell>
          <cell r="IE177">
            <v>2.1999999999999997</v>
          </cell>
          <cell r="IF177">
            <v>2.4</v>
          </cell>
          <cell r="IG177">
            <v>1.2</v>
          </cell>
          <cell r="IH177">
            <v>0.3</v>
          </cell>
          <cell r="II177">
            <v>0.3</v>
          </cell>
          <cell r="IJ177">
            <v>0.5</v>
          </cell>
          <cell r="IK177">
            <v>4.8</v>
          </cell>
          <cell r="IL177">
            <v>9.4</v>
          </cell>
          <cell r="IM177">
            <v>5.8999999999999995</v>
          </cell>
          <cell r="IN177">
            <v>1.6</v>
          </cell>
          <cell r="IO177">
            <v>4.2</v>
          </cell>
          <cell r="IP177">
            <v>1.7000000000000002</v>
          </cell>
          <cell r="IQ177">
            <v>10.9</v>
          </cell>
          <cell r="IR177">
            <v>26</v>
          </cell>
          <cell r="IS177">
            <v>12</v>
          </cell>
          <cell r="IT177">
            <v>3.1</v>
          </cell>
          <cell r="IU177" t="str">
            <v>nd</v>
          </cell>
          <cell r="IV177">
            <v>0.6</v>
          </cell>
          <cell r="IW177">
            <v>2.1999999999999997</v>
          </cell>
          <cell r="IX177">
            <v>6</v>
          </cell>
          <cell r="IY177">
            <v>2.1999999999999997</v>
          </cell>
          <cell r="IZ177">
            <v>0.70000000000000007</v>
          </cell>
          <cell r="JA177">
            <v>0</v>
          </cell>
          <cell r="JB177">
            <v>0</v>
          </cell>
          <cell r="JC177">
            <v>0</v>
          </cell>
          <cell r="JD177">
            <v>0</v>
          </cell>
          <cell r="JE177">
            <v>0.89999999999999991</v>
          </cell>
          <cell r="JF177">
            <v>0</v>
          </cell>
          <cell r="JG177">
            <v>0</v>
          </cell>
          <cell r="JH177">
            <v>0</v>
          </cell>
          <cell r="JI177">
            <v>0</v>
          </cell>
          <cell r="JJ177" t="str">
            <v>nd</v>
          </cell>
          <cell r="JK177">
            <v>6.4</v>
          </cell>
          <cell r="JL177">
            <v>0</v>
          </cell>
          <cell r="JM177">
            <v>0</v>
          </cell>
          <cell r="JN177" t="str">
            <v>nd</v>
          </cell>
          <cell r="JO177" t="str">
            <v>nd</v>
          </cell>
          <cell r="JP177" t="str">
            <v>nd</v>
          </cell>
          <cell r="JQ177">
            <v>22.2</v>
          </cell>
          <cell r="JR177">
            <v>0</v>
          </cell>
          <cell r="JS177">
            <v>0</v>
          </cell>
          <cell r="JT177">
            <v>0</v>
          </cell>
          <cell r="JU177">
            <v>0.2</v>
          </cell>
          <cell r="JV177">
            <v>0.3</v>
          </cell>
          <cell r="JW177">
            <v>57.599999999999994</v>
          </cell>
          <cell r="JX177">
            <v>0</v>
          </cell>
          <cell r="JY177">
            <v>0</v>
          </cell>
          <cell r="JZ177">
            <v>0</v>
          </cell>
          <cell r="KA177">
            <v>0</v>
          </cell>
          <cell r="KB177">
            <v>0</v>
          </cell>
          <cell r="KC177">
            <v>11.899999999999999</v>
          </cell>
          <cell r="KD177">
            <v>59.4</v>
          </cell>
          <cell r="KE177">
            <v>8.5</v>
          </cell>
          <cell r="KF177">
            <v>3.3000000000000003</v>
          </cell>
          <cell r="KG177">
            <v>5.3</v>
          </cell>
          <cell r="KH177">
            <v>23.3</v>
          </cell>
          <cell r="KI177">
            <v>0.1</v>
          </cell>
          <cell r="KJ177">
            <v>57.599999999999994</v>
          </cell>
          <cell r="KK177">
            <v>8.3000000000000007</v>
          </cell>
          <cell r="KL177">
            <v>3.3000000000000003</v>
          </cell>
          <cell r="KM177">
            <v>5.6000000000000005</v>
          </cell>
          <cell r="KN177">
            <v>25</v>
          </cell>
          <cell r="KO177">
            <v>0.1</v>
          </cell>
        </row>
        <row r="178">
          <cell r="A178" t="str">
            <v>4EV2</v>
          </cell>
          <cell r="B178" t="str">
            <v>178</v>
          </cell>
          <cell r="C178" t="str">
            <v>NAF 4</v>
          </cell>
          <cell r="D178" t="str">
            <v>EV2</v>
          </cell>
          <cell r="E178" t="str">
            <v>4</v>
          </cell>
          <cell r="F178">
            <v>1.4000000000000001</v>
          </cell>
          <cell r="G178">
            <v>5.8999999999999995</v>
          </cell>
          <cell r="H178">
            <v>25.4</v>
          </cell>
          <cell r="I178">
            <v>56.599999999999994</v>
          </cell>
          <cell r="J178">
            <v>10.7</v>
          </cell>
          <cell r="K178">
            <v>72</v>
          </cell>
          <cell r="L178">
            <v>16</v>
          </cell>
          <cell r="M178">
            <v>7.1999999999999993</v>
          </cell>
          <cell r="N178">
            <v>4.7</v>
          </cell>
          <cell r="O178">
            <v>21.4</v>
          </cell>
          <cell r="P178">
            <v>36.1</v>
          </cell>
          <cell r="Q178">
            <v>10.4</v>
          </cell>
          <cell r="R178">
            <v>4.9000000000000004</v>
          </cell>
          <cell r="S178">
            <v>17.7</v>
          </cell>
          <cell r="T178">
            <v>25.7</v>
          </cell>
          <cell r="U178">
            <v>4.9000000000000004</v>
          </cell>
          <cell r="V178">
            <v>24.9</v>
          </cell>
          <cell r="W178">
            <v>14.7</v>
          </cell>
          <cell r="X178">
            <v>78</v>
          </cell>
          <cell r="Y178">
            <v>7.3</v>
          </cell>
          <cell r="Z178">
            <v>7.0000000000000009</v>
          </cell>
          <cell r="AA178">
            <v>46.5</v>
          </cell>
          <cell r="AB178">
            <v>20.399999999999999</v>
          </cell>
          <cell r="AC178">
            <v>52.800000000000004</v>
          </cell>
          <cell r="AD178">
            <v>23.9</v>
          </cell>
          <cell r="AE178">
            <v>17.5</v>
          </cell>
          <cell r="AF178">
            <v>28.599999999999998</v>
          </cell>
          <cell r="AG178">
            <v>19.8</v>
          </cell>
          <cell r="AH178">
            <v>0</v>
          </cell>
          <cell r="AI178">
            <v>34.1</v>
          </cell>
          <cell r="AJ178">
            <v>67.400000000000006</v>
          </cell>
          <cell r="AK178">
            <v>4.3999999999999995</v>
          </cell>
          <cell r="AL178">
            <v>28.199999999999996</v>
          </cell>
          <cell r="AM178">
            <v>37</v>
          </cell>
          <cell r="AN178">
            <v>63</v>
          </cell>
          <cell r="AO178">
            <v>51</v>
          </cell>
          <cell r="AP178">
            <v>49</v>
          </cell>
          <cell r="AQ178">
            <v>42.4</v>
          </cell>
          <cell r="AR178">
            <v>11.1</v>
          </cell>
          <cell r="AS178">
            <v>2.7</v>
          </cell>
          <cell r="AT178">
            <v>37.200000000000003</v>
          </cell>
          <cell r="AU178">
            <v>6.5</v>
          </cell>
          <cell r="AV178">
            <v>10.299999999999999</v>
          </cell>
          <cell r="AW178">
            <v>2.4</v>
          </cell>
          <cell r="AX178">
            <v>3.3000000000000003</v>
          </cell>
          <cell r="AY178">
            <v>72.8</v>
          </cell>
          <cell r="AZ178">
            <v>11.1</v>
          </cell>
          <cell r="BA178">
            <v>58.3</v>
          </cell>
          <cell r="BB178">
            <v>14.7</v>
          </cell>
          <cell r="BC178">
            <v>8.3000000000000007</v>
          </cell>
          <cell r="BD178">
            <v>5.4</v>
          </cell>
          <cell r="BE178">
            <v>5.5</v>
          </cell>
          <cell r="BF178">
            <v>7.8</v>
          </cell>
          <cell r="BG178">
            <v>4.9000000000000004</v>
          </cell>
          <cell r="BH178">
            <v>5</v>
          </cell>
          <cell r="BI178">
            <v>6.3</v>
          </cell>
          <cell r="BJ178">
            <v>7.5</v>
          </cell>
          <cell r="BK178">
            <v>25.1</v>
          </cell>
          <cell r="BL178">
            <v>51.300000000000004</v>
          </cell>
          <cell r="BM178">
            <v>1.0999999999999999</v>
          </cell>
          <cell r="BN178">
            <v>0.8</v>
          </cell>
          <cell r="BO178">
            <v>1.0999999999999999</v>
          </cell>
          <cell r="BP178">
            <v>3.4000000000000004</v>
          </cell>
          <cell r="BQ178">
            <v>24.2</v>
          </cell>
          <cell r="BR178">
            <v>69.399999999999991</v>
          </cell>
          <cell r="BS178" t="str">
            <v>nd</v>
          </cell>
          <cell r="BT178">
            <v>0</v>
          </cell>
          <cell r="BU178">
            <v>0.3</v>
          </cell>
          <cell r="BV178">
            <v>9.8000000000000007</v>
          </cell>
          <cell r="BW178">
            <v>71.5</v>
          </cell>
          <cell r="BX178">
            <v>18.2</v>
          </cell>
          <cell r="BY178">
            <v>5.0999999999999996</v>
          </cell>
          <cell r="BZ178">
            <v>3.5000000000000004</v>
          </cell>
          <cell r="CA178">
            <v>20.599999999999998</v>
          </cell>
          <cell r="CB178">
            <v>46</v>
          </cell>
          <cell r="CC178">
            <v>20.5</v>
          </cell>
          <cell r="CD178">
            <v>4.3</v>
          </cell>
          <cell r="CE178">
            <v>0</v>
          </cell>
          <cell r="CF178">
            <v>0</v>
          </cell>
          <cell r="CG178" t="str">
            <v>nd</v>
          </cell>
          <cell r="CH178">
            <v>0.6</v>
          </cell>
          <cell r="CI178">
            <v>0.4</v>
          </cell>
          <cell r="CJ178">
            <v>98.9</v>
          </cell>
          <cell r="CK178">
            <v>77.3</v>
          </cell>
          <cell r="CL178">
            <v>39.4</v>
          </cell>
          <cell r="CM178">
            <v>81.599999999999994</v>
          </cell>
          <cell r="CN178">
            <v>40.9</v>
          </cell>
          <cell r="CO178">
            <v>6.4</v>
          </cell>
          <cell r="CP178">
            <v>23</v>
          </cell>
          <cell r="CQ178">
            <v>71.099999999999994</v>
          </cell>
          <cell r="CR178">
            <v>7.9</v>
          </cell>
          <cell r="CS178">
            <v>30.599999999999998</v>
          </cell>
          <cell r="CT178">
            <v>27.700000000000003</v>
          </cell>
          <cell r="CU178">
            <v>9.4</v>
          </cell>
          <cell r="CV178">
            <v>32.4</v>
          </cell>
          <cell r="CW178">
            <v>27.400000000000002</v>
          </cell>
          <cell r="CX178">
            <v>8.4</v>
          </cell>
          <cell r="CY178">
            <v>13</v>
          </cell>
          <cell r="CZ178">
            <v>10.7</v>
          </cell>
          <cell r="DA178">
            <v>13.200000000000001</v>
          </cell>
          <cell r="DB178">
            <v>27.3</v>
          </cell>
          <cell r="DC178">
            <v>22.7</v>
          </cell>
          <cell r="DD178">
            <v>33.1</v>
          </cell>
          <cell r="DE178">
            <v>15.2</v>
          </cell>
          <cell r="DF178">
            <v>30.099999999999998</v>
          </cell>
          <cell r="DG178">
            <v>13.900000000000002</v>
          </cell>
          <cell r="DH178">
            <v>3.4000000000000004</v>
          </cell>
          <cell r="DI178">
            <v>7.7</v>
          </cell>
          <cell r="DJ178">
            <v>18.8</v>
          </cell>
          <cell r="DK178">
            <v>15.6</v>
          </cell>
          <cell r="DL178">
            <v>0.4</v>
          </cell>
          <cell r="DM178">
            <v>0.6</v>
          </cell>
          <cell r="DN178">
            <v>0</v>
          </cell>
          <cell r="DO178" t="str">
            <v>nd</v>
          </cell>
          <cell r="DP178">
            <v>0.2</v>
          </cell>
          <cell r="DQ178">
            <v>1.4000000000000001</v>
          </cell>
          <cell r="DR178">
            <v>1.2</v>
          </cell>
          <cell r="DS178">
            <v>1.0999999999999999</v>
          </cell>
          <cell r="DT178">
            <v>0.89999999999999991</v>
          </cell>
          <cell r="DU178">
            <v>0.8</v>
          </cell>
          <cell r="DV178">
            <v>0.6</v>
          </cell>
          <cell r="DW178">
            <v>12.7</v>
          </cell>
          <cell r="DX178">
            <v>5.8999999999999995</v>
          </cell>
          <cell r="DY178">
            <v>2.9000000000000004</v>
          </cell>
          <cell r="DZ178">
            <v>1.5</v>
          </cell>
          <cell r="EA178">
            <v>1.3</v>
          </cell>
          <cell r="EB178">
            <v>1.2</v>
          </cell>
          <cell r="EC178">
            <v>35.799999999999997</v>
          </cell>
          <cell r="ED178">
            <v>6.7</v>
          </cell>
          <cell r="EE178">
            <v>3.5999999999999996</v>
          </cell>
          <cell r="EF178">
            <v>2.7</v>
          </cell>
          <cell r="EG178">
            <v>2.7</v>
          </cell>
          <cell r="EH178">
            <v>5</v>
          </cell>
          <cell r="EI178">
            <v>7.9</v>
          </cell>
          <cell r="EJ178">
            <v>1</v>
          </cell>
          <cell r="EK178">
            <v>0.6</v>
          </cell>
          <cell r="EL178">
            <v>0.2</v>
          </cell>
          <cell r="EM178">
            <v>0.1</v>
          </cell>
          <cell r="EN178">
            <v>0.70000000000000007</v>
          </cell>
          <cell r="EO178">
            <v>0</v>
          </cell>
          <cell r="EP178">
            <v>0.8</v>
          </cell>
          <cell r="EQ178" t="str">
            <v>nd</v>
          </cell>
          <cell r="ER178" t="str">
            <v>nd</v>
          </cell>
          <cell r="ES178">
            <v>0.3</v>
          </cell>
          <cell r="ET178">
            <v>0.5</v>
          </cell>
          <cell r="EU178">
            <v>0.3</v>
          </cell>
          <cell r="EV178">
            <v>0.4</v>
          </cell>
          <cell r="EW178">
            <v>0.70000000000000007</v>
          </cell>
          <cell r="EX178">
            <v>1.7000000000000002</v>
          </cell>
          <cell r="EY178">
            <v>2.5</v>
          </cell>
          <cell r="EZ178">
            <v>1.0999999999999999</v>
          </cell>
          <cell r="FA178">
            <v>1.5</v>
          </cell>
          <cell r="FB178">
            <v>2.1</v>
          </cell>
          <cell r="FC178">
            <v>2.7</v>
          </cell>
          <cell r="FD178">
            <v>7.1</v>
          </cell>
          <cell r="FE178">
            <v>10.9</v>
          </cell>
          <cell r="FF178">
            <v>3</v>
          </cell>
          <cell r="FG178">
            <v>2.8000000000000003</v>
          </cell>
          <cell r="FH178">
            <v>3.1</v>
          </cell>
          <cell r="FI178">
            <v>3.4000000000000004</v>
          </cell>
          <cell r="FJ178">
            <v>13.700000000000001</v>
          </cell>
          <cell r="FK178">
            <v>31.1</v>
          </cell>
          <cell r="FL178">
            <v>0.4</v>
          </cell>
          <cell r="FM178">
            <v>0.4</v>
          </cell>
          <cell r="FN178">
            <v>0.6</v>
          </cell>
          <cell r="FO178">
            <v>0.5</v>
          </cell>
          <cell r="FP178">
            <v>1.9</v>
          </cell>
          <cell r="FQ178">
            <v>6.5</v>
          </cell>
          <cell r="FR178">
            <v>0.6</v>
          </cell>
          <cell r="FS178" t="str">
            <v>nd</v>
          </cell>
          <cell r="FT178">
            <v>0</v>
          </cell>
          <cell r="FU178">
            <v>0</v>
          </cell>
          <cell r="FV178">
            <v>0.5</v>
          </cell>
          <cell r="FW178">
            <v>0.4</v>
          </cell>
          <cell r="FX178">
            <v>0.5</v>
          </cell>
          <cell r="FY178">
            <v>0.6</v>
          </cell>
          <cell r="FZ178">
            <v>0.6</v>
          </cell>
          <cell r="GA178">
            <v>1.7000000000000002</v>
          </cell>
          <cell r="GB178">
            <v>2.1</v>
          </cell>
          <cell r="GC178" t="str">
            <v>nd</v>
          </cell>
          <cell r="GD178" t="str">
            <v>nd</v>
          </cell>
          <cell r="GE178">
            <v>0.4</v>
          </cell>
          <cell r="GF178">
            <v>1.9</v>
          </cell>
          <cell r="GG178">
            <v>7.6</v>
          </cell>
          <cell r="GH178">
            <v>15.1</v>
          </cell>
          <cell r="GI178">
            <v>0</v>
          </cell>
          <cell r="GJ178">
            <v>0</v>
          </cell>
          <cell r="GK178" t="str">
            <v>nd</v>
          </cell>
          <cell r="GL178">
            <v>0.70000000000000007</v>
          </cell>
          <cell r="GM178">
            <v>11.899999999999999</v>
          </cell>
          <cell r="GN178">
            <v>44.3</v>
          </cell>
          <cell r="GO178">
            <v>0</v>
          </cell>
          <cell r="GP178">
            <v>0</v>
          </cell>
          <cell r="GQ178" t="str">
            <v>nd</v>
          </cell>
          <cell r="GR178">
            <v>0.1</v>
          </cell>
          <cell r="GS178">
            <v>3.1</v>
          </cell>
          <cell r="GT178">
            <v>7.3</v>
          </cell>
          <cell r="GU178">
            <v>0</v>
          </cell>
          <cell r="GV178">
            <v>0.6</v>
          </cell>
          <cell r="GW178">
            <v>0</v>
          </cell>
          <cell r="GX178">
            <v>0.3</v>
          </cell>
          <cell r="GY178">
            <v>0.5</v>
          </cell>
          <cell r="GZ178">
            <v>0</v>
          </cell>
          <cell r="HA178">
            <v>0</v>
          </cell>
          <cell r="HB178">
            <v>0</v>
          </cell>
          <cell r="HC178">
            <v>0.6</v>
          </cell>
          <cell r="HD178">
            <v>4.2</v>
          </cell>
          <cell r="HE178">
            <v>1.2</v>
          </cell>
          <cell r="HF178">
            <v>0</v>
          </cell>
          <cell r="HG178">
            <v>0</v>
          </cell>
          <cell r="HH178">
            <v>0.2</v>
          </cell>
          <cell r="HI178">
            <v>2.4</v>
          </cell>
          <cell r="HJ178">
            <v>18.899999999999999</v>
          </cell>
          <cell r="HK178">
            <v>4.1000000000000005</v>
          </cell>
          <cell r="HL178" t="str">
            <v>nd</v>
          </cell>
          <cell r="HM178">
            <v>0</v>
          </cell>
          <cell r="HN178" t="str">
            <v>nd</v>
          </cell>
          <cell r="HO178">
            <v>5.4</v>
          </cell>
          <cell r="HP178">
            <v>40</v>
          </cell>
          <cell r="HQ178">
            <v>10.9</v>
          </cell>
          <cell r="HR178">
            <v>0</v>
          </cell>
          <cell r="HS178">
            <v>0</v>
          </cell>
          <cell r="HT178">
            <v>0</v>
          </cell>
          <cell r="HU178">
            <v>1.0999999999999999</v>
          </cell>
          <cell r="HV178">
            <v>7.9</v>
          </cell>
          <cell r="HW178">
            <v>1.6</v>
          </cell>
          <cell r="HX178" t="str">
            <v>nd</v>
          </cell>
          <cell r="HY178">
            <v>0.70000000000000007</v>
          </cell>
          <cell r="HZ178" t="str">
            <v>nd</v>
          </cell>
          <cell r="IA178">
            <v>0.5</v>
          </cell>
          <cell r="IB178" t="str">
            <v>nd</v>
          </cell>
          <cell r="IC178">
            <v>0.2</v>
          </cell>
          <cell r="ID178">
            <v>0.2</v>
          </cell>
          <cell r="IE178">
            <v>1</v>
          </cell>
          <cell r="IF178">
            <v>2.9000000000000004</v>
          </cell>
          <cell r="IG178">
            <v>1.2</v>
          </cell>
          <cell r="IH178" t="str">
            <v>nd</v>
          </cell>
          <cell r="II178">
            <v>0.4</v>
          </cell>
          <cell r="IJ178">
            <v>0.89999999999999991</v>
          </cell>
          <cell r="IK178">
            <v>5</v>
          </cell>
          <cell r="IL178">
            <v>12.9</v>
          </cell>
          <cell r="IM178">
            <v>5.3</v>
          </cell>
          <cell r="IN178">
            <v>0.89999999999999991</v>
          </cell>
          <cell r="IO178">
            <v>4.2</v>
          </cell>
          <cell r="IP178">
            <v>2.1999999999999997</v>
          </cell>
          <cell r="IQ178">
            <v>12.6</v>
          </cell>
          <cell r="IR178">
            <v>24.6</v>
          </cell>
          <cell r="IS178">
            <v>10.7</v>
          </cell>
          <cell r="IT178">
            <v>2.8000000000000003</v>
          </cell>
          <cell r="IU178" t="str">
            <v>nd</v>
          </cell>
          <cell r="IV178">
            <v>0.2</v>
          </cell>
          <cell r="IW178">
            <v>2</v>
          </cell>
          <cell r="IX178">
            <v>5.0999999999999996</v>
          </cell>
          <cell r="IY178">
            <v>2.6</v>
          </cell>
          <cell r="IZ178">
            <v>0.4</v>
          </cell>
          <cell r="JA178">
            <v>0</v>
          </cell>
          <cell r="JB178">
            <v>0</v>
          </cell>
          <cell r="JC178">
            <v>0</v>
          </cell>
          <cell r="JD178">
            <v>0</v>
          </cell>
          <cell r="JE178">
            <v>1.3</v>
          </cell>
          <cell r="JF178">
            <v>0</v>
          </cell>
          <cell r="JG178">
            <v>0</v>
          </cell>
          <cell r="JH178">
            <v>0</v>
          </cell>
          <cell r="JI178" t="str">
            <v>nd</v>
          </cell>
          <cell r="JJ178">
            <v>0</v>
          </cell>
          <cell r="JK178">
            <v>5.7</v>
          </cell>
          <cell r="JL178">
            <v>0</v>
          </cell>
          <cell r="JM178">
            <v>0</v>
          </cell>
          <cell r="JN178" t="str">
            <v>nd</v>
          </cell>
          <cell r="JO178" t="str">
            <v>nd</v>
          </cell>
          <cell r="JP178" t="str">
            <v>nd</v>
          </cell>
          <cell r="JQ178">
            <v>25.2</v>
          </cell>
          <cell r="JR178">
            <v>0</v>
          </cell>
          <cell r="JS178">
            <v>0</v>
          </cell>
          <cell r="JT178">
            <v>0</v>
          </cell>
          <cell r="JU178">
            <v>0.2</v>
          </cell>
          <cell r="JV178">
            <v>0.1</v>
          </cell>
          <cell r="JW178">
            <v>56.699999999999996</v>
          </cell>
          <cell r="JX178">
            <v>0</v>
          </cell>
          <cell r="JY178">
            <v>0</v>
          </cell>
          <cell r="JZ178">
            <v>0</v>
          </cell>
          <cell r="KA178">
            <v>0</v>
          </cell>
          <cell r="KB178">
            <v>0.2</v>
          </cell>
          <cell r="KC178">
            <v>10.100000000000001</v>
          </cell>
          <cell r="KD178">
            <v>57.3</v>
          </cell>
          <cell r="KE178">
            <v>10.4</v>
          </cell>
          <cell r="KF178">
            <v>3.5999999999999996</v>
          </cell>
          <cell r="KG178">
            <v>5.7</v>
          </cell>
          <cell r="KH178">
            <v>22.8</v>
          </cell>
          <cell r="KI178">
            <v>0.2</v>
          </cell>
          <cell r="KJ178">
            <v>55.2</v>
          </cell>
          <cell r="KK178">
            <v>10.299999999999999</v>
          </cell>
          <cell r="KL178">
            <v>3.5999999999999996</v>
          </cell>
          <cell r="KM178">
            <v>6.1</v>
          </cell>
          <cell r="KN178">
            <v>24.6</v>
          </cell>
          <cell r="KO178">
            <v>0.2</v>
          </cell>
        </row>
        <row r="179">
          <cell r="A179" t="str">
            <v>5EV2</v>
          </cell>
          <cell r="B179" t="str">
            <v>179</v>
          </cell>
          <cell r="C179" t="str">
            <v>NAF 4</v>
          </cell>
          <cell r="D179" t="str">
            <v>EV2</v>
          </cell>
          <cell r="E179" t="str">
            <v>5</v>
          </cell>
          <cell r="F179">
            <v>1.3</v>
          </cell>
          <cell r="G179">
            <v>8.5</v>
          </cell>
          <cell r="H179">
            <v>22.7</v>
          </cell>
          <cell r="I179">
            <v>56.8</v>
          </cell>
          <cell r="J179">
            <v>10.6</v>
          </cell>
          <cell r="K179">
            <v>70.199999999999989</v>
          </cell>
          <cell r="L179">
            <v>21.6</v>
          </cell>
          <cell r="M179">
            <v>3.8</v>
          </cell>
          <cell r="N179">
            <v>4.3999999999999995</v>
          </cell>
          <cell r="O179">
            <v>23.400000000000002</v>
          </cell>
          <cell r="P179">
            <v>37.1</v>
          </cell>
          <cell r="Q179">
            <v>9.9</v>
          </cell>
          <cell r="R179">
            <v>4.3</v>
          </cell>
          <cell r="S179">
            <v>15.1</v>
          </cell>
          <cell r="T179">
            <v>24.2</v>
          </cell>
          <cell r="U179">
            <v>5.4</v>
          </cell>
          <cell r="V179">
            <v>29.099999999999998</v>
          </cell>
          <cell r="W179">
            <v>14.6</v>
          </cell>
          <cell r="X179">
            <v>77.8</v>
          </cell>
          <cell r="Y179">
            <v>7.6</v>
          </cell>
          <cell r="Z179">
            <v>6.9</v>
          </cell>
          <cell r="AA179">
            <v>47.599999999999994</v>
          </cell>
          <cell r="AB179">
            <v>18.600000000000001</v>
          </cell>
          <cell r="AC179">
            <v>55.900000000000006</v>
          </cell>
          <cell r="AD179">
            <v>23.400000000000002</v>
          </cell>
          <cell r="AE179">
            <v>29.099999999999998</v>
          </cell>
          <cell r="AF179">
            <v>22</v>
          </cell>
          <cell r="AG179">
            <v>15</v>
          </cell>
          <cell r="AH179">
            <v>0</v>
          </cell>
          <cell r="AI179">
            <v>33.900000000000006</v>
          </cell>
          <cell r="AJ179">
            <v>64.7</v>
          </cell>
          <cell r="AK179">
            <v>4.5</v>
          </cell>
          <cell r="AL179">
            <v>30.9</v>
          </cell>
          <cell r="AM179">
            <v>42.6</v>
          </cell>
          <cell r="AN179">
            <v>57.4</v>
          </cell>
          <cell r="AO179">
            <v>63.3</v>
          </cell>
          <cell r="AP179">
            <v>36.700000000000003</v>
          </cell>
          <cell r="AQ179">
            <v>36.199999999999996</v>
          </cell>
          <cell r="AR179">
            <v>13.200000000000001</v>
          </cell>
          <cell r="AS179" t="str">
            <v>nd</v>
          </cell>
          <cell r="AT179">
            <v>42.8</v>
          </cell>
          <cell r="AU179">
            <v>7.6</v>
          </cell>
          <cell r="AV179">
            <v>9.7000000000000011</v>
          </cell>
          <cell r="AW179">
            <v>1.7000000000000002</v>
          </cell>
          <cell r="AX179">
            <v>4.7</v>
          </cell>
          <cell r="AY179">
            <v>71.7</v>
          </cell>
          <cell r="AZ179">
            <v>12.3</v>
          </cell>
          <cell r="BA179">
            <v>51.5</v>
          </cell>
          <cell r="BB179">
            <v>19.100000000000001</v>
          </cell>
          <cell r="BC179">
            <v>7.7</v>
          </cell>
          <cell r="BD179">
            <v>7.9</v>
          </cell>
          <cell r="BE179">
            <v>6.6000000000000005</v>
          </cell>
          <cell r="BF179">
            <v>7.1999999999999993</v>
          </cell>
          <cell r="BG179">
            <v>5.2</v>
          </cell>
          <cell r="BH179">
            <v>5.4</v>
          </cell>
          <cell r="BI179">
            <v>9.1</v>
          </cell>
          <cell r="BJ179">
            <v>10</v>
          </cell>
          <cell r="BK179">
            <v>27.200000000000003</v>
          </cell>
          <cell r="BL179">
            <v>43</v>
          </cell>
          <cell r="BM179">
            <v>1.4000000000000001</v>
          </cell>
          <cell r="BN179">
            <v>1.5</v>
          </cell>
          <cell r="BO179">
            <v>1.4000000000000001</v>
          </cell>
          <cell r="BP179">
            <v>4.5</v>
          </cell>
          <cell r="BQ179">
            <v>29.599999999999998</v>
          </cell>
          <cell r="BR179">
            <v>61.7</v>
          </cell>
          <cell r="BS179" t="str">
            <v>nd</v>
          </cell>
          <cell r="BT179" t="str">
            <v>nd</v>
          </cell>
          <cell r="BU179">
            <v>0.2</v>
          </cell>
          <cell r="BV179">
            <v>13.200000000000001</v>
          </cell>
          <cell r="BW179">
            <v>74.2</v>
          </cell>
          <cell r="BX179">
            <v>12.2</v>
          </cell>
          <cell r="BY179">
            <v>3.8</v>
          </cell>
          <cell r="BZ179">
            <v>3.3000000000000003</v>
          </cell>
          <cell r="CA179">
            <v>24.8</v>
          </cell>
          <cell r="CB179">
            <v>45.1</v>
          </cell>
          <cell r="CC179">
            <v>19.100000000000001</v>
          </cell>
          <cell r="CD179">
            <v>4</v>
          </cell>
          <cell r="CE179" t="str">
            <v>nd</v>
          </cell>
          <cell r="CF179">
            <v>0</v>
          </cell>
          <cell r="CG179">
            <v>0</v>
          </cell>
          <cell r="CH179">
            <v>0.5</v>
          </cell>
          <cell r="CI179">
            <v>1.4000000000000001</v>
          </cell>
          <cell r="CJ179">
            <v>98</v>
          </cell>
          <cell r="CK179">
            <v>77.7</v>
          </cell>
          <cell r="CL179">
            <v>43.8</v>
          </cell>
          <cell r="CM179">
            <v>84.8</v>
          </cell>
          <cell r="CN179">
            <v>41.9</v>
          </cell>
          <cell r="CO179">
            <v>7.1</v>
          </cell>
          <cell r="CP179">
            <v>26.200000000000003</v>
          </cell>
          <cell r="CQ179">
            <v>73.8</v>
          </cell>
          <cell r="CR179">
            <v>6.6000000000000005</v>
          </cell>
          <cell r="CS179">
            <v>29.599999999999998</v>
          </cell>
          <cell r="CT179">
            <v>26.8</v>
          </cell>
          <cell r="CU179">
            <v>8.9</v>
          </cell>
          <cell r="CV179">
            <v>34.599999999999994</v>
          </cell>
          <cell r="CW179">
            <v>25.2</v>
          </cell>
          <cell r="CX179">
            <v>7.1999999999999993</v>
          </cell>
          <cell r="CY179">
            <v>15.1</v>
          </cell>
          <cell r="CZ179">
            <v>8.4</v>
          </cell>
          <cell r="DA179">
            <v>14.099999999999998</v>
          </cell>
          <cell r="DB179">
            <v>29.9</v>
          </cell>
          <cell r="DC179">
            <v>20.599999999999998</v>
          </cell>
          <cell r="DD179">
            <v>30.4</v>
          </cell>
          <cell r="DE179">
            <v>12.7</v>
          </cell>
          <cell r="DF179">
            <v>31.4</v>
          </cell>
          <cell r="DG179">
            <v>13.700000000000001</v>
          </cell>
          <cell r="DH179">
            <v>4.1000000000000005</v>
          </cell>
          <cell r="DI179">
            <v>7.6</v>
          </cell>
          <cell r="DJ179">
            <v>24.2</v>
          </cell>
          <cell r="DK179">
            <v>19.100000000000001</v>
          </cell>
          <cell r="DL179" t="str">
            <v>nd</v>
          </cell>
          <cell r="DM179">
            <v>0.6</v>
          </cell>
          <cell r="DN179">
            <v>0</v>
          </cell>
          <cell r="DO179">
            <v>0</v>
          </cell>
          <cell r="DP179">
            <v>0.5</v>
          </cell>
          <cell r="DQ179">
            <v>2.7</v>
          </cell>
          <cell r="DR179">
            <v>1.2</v>
          </cell>
          <cell r="DS179">
            <v>1.5</v>
          </cell>
          <cell r="DT179">
            <v>1.7999999999999998</v>
          </cell>
          <cell r="DU179">
            <v>1</v>
          </cell>
          <cell r="DV179">
            <v>0.2</v>
          </cell>
          <cell r="DW179">
            <v>9.7000000000000011</v>
          </cell>
          <cell r="DX179">
            <v>5.7</v>
          </cell>
          <cell r="DY179">
            <v>2.5</v>
          </cell>
          <cell r="DZ179">
            <v>2.5</v>
          </cell>
          <cell r="EA179">
            <v>1.4000000000000001</v>
          </cell>
          <cell r="EB179">
            <v>0.89999999999999991</v>
          </cell>
          <cell r="EC179">
            <v>31.5</v>
          </cell>
          <cell r="ED179">
            <v>10.5</v>
          </cell>
          <cell r="EE179">
            <v>3.4000000000000004</v>
          </cell>
          <cell r="EF179">
            <v>3.5999999999999996</v>
          </cell>
          <cell r="EG179">
            <v>3.4000000000000004</v>
          </cell>
          <cell r="EH179">
            <v>4.9000000000000004</v>
          </cell>
          <cell r="EI179">
            <v>7.3999999999999995</v>
          </cell>
          <cell r="EJ179">
            <v>1.7000000000000002</v>
          </cell>
          <cell r="EK179">
            <v>0.3</v>
          </cell>
          <cell r="EL179" t="str">
            <v>nd</v>
          </cell>
          <cell r="EM179">
            <v>0.3</v>
          </cell>
          <cell r="EN179">
            <v>0.6</v>
          </cell>
          <cell r="EO179">
            <v>0</v>
          </cell>
          <cell r="EP179">
            <v>0.6</v>
          </cell>
          <cell r="EQ179">
            <v>0</v>
          </cell>
          <cell r="ER179" t="str">
            <v>nd</v>
          </cell>
          <cell r="ES179">
            <v>0.6</v>
          </cell>
          <cell r="ET179">
            <v>0.4</v>
          </cell>
          <cell r="EU179">
            <v>0.6</v>
          </cell>
          <cell r="EV179">
            <v>1.3</v>
          </cell>
          <cell r="EW179">
            <v>1.0999999999999999</v>
          </cell>
          <cell r="EX179">
            <v>2.6</v>
          </cell>
          <cell r="EY179">
            <v>2.6</v>
          </cell>
          <cell r="EZ179">
            <v>0.6</v>
          </cell>
          <cell r="FA179">
            <v>1.6</v>
          </cell>
          <cell r="FB179">
            <v>3.5000000000000004</v>
          </cell>
          <cell r="FC179">
            <v>2.9000000000000004</v>
          </cell>
          <cell r="FD179">
            <v>6</v>
          </cell>
          <cell r="FE179">
            <v>8.1</v>
          </cell>
          <cell r="FF179">
            <v>3.6999999999999997</v>
          </cell>
          <cell r="FG179">
            <v>2.9000000000000004</v>
          </cell>
          <cell r="FH179">
            <v>4</v>
          </cell>
          <cell r="FI179">
            <v>5</v>
          </cell>
          <cell r="FJ179">
            <v>14.799999999999999</v>
          </cell>
          <cell r="FK179">
            <v>26.6</v>
          </cell>
          <cell r="FL179">
            <v>0.4</v>
          </cell>
          <cell r="FM179">
            <v>0.3</v>
          </cell>
          <cell r="FN179">
            <v>0.3</v>
          </cell>
          <cell r="FO179">
            <v>1.2</v>
          </cell>
          <cell r="FP179">
            <v>3.3000000000000003</v>
          </cell>
          <cell r="FQ179">
            <v>5.0999999999999996</v>
          </cell>
          <cell r="FR179">
            <v>0.8</v>
          </cell>
          <cell r="FS179">
            <v>0</v>
          </cell>
          <cell r="FT179">
            <v>0</v>
          </cell>
          <cell r="FU179">
            <v>0</v>
          </cell>
          <cell r="FV179" t="str">
            <v>nd</v>
          </cell>
          <cell r="FW179">
            <v>0.2</v>
          </cell>
          <cell r="FX179">
            <v>1</v>
          </cell>
          <cell r="FY179">
            <v>0.6</v>
          </cell>
          <cell r="FZ179">
            <v>1</v>
          </cell>
          <cell r="GA179">
            <v>2.1999999999999997</v>
          </cell>
          <cell r="GB179">
            <v>3.6999999999999997</v>
          </cell>
          <cell r="GC179" t="str">
            <v>nd</v>
          </cell>
          <cell r="GD179">
            <v>0</v>
          </cell>
          <cell r="GE179">
            <v>0.70000000000000007</v>
          </cell>
          <cell r="GF179">
            <v>2.8000000000000003</v>
          </cell>
          <cell r="GG179">
            <v>8.1</v>
          </cell>
          <cell r="GH179">
            <v>11.1</v>
          </cell>
          <cell r="GI179" t="str">
            <v>nd</v>
          </cell>
          <cell r="GJ179" t="str">
            <v>nd</v>
          </cell>
          <cell r="GK179" t="str">
            <v>nd</v>
          </cell>
          <cell r="GL179">
            <v>0.5</v>
          </cell>
          <cell r="GM179">
            <v>15.4</v>
          </cell>
          <cell r="GN179">
            <v>40.200000000000003</v>
          </cell>
          <cell r="GO179">
            <v>0</v>
          </cell>
          <cell r="GP179">
            <v>0</v>
          </cell>
          <cell r="GQ179">
            <v>0</v>
          </cell>
          <cell r="GR179" t="str">
            <v>nd</v>
          </cell>
          <cell r="GS179">
            <v>3.9</v>
          </cell>
          <cell r="GT179">
            <v>6.4</v>
          </cell>
          <cell r="GU179">
            <v>0</v>
          </cell>
          <cell r="GV179">
            <v>0.89999999999999991</v>
          </cell>
          <cell r="GW179">
            <v>0</v>
          </cell>
          <cell r="GX179">
            <v>0</v>
          </cell>
          <cell r="GY179">
            <v>0.4</v>
          </cell>
          <cell r="GZ179">
            <v>0</v>
          </cell>
          <cell r="HA179">
            <v>0</v>
          </cell>
          <cell r="HB179">
            <v>0</v>
          </cell>
          <cell r="HC179">
            <v>0.6</v>
          </cell>
          <cell r="HD179">
            <v>7.1999999999999993</v>
          </cell>
          <cell r="HE179">
            <v>0.5</v>
          </cell>
          <cell r="HF179">
            <v>0</v>
          </cell>
          <cell r="HG179" t="str">
            <v>nd</v>
          </cell>
          <cell r="HH179">
            <v>0</v>
          </cell>
          <cell r="HI179">
            <v>3.5999999999999996</v>
          </cell>
          <cell r="HJ179">
            <v>16.8</v>
          </cell>
          <cell r="HK179">
            <v>2.5</v>
          </cell>
          <cell r="HL179" t="str">
            <v>nd</v>
          </cell>
          <cell r="HM179" t="str">
            <v>nd</v>
          </cell>
          <cell r="HN179" t="str">
            <v>nd</v>
          </cell>
          <cell r="HO179">
            <v>7.6</v>
          </cell>
          <cell r="HP179">
            <v>40.699999999999996</v>
          </cell>
          <cell r="HQ179">
            <v>8.1</v>
          </cell>
          <cell r="HR179">
            <v>0</v>
          </cell>
          <cell r="HS179">
            <v>0</v>
          </cell>
          <cell r="HT179" t="str">
            <v>nd</v>
          </cell>
          <cell r="HU179">
            <v>1.3</v>
          </cell>
          <cell r="HV179">
            <v>8.6999999999999993</v>
          </cell>
          <cell r="HW179">
            <v>0.5</v>
          </cell>
          <cell r="HX179">
            <v>0</v>
          </cell>
          <cell r="HY179">
            <v>0.3</v>
          </cell>
          <cell r="HZ179" t="str">
            <v>nd</v>
          </cell>
          <cell r="IA179">
            <v>0.4</v>
          </cell>
          <cell r="IB179">
            <v>0.3</v>
          </cell>
          <cell r="IC179" t="str">
            <v>nd</v>
          </cell>
          <cell r="ID179">
            <v>0.3</v>
          </cell>
          <cell r="IE179">
            <v>1.6</v>
          </cell>
          <cell r="IF179">
            <v>3.5999999999999996</v>
          </cell>
          <cell r="IG179">
            <v>2.4</v>
          </cell>
          <cell r="IH179">
            <v>0.5</v>
          </cell>
          <cell r="II179">
            <v>0.4</v>
          </cell>
          <cell r="IJ179">
            <v>0.89999999999999991</v>
          </cell>
          <cell r="IK179">
            <v>6.2</v>
          </cell>
          <cell r="IL179">
            <v>10.4</v>
          </cell>
          <cell r="IM179">
            <v>4</v>
          </cell>
          <cell r="IN179">
            <v>0.89999999999999991</v>
          </cell>
          <cell r="IO179">
            <v>3.2</v>
          </cell>
          <cell r="IP179">
            <v>1.7999999999999998</v>
          </cell>
          <cell r="IQ179">
            <v>14.2</v>
          </cell>
          <cell r="IR179">
            <v>25.900000000000002</v>
          </cell>
          <cell r="IS179">
            <v>9.5</v>
          </cell>
          <cell r="IT179">
            <v>2.1</v>
          </cell>
          <cell r="IU179">
            <v>0</v>
          </cell>
          <cell r="IV179" t="str">
            <v>nd</v>
          </cell>
          <cell r="IW179">
            <v>2.6</v>
          </cell>
          <cell r="IX179">
            <v>4.8</v>
          </cell>
          <cell r="IY179">
            <v>2.9000000000000004</v>
          </cell>
          <cell r="IZ179">
            <v>0.2</v>
          </cell>
          <cell r="JA179">
            <v>0</v>
          </cell>
          <cell r="JB179">
            <v>0</v>
          </cell>
          <cell r="JC179">
            <v>0</v>
          </cell>
          <cell r="JD179">
            <v>0</v>
          </cell>
          <cell r="JE179">
            <v>1.3</v>
          </cell>
          <cell r="JF179">
            <v>0</v>
          </cell>
          <cell r="JG179">
            <v>0</v>
          </cell>
          <cell r="JH179">
            <v>0</v>
          </cell>
          <cell r="JI179">
            <v>0</v>
          </cell>
          <cell r="JJ179" t="str">
            <v>nd</v>
          </cell>
          <cell r="JK179">
            <v>8.5</v>
          </cell>
          <cell r="JL179">
            <v>0</v>
          </cell>
          <cell r="JM179">
            <v>0</v>
          </cell>
          <cell r="JN179">
            <v>0</v>
          </cell>
          <cell r="JO179">
            <v>0</v>
          </cell>
          <cell r="JP179" t="str">
            <v>nd</v>
          </cell>
          <cell r="JQ179">
            <v>21.9</v>
          </cell>
          <cell r="JR179" t="str">
            <v>nd</v>
          </cell>
          <cell r="JS179">
            <v>0</v>
          </cell>
          <cell r="JT179">
            <v>0</v>
          </cell>
          <cell r="JU179">
            <v>0.5</v>
          </cell>
          <cell r="JV179">
            <v>0.70000000000000007</v>
          </cell>
          <cell r="JW179">
            <v>56.100000000000009</v>
          </cell>
          <cell r="JX179">
            <v>0</v>
          </cell>
          <cell r="JY179">
            <v>0</v>
          </cell>
          <cell r="JZ179">
            <v>0</v>
          </cell>
          <cell r="KA179">
            <v>0</v>
          </cell>
          <cell r="KB179" t="str">
            <v>nd</v>
          </cell>
          <cell r="KC179">
            <v>10.299999999999999</v>
          </cell>
          <cell r="KD179">
            <v>53.6</v>
          </cell>
          <cell r="KE179">
            <v>12.5</v>
          </cell>
          <cell r="KF179">
            <v>5</v>
          </cell>
          <cell r="KG179">
            <v>5.8999999999999995</v>
          </cell>
          <cell r="KH179">
            <v>22.900000000000002</v>
          </cell>
          <cell r="KI179">
            <v>0.1</v>
          </cell>
          <cell r="KJ179">
            <v>51.800000000000004</v>
          </cell>
          <cell r="KK179">
            <v>12.3</v>
          </cell>
          <cell r="KL179">
            <v>5</v>
          </cell>
          <cell r="KM179">
            <v>6.6000000000000005</v>
          </cell>
          <cell r="KN179">
            <v>24.2</v>
          </cell>
          <cell r="KO179">
            <v>0.2</v>
          </cell>
        </row>
        <row r="180">
          <cell r="A180" t="str">
            <v>6EV2</v>
          </cell>
          <cell r="B180" t="str">
            <v>180</v>
          </cell>
          <cell r="C180" t="str">
            <v>NAF 4</v>
          </cell>
          <cell r="D180" t="str">
            <v>EV2</v>
          </cell>
          <cell r="E180" t="str">
            <v>6</v>
          </cell>
          <cell r="F180">
            <v>0.4</v>
          </cell>
          <cell r="G180">
            <v>10.299999999999999</v>
          </cell>
          <cell r="H180">
            <v>31.8</v>
          </cell>
          <cell r="I180">
            <v>45.7</v>
          </cell>
          <cell r="J180">
            <v>11.799999999999999</v>
          </cell>
          <cell r="K180">
            <v>80.5</v>
          </cell>
          <cell r="L180">
            <v>10.9</v>
          </cell>
          <cell r="M180">
            <v>3.2</v>
          </cell>
          <cell r="N180">
            <v>5.4</v>
          </cell>
          <cell r="O180">
            <v>31.4</v>
          </cell>
          <cell r="P180">
            <v>44.3</v>
          </cell>
          <cell r="Q180">
            <v>11.899999999999999</v>
          </cell>
          <cell r="R180">
            <v>3.5999999999999996</v>
          </cell>
          <cell r="S180">
            <v>16.2</v>
          </cell>
          <cell r="T180">
            <v>27.900000000000002</v>
          </cell>
          <cell r="U180">
            <v>4.2</v>
          </cell>
          <cell r="V180">
            <v>23.7</v>
          </cell>
          <cell r="W180">
            <v>12.7</v>
          </cell>
          <cell r="X180">
            <v>81.699999999999989</v>
          </cell>
          <cell r="Y180">
            <v>5.6000000000000005</v>
          </cell>
          <cell r="Z180">
            <v>7.1999999999999993</v>
          </cell>
          <cell r="AA180">
            <v>52.800000000000004</v>
          </cell>
          <cell r="AB180">
            <v>12.8</v>
          </cell>
          <cell r="AC180">
            <v>66.400000000000006</v>
          </cell>
          <cell r="AD180">
            <v>15.2</v>
          </cell>
          <cell r="AE180">
            <v>15.7</v>
          </cell>
          <cell r="AF180">
            <v>25.3</v>
          </cell>
          <cell r="AG180">
            <v>14.499999999999998</v>
          </cell>
          <cell r="AH180">
            <v>0</v>
          </cell>
          <cell r="AI180">
            <v>44.6</v>
          </cell>
          <cell r="AJ180">
            <v>60.199999999999996</v>
          </cell>
          <cell r="AK180">
            <v>5.7</v>
          </cell>
          <cell r="AL180">
            <v>34.1</v>
          </cell>
          <cell r="AM180">
            <v>44.4</v>
          </cell>
          <cell r="AN180">
            <v>55.600000000000009</v>
          </cell>
          <cell r="AO180">
            <v>74.099999999999994</v>
          </cell>
          <cell r="AP180">
            <v>25.900000000000002</v>
          </cell>
          <cell r="AQ180">
            <v>27.200000000000003</v>
          </cell>
          <cell r="AR180">
            <v>11.200000000000001</v>
          </cell>
          <cell r="AS180">
            <v>0.89999999999999991</v>
          </cell>
          <cell r="AT180">
            <v>57.8</v>
          </cell>
          <cell r="AU180">
            <v>2.9000000000000004</v>
          </cell>
          <cell r="AV180">
            <v>8.6999999999999993</v>
          </cell>
          <cell r="AW180">
            <v>2.2999999999999998</v>
          </cell>
          <cell r="AX180">
            <v>3.5999999999999996</v>
          </cell>
          <cell r="AY180">
            <v>56.899999999999991</v>
          </cell>
          <cell r="AZ180">
            <v>28.499999999999996</v>
          </cell>
          <cell r="BA180">
            <v>50.1</v>
          </cell>
          <cell r="BB180">
            <v>18.7</v>
          </cell>
          <cell r="BC180">
            <v>15.299999999999999</v>
          </cell>
          <cell r="BD180">
            <v>9.5</v>
          </cell>
          <cell r="BE180">
            <v>4.3</v>
          </cell>
          <cell r="BF180">
            <v>2.1</v>
          </cell>
          <cell r="BG180">
            <v>4.3</v>
          </cell>
          <cell r="BH180">
            <v>7.1999999999999993</v>
          </cell>
          <cell r="BI180">
            <v>12.4</v>
          </cell>
          <cell r="BJ180">
            <v>17.899999999999999</v>
          </cell>
          <cell r="BK180">
            <v>36.799999999999997</v>
          </cell>
          <cell r="BL180">
            <v>21.4</v>
          </cell>
          <cell r="BM180">
            <v>0.6</v>
          </cell>
          <cell r="BN180">
            <v>2.1</v>
          </cell>
          <cell r="BO180">
            <v>1.0999999999999999</v>
          </cell>
          <cell r="BP180">
            <v>4</v>
          </cell>
          <cell r="BQ180">
            <v>38.5</v>
          </cell>
          <cell r="BR180">
            <v>53.6</v>
          </cell>
          <cell r="BS180">
            <v>0</v>
          </cell>
          <cell r="BT180" t="str">
            <v>nd</v>
          </cell>
          <cell r="BU180">
            <v>0.5</v>
          </cell>
          <cell r="BV180">
            <v>17.100000000000001</v>
          </cell>
          <cell r="BW180">
            <v>77.400000000000006</v>
          </cell>
          <cell r="BX180">
            <v>5.0999999999999996</v>
          </cell>
          <cell r="BY180">
            <v>0.70000000000000007</v>
          </cell>
          <cell r="BZ180">
            <v>1.7999999999999998</v>
          </cell>
          <cell r="CA180">
            <v>24.7</v>
          </cell>
          <cell r="CB180">
            <v>49.3</v>
          </cell>
          <cell r="CC180">
            <v>21.9</v>
          </cell>
          <cell r="CD180">
            <v>1.7000000000000002</v>
          </cell>
          <cell r="CE180">
            <v>0</v>
          </cell>
          <cell r="CF180" t="str">
            <v>nd</v>
          </cell>
          <cell r="CG180">
            <v>0.1</v>
          </cell>
          <cell r="CH180">
            <v>0.2</v>
          </cell>
          <cell r="CI180">
            <v>9.5</v>
          </cell>
          <cell r="CJ180">
            <v>90.100000000000009</v>
          </cell>
          <cell r="CK180">
            <v>87.2</v>
          </cell>
          <cell r="CL180">
            <v>50.1</v>
          </cell>
          <cell r="CM180">
            <v>86.3</v>
          </cell>
          <cell r="CN180">
            <v>44.9</v>
          </cell>
          <cell r="CO180">
            <v>7.1999999999999993</v>
          </cell>
          <cell r="CP180">
            <v>26.3</v>
          </cell>
          <cell r="CQ180">
            <v>83.6</v>
          </cell>
          <cell r="CR180">
            <v>10.299999999999999</v>
          </cell>
          <cell r="CS180">
            <v>20.100000000000001</v>
          </cell>
          <cell r="CT180">
            <v>25.2</v>
          </cell>
          <cell r="CU180">
            <v>16.7</v>
          </cell>
          <cell r="CV180">
            <v>38</v>
          </cell>
          <cell r="CW180">
            <v>17.8</v>
          </cell>
          <cell r="CX180">
            <v>7.0000000000000009</v>
          </cell>
          <cell r="CY180">
            <v>12.2</v>
          </cell>
          <cell r="CZ180">
            <v>12.1</v>
          </cell>
          <cell r="DA180">
            <v>17.399999999999999</v>
          </cell>
          <cell r="DB180">
            <v>33.5</v>
          </cell>
          <cell r="DC180">
            <v>15.7</v>
          </cell>
          <cell r="DD180">
            <v>32.5</v>
          </cell>
          <cell r="DE180">
            <v>18.8</v>
          </cell>
          <cell r="DF180">
            <v>34.4</v>
          </cell>
          <cell r="DG180">
            <v>17.5</v>
          </cell>
          <cell r="DH180">
            <v>9.3000000000000007</v>
          </cell>
          <cell r="DI180">
            <v>9.3000000000000007</v>
          </cell>
          <cell r="DJ180">
            <v>27</v>
          </cell>
          <cell r="DK180">
            <v>15.5</v>
          </cell>
          <cell r="DL180" t="str">
            <v>nd</v>
          </cell>
          <cell r="DM180">
            <v>0.1</v>
          </cell>
          <cell r="DN180">
            <v>0</v>
          </cell>
          <cell r="DO180">
            <v>0.1</v>
          </cell>
          <cell r="DP180">
            <v>0.1</v>
          </cell>
          <cell r="DQ180">
            <v>2.6</v>
          </cell>
          <cell r="DR180">
            <v>0.8</v>
          </cell>
          <cell r="DS180">
            <v>1.4000000000000001</v>
          </cell>
          <cell r="DT180">
            <v>4</v>
          </cell>
          <cell r="DU180">
            <v>1.4000000000000001</v>
          </cell>
          <cell r="DV180">
            <v>0.2</v>
          </cell>
          <cell r="DW180">
            <v>9.6</v>
          </cell>
          <cell r="DX180">
            <v>10.6</v>
          </cell>
          <cell r="DY180">
            <v>7.0000000000000009</v>
          </cell>
          <cell r="DZ180">
            <v>2.7</v>
          </cell>
          <cell r="EA180">
            <v>1</v>
          </cell>
          <cell r="EB180">
            <v>0.2</v>
          </cell>
          <cell r="EC180">
            <v>31.1</v>
          </cell>
          <cell r="ED180">
            <v>5.6000000000000005</v>
          </cell>
          <cell r="EE180">
            <v>4.2</v>
          </cell>
          <cell r="EF180">
            <v>2.2999999999999998</v>
          </cell>
          <cell r="EG180">
            <v>1.7000000000000002</v>
          </cell>
          <cell r="EH180">
            <v>1.5</v>
          </cell>
          <cell r="EI180">
            <v>6.8000000000000007</v>
          </cell>
          <cell r="EJ180">
            <v>1.7000000000000002</v>
          </cell>
          <cell r="EK180">
            <v>2.7</v>
          </cell>
          <cell r="EL180">
            <v>0.4</v>
          </cell>
          <cell r="EM180">
            <v>0.1</v>
          </cell>
          <cell r="EN180">
            <v>0.1</v>
          </cell>
          <cell r="EO180" t="str">
            <v>nd</v>
          </cell>
          <cell r="EP180">
            <v>0.3</v>
          </cell>
          <cell r="EQ180" t="str">
            <v>nd</v>
          </cell>
          <cell r="ER180">
            <v>0</v>
          </cell>
          <cell r="ES180">
            <v>0</v>
          </cell>
          <cell r="ET180">
            <v>1.0999999999999999</v>
          </cell>
          <cell r="EU180">
            <v>1.7999999999999998</v>
          </cell>
          <cell r="EV180">
            <v>1.2</v>
          </cell>
          <cell r="EW180">
            <v>2.8000000000000003</v>
          </cell>
          <cell r="EX180">
            <v>2.4</v>
          </cell>
          <cell r="EY180">
            <v>1</v>
          </cell>
          <cell r="EZ180">
            <v>0.89999999999999991</v>
          </cell>
          <cell r="FA180">
            <v>2.6</v>
          </cell>
          <cell r="FB180">
            <v>4.3</v>
          </cell>
          <cell r="FC180">
            <v>10.9</v>
          </cell>
          <cell r="FD180">
            <v>8.6999999999999993</v>
          </cell>
          <cell r="FE180">
            <v>4.1000000000000005</v>
          </cell>
          <cell r="FF180">
            <v>2.1</v>
          </cell>
          <cell r="FG180">
            <v>2.4</v>
          </cell>
          <cell r="FH180">
            <v>4.2</v>
          </cell>
          <cell r="FI180">
            <v>3</v>
          </cell>
          <cell r="FJ180">
            <v>21.3</v>
          </cell>
          <cell r="FK180">
            <v>12.9</v>
          </cell>
          <cell r="FL180">
            <v>0.1</v>
          </cell>
          <cell r="FM180">
            <v>0.4</v>
          </cell>
          <cell r="FN180">
            <v>2.8000000000000003</v>
          </cell>
          <cell r="FO180">
            <v>1.2</v>
          </cell>
          <cell r="FP180">
            <v>4.1000000000000005</v>
          </cell>
          <cell r="FQ180">
            <v>3.4000000000000004</v>
          </cell>
          <cell r="FR180">
            <v>0.2</v>
          </cell>
          <cell r="FS180">
            <v>0</v>
          </cell>
          <cell r="FT180" t="str">
            <v>nd</v>
          </cell>
          <cell r="FU180">
            <v>0</v>
          </cell>
          <cell r="FV180">
            <v>0.1</v>
          </cell>
          <cell r="FW180">
            <v>0.3</v>
          </cell>
          <cell r="FX180">
            <v>1.5</v>
          </cell>
          <cell r="FY180">
            <v>0.89999999999999991</v>
          </cell>
          <cell r="FZ180">
            <v>1</v>
          </cell>
          <cell r="GA180">
            <v>3.2</v>
          </cell>
          <cell r="GB180">
            <v>3.5000000000000004</v>
          </cell>
          <cell r="GC180" t="str">
            <v>nd</v>
          </cell>
          <cell r="GD180">
            <v>0.4</v>
          </cell>
          <cell r="GE180">
            <v>0.2</v>
          </cell>
          <cell r="GF180">
            <v>1.9</v>
          </cell>
          <cell r="GG180">
            <v>13.700000000000001</v>
          </cell>
          <cell r="GH180">
            <v>15.1</v>
          </cell>
          <cell r="GI180">
            <v>0.2</v>
          </cell>
          <cell r="GJ180">
            <v>0.1</v>
          </cell>
          <cell r="GK180" t="str">
            <v>nd</v>
          </cell>
          <cell r="GL180">
            <v>1</v>
          </cell>
          <cell r="GM180">
            <v>16.100000000000001</v>
          </cell>
          <cell r="GN180">
            <v>28.7</v>
          </cell>
          <cell r="GO180">
            <v>0</v>
          </cell>
          <cell r="GP180">
            <v>0</v>
          </cell>
          <cell r="GQ180">
            <v>0</v>
          </cell>
          <cell r="GR180">
            <v>0.1</v>
          </cell>
          <cell r="GS180">
            <v>5.5</v>
          </cell>
          <cell r="GT180">
            <v>6.2</v>
          </cell>
          <cell r="GU180">
            <v>0</v>
          </cell>
          <cell r="GV180">
            <v>0.3</v>
          </cell>
          <cell r="GW180">
            <v>0</v>
          </cell>
          <cell r="GX180">
            <v>0.1</v>
          </cell>
          <cell r="GY180" t="str">
            <v>nd</v>
          </cell>
          <cell r="GZ180">
            <v>0</v>
          </cell>
          <cell r="HA180">
            <v>0</v>
          </cell>
          <cell r="HB180" t="str">
            <v>nd</v>
          </cell>
          <cell r="HC180">
            <v>1.7000000000000002</v>
          </cell>
          <cell r="HD180">
            <v>8.3000000000000007</v>
          </cell>
          <cell r="HE180">
            <v>0.2</v>
          </cell>
          <cell r="HF180">
            <v>0</v>
          </cell>
          <cell r="HG180" t="str">
            <v>nd</v>
          </cell>
          <cell r="HH180" t="str">
            <v>nd</v>
          </cell>
          <cell r="HI180">
            <v>4.3</v>
          </cell>
          <cell r="HJ180">
            <v>26</v>
          </cell>
          <cell r="HK180">
            <v>1.0999999999999999</v>
          </cell>
          <cell r="HL180">
            <v>0</v>
          </cell>
          <cell r="HM180">
            <v>0</v>
          </cell>
          <cell r="HN180">
            <v>0.2</v>
          </cell>
          <cell r="HO180">
            <v>10</v>
          </cell>
          <cell r="HP180">
            <v>32.6</v>
          </cell>
          <cell r="HQ180">
            <v>3.1</v>
          </cell>
          <cell r="HR180">
            <v>0</v>
          </cell>
          <cell r="HS180" t="str">
            <v>nd</v>
          </cell>
          <cell r="HT180">
            <v>0.1</v>
          </cell>
          <cell r="HU180">
            <v>1</v>
          </cell>
          <cell r="HV180">
            <v>10.100000000000001</v>
          </cell>
          <cell r="HW180">
            <v>0.5</v>
          </cell>
          <cell r="HX180" t="str">
            <v>nd</v>
          </cell>
          <cell r="HY180" t="str">
            <v>nd</v>
          </cell>
          <cell r="HZ180">
            <v>0.1</v>
          </cell>
          <cell r="IA180">
            <v>0.2</v>
          </cell>
          <cell r="IB180" t="str">
            <v>nd</v>
          </cell>
          <cell r="IC180">
            <v>0.2</v>
          </cell>
          <cell r="ID180">
            <v>0.2</v>
          </cell>
          <cell r="IE180">
            <v>2.2999999999999998</v>
          </cell>
          <cell r="IF180">
            <v>6.7</v>
          </cell>
          <cell r="IG180">
            <v>1</v>
          </cell>
          <cell r="IH180">
            <v>0.1</v>
          </cell>
          <cell r="II180">
            <v>0.2</v>
          </cell>
          <cell r="IJ180">
            <v>0.6</v>
          </cell>
          <cell r="IK180">
            <v>7.1999999999999993</v>
          </cell>
          <cell r="IL180">
            <v>13.100000000000001</v>
          </cell>
          <cell r="IM180">
            <v>9.8000000000000007</v>
          </cell>
          <cell r="IN180">
            <v>0.3</v>
          </cell>
          <cell r="IO180">
            <v>0.3</v>
          </cell>
          <cell r="IP180">
            <v>0.89999999999999991</v>
          </cell>
          <cell r="IQ180">
            <v>10.9</v>
          </cell>
          <cell r="IR180">
            <v>23.7</v>
          </cell>
          <cell r="IS180">
            <v>9.3000000000000007</v>
          </cell>
          <cell r="IT180">
            <v>1.2</v>
          </cell>
          <cell r="IU180" t="str">
            <v>nd</v>
          </cell>
          <cell r="IV180">
            <v>0.1</v>
          </cell>
          <cell r="IW180">
            <v>4.2</v>
          </cell>
          <cell r="IX180">
            <v>5.6000000000000005</v>
          </cell>
          <cell r="IY180">
            <v>1.7000000000000002</v>
          </cell>
          <cell r="IZ180">
            <v>0.1</v>
          </cell>
          <cell r="JA180">
            <v>0</v>
          </cell>
          <cell r="JB180">
            <v>0</v>
          </cell>
          <cell r="JC180">
            <v>0</v>
          </cell>
          <cell r="JD180">
            <v>0</v>
          </cell>
          <cell r="JE180">
            <v>0.4</v>
          </cell>
          <cell r="JF180">
            <v>0</v>
          </cell>
          <cell r="JG180">
            <v>0</v>
          </cell>
          <cell r="JH180" t="str">
            <v>nd</v>
          </cell>
          <cell r="JI180">
            <v>0</v>
          </cell>
          <cell r="JJ180" t="str">
            <v>nd</v>
          </cell>
          <cell r="JK180">
            <v>8.9</v>
          </cell>
          <cell r="JL180">
            <v>0</v>
          </cell>
          <cell r="JM180">
            <v>0</v>
          </cell>
          <cell r="JN180">
            <v>0</v>
          </cell>
          <cell r="JO180">
            <v>0</v>
          </cell>
          <cell r="JP180">
            <v>7.6</v>
          </cell>
          <cell r="JQ180">
            <v>24.3</v>
          </cell>
          <cell r="JR180">
            <v>0</v>
          </cell>
          <cell r="JS180">
            <v>0</v>
          </cell>
          <cell r="JT180">
            <v>0.1</v>
          </cell>
          <cell r="JU180" t="str">
            <v>nd</v>
          </cell>
          <cell r="JV180">
            <v>0.4</v>
          </cell>
          <cell r="JW180">
            <v>44.800000000000004</v>
          </cell>
          <cell r="JX180">
            <v>0</v>
          </cell>
          <cell r="JY180" t="str">
            <v>nd</v>
          </cell>
          <cell r="JZ180">
            <v>0</v>
          </cell>
          <cell r="KA180" t="str">
            <v>nd</v>
          </cell>
          <cell r="KB180" t="str">
            <v>nd</v>
          </cell>
          <cell r="KC180">
            <v>11.799999999999999</v>
          </cell>
          <cell r="KD180">
            <v>54.2</v>
          </cell>
          <cell r="KE180">
            <v>15.8</v>
          </cell>
          <cell r="KF180">
            <v>4.3</v>
          </cell>
          <cell r="KG180">
            <v>6.6000000000000005</v>
          </cell>
          <cell r="KH180">
            <v>18.600000000000001</v>
          </cell>
          <cell r="KI180">
            <v>0.5</v>
          </cell>
          <cell r="KJ180">
            <v>51.800000000000004</v>
          </cell>
          <cell r="KK180">
            <v>15.9</v>
          </cell>
          <cell r="KL180">
            <v>4.3</v>
          </cell>
          <cell r="KM180">
            <v>7.3999999999999995</v>
          </cell>
          <cell r="KN180">
            <v>20.200000000000003</v>
          </cell>
          <cell r="KO180">
            <v>0.5</v>
          </cell>
        </row>
        <row r="181">
          <cell r="A181" t="str">
            <v>AEV2</v>
          </cell>
          <cell r="B181" t="str">
            <v>181</v>
          </cell>
          <cell r="C181" t="str">
            <v>NAF 4</v>
          </cell>
          <cell r="D181" t="str">
            <v>EV2</v>
          </cell>
          <cell r="E181" t="str">
            <v>A</v>
          </cell>
          <cell r="F181">
            <v>1.9</v>
          </cell>
          <cell r="G181">
            <v>7.6</v>
          </cell>
          <cell r="H181">
            <v>26</v>
          </cell>
          <cell r="I181">
            <v>53.5</v>
          </cell>
          <cell r="J181">
            <v>11</v>
          </cell>
          <cell r="K181">
            <v>74.8</v>
          </cell>
          <cell r="L181">
            <v>17.100000000000001</v>
          </cell>
          <cell r="M181">
            <v>3.8</v>
          </cell>
          <cell r="N181">
            <v>4.3</v>
          </cell>
          <cell r="O181">
            <v>24</v>
          </cell>
          <cell r="P181">
            <v>32</v>
          </cell>
          <cell r="Q181">
            <v>10.9</v>
          </cell>
          <cell r="R181">
            <v>5.8000000000000007</v>
          </cell>
          <cell r="S181">
            <v>14.099999999999998</v>
          </cell>
          <cell r="T181">
            <v>28.7</v>
          </cell>
          <cell r="U181">
            <v>5.7</v>
          </cell>
          <cell r="V181">
            <v>24.7</v>
          </cell>
          <cell r="W181">
            <v>13.700000000000001</v>
          </cell>
          <cell r="X181">
            <v>80.800000000000011</v>
          </cell>
          <cell r="Y181">
            <v>5.5</v>
          </cell>
          <cell r="Z181">
            <v>9.7000000000000011</v>
          </cell>
          <cell r="AA181">
            <v>27.6</v>
          </cell>
          <cell r="AB181">
            <v>17.899999999999999</v>
          </cell>
          <cell r="AC181">
            <v>49.3</v>
          </cell>
          <cell r="AD181">
            <v>29.9</v>
          </cell>
          <cell r="AE181">
            <v>20.3</v>
          </cell>
          <cell r="AF181">
            <v>25.2</v>
          </cell>
          <cell r="AG181">
            <v>13.8</v>
          </cell>
          <cell r="AH181">
            <v>0</v>
          </cell>
          <cell r="AI181">
            <v>40.699999999999996</v>
          </cell>
          <cell r="AJ181">
            <v>60.8</v>
          </cell>
          <cell r="AK181">
            <v>6.7</v>
          </cell>
          <cell r="AL181">
            <v>32.6</v>
          </cell>
          <cell r="AM181">
            <v>26.200000000000003</v>
          </cell>
          <cell r="AN181">
            <v>73.8</v>
          </cell>
          <cell r="AO181">
            <v>24.2</v>
          </cell>
          <cell r="AP181">
            <v>75.8</v>
          </cell>
          <cell r="AQ181">
            <v>59</v>
          </cell>
          <cell r="AR181">
            <v>11.899999999999999</v>
          </cell>
          <cell r="AS181">
            <v>1.9</v>
          </cell>
          <cell r="AT181">
            <v>16.900000000000002</v>
          </cell>
          <cell r="AU181">
            <v>10.299999999999999</v>
          </cell>
          <cell r="AV181">
            <v>7.3</v>
          </cell>
          <cell r="AW181">
            <v>1.9</v>
          </cell>
          <cell r="AX181">
            <v>1.5</v>
          </cell>
          <cell r="AY181">
            <v>84.3</v>
          </cell>
          <cell r="AZ181">
            <v>5</v>
          </cell>
          <cell r="BA181">
            <v>66.2</v>
          </cell>
          <cell r="BB181">
            <v>12</v>
          </cell>
          <cell r="BC181">
            <v>4.7</v>
          </cell>
          <cell r="BD181">
            <v>3.5999999999999996</v>
          </cell>
          <cell r="BE181">
            <v>3.8</v>
          </cell>
          <cell r="BF181">
            <v>9.7000000000000011</v>
          </cell>
          <cell r="BG181">
            <v>3.5000000000000004</v>
          </cell>
          <cell r="BH181">
            <v>2.9000000000000004</v>
          </cell>
          <cell r="BI181">
            <v>3.5000000000000004</v>
          </cell>
          <cell r="BJ181">
            <v>5.2</v>
          </cell>
          <cell r="BK181">
            <v>16.100000000000001</v>
          </cell>
          <cell r="BL181">
            <v>68.899999999999991</v>
          </cell>
          <cell r="BM181">
            <v>2</v>
          </cell>
          <cell r="BN181">
            <v>0.70000000000000007</v>
          </cell>
          <cell r="BO181">
            <v>1.2</v>
          </cell>
          <cell r="BP181">
            <v>3.5999999999999996</v>
          </cell>
          <cell r="BQ181">
            <v>11.799999999999999</v>
          </cell>
          <cell r="BR181">
            <v>80.7</v>
          </cell>
          <cell r="BS181">
            <v>0.2</v>
          </cell>
          <cell r="BT181" t="str">
            <v>nd</v>
          </cell>
          <cell r="BU181">
            <v>0.4</v>
          </cell>
          <cell r="BV181">
            <v>6.1</v>
          </cell>
          <cell r="BW181">
            <v>47.099999999999994</v>
          </cell>
          <cell r="BX181">
            <v>46.1</v>
          </cell>
          <cell r="BY181">
            <v>3.8</v>
          </cell>
          <cell r="BZ181">
            <v>3.2</v>
          </cell>
          <cell r="CA181">
            <v>12.5</v>
          </cell>
          <cell r="CB181">
            <v>38.1</v>
          </cell>
          <cell r="CC181">
            <v>28.199999999999996</v>
          </cell>
          <cell r="CD181">
            <v>14.2</v>
          </cell>
          <cell r="CE181" t="str">
            <v>nd</v>
          </cell>
          <cell r="CF181">
            <v>0</v>
          </cell>
          <cell r="CG181" t="str">
            <v>nd</v>
          </cell>
          <cell r="CH181">
            <v>0.3</v>
          </cell>
          <cell r="CI181">
            <v>0.70000000000000007</v>
          </cell>
          <cell r="CJ181">
            <v>98.9</v>
          </cell>
          <cell r="CK181">
            <v>64.400000000000006</v>
          </cell>
          <cell r="CL181">
            <v>34.599999999999994</v>
          </cell>
          <cell r="CM181">
            <v>78.600000000000009</v>
          </cell>
          <cell r="CN181">
            <v>35.9</v>
          </cell>
          <cell r="CO181">
            <v>5.3</v>
          </cell>
          <cell r="CP181">
            <v>18.399999999999999</v>
          </cell>
          <cell r="CQ181">
            <v>64.099999999999994</v>
          </cell>
          <cell r="CR181">
            <v>6</v>
          </cell>
          <cell r="CS181">
            <v>26.900000000000002</v>
          </cell>
          <cell r="CT181">
            <v>27.800000000000004</v>
          </cell>
          <cell r="CU181">
            <v>13</v>
          </cell>
          <cell r="CV181">
            <v>32.4</v>
          </cell>
          <cell r="CW181">
            <v>26.5</v>
          </cell>
          <cell r="CX181">
            <v>6.1</v>
          </cell>
          <cell r="CY181">
            <v>11.5</v>
          </cell>
          <cell r="CZ181">
            <v>9.7000000000000011</v>
          </cell>
          <cell r="DA181">
            <v>15.7</v>
          </cell>
          <cell r="DB181">
            <v>30.4</v>
          </cell>
          <cell r="DC181">
            <v>25.2</v>
          </cell>
          <cell r="DD181">
            <v>37</v>
          </cell>
          <cell r="DE181">
            <v>10.5</v>
          </cell>
          <cell r="DF181">
            <v>26.1</v>
          </cell>
          <cell r="DG181">
            <v>7.1999999999999993</v>
          </cell>
          <cell r="DH181">
            <v>0.89999999999999991</v>
          </cell>
          <cell r="DI181">
            <v>7.3999999999999995</v>
          </cell>
          <cell r="DJ181">
            <v>11.3</v>
          </cell>
          <cell r="DK181">
            <v>18</v>
          </cell>
          <cell r="DL181">
            <v>0.3</v>
          </cell>
          <cell r="DM181">
            <v>0.4</v>
          </cell>
          <cell r="DN181" t="str">
            <v>nd</v>
          </cell>
          <cell r="DO181">
            <v>0.1</v>
          </cell>
          <cell r="DP181">
            <v>0.89999999999999991</v>
          </cell>
          <cell r="DQ181">
            <v>2.5</v>
          </cell>
          <cell r="DR181">
            <v>1.5</v>
          </cell>
          <cell r="DS181">
            <v>1.0999999999999999</v>
          </cell>
          <cell r="DT181">
            <v>0.8</v>
          </cell>
          <cell r="DU181">
            <v>0.89999999999999991</v>
          </cell>
          <cell r="DV181">
            <v>0.8</v>
          </cell>
          <cell r="DW181">
            <v>16.2</v>
          </cell>
          <cell r="DX181">
            <v>4.5</v>
          </cell>
          <cell r="DY181">
            <v>1.5</v>
          </cell>
          <cell r="DZ181">
            <v>1.3</v>
          </cell>
          <cell r="EA181">
            <v>1</v>
          </cell>
          <cell r="EB181">
            <v>2</v>
          </cell>
          <cell r="EC181">
            <v>38.1</v>
          </cell>
          <cell r="ED181">
            <v>5.3</v>
          </cell>
          <cell r="EE181">
            <v>1.9</v>
          </cell>
          <cell r="EF181">
            <v>1.3</v>
          </cell>
          <cell r="EG181">
            <v>1.4000000000000001</v>
          </cell>
          <cell r="EH181">
            <v>5.0999999999999996</v>
          </cell>
          <cell r="EI181">
            <v>9</v>
          </cell>
          <cell r="EJ181">
            <v>0.8</v>
          </cell>
          <cell r="EK181">
            <v>0.2</v>
          </cell>
          <cell r="EL181">
            <v>0.2</v>
          </cell>
          <cell r="EM181">
            <v>0.2</v>
          </cell>
          <cell r="EN181">
            <v>0.8</v>
          </cell>
          <cell r="EO181" t="str">
            <v>nd</v>
          </cell>
          <cell r="EP181">
            <v>0.5</v>
          </cell>
          <cell r="EQ181" t="str">
            <v>nd</v>
          </cell>
          <cell r="ER181">
            <v>0.1</v>
          </cell>
          <cell r="ES181">
            <v>1.0999999999999999</v>
          </cell>
          <cell r="ET181">
            <v>0.3</v>
          </cell>
          <cell r="EU181">
            <v>0.2</v>
          </cell>
          <cell r="EV181">
            <v>0.4</v>
          </cell>
          <cell r="EW181">
            <v>0.5</v>
          </cell>
          <cell r="EX181">
            <v>1.3</v>
          </cell>
          <cell r="EY181">
            <v>4.7</v>
          </cell>
          <cell r="EZ181">
            <v>0.89999999999999991</v>
          </cell>
          <cell r="FA181">
            <v>1.3</v>
          </cell>
          <cell r="FB181">
            <v>1.0999999999999999</v>
          </cell>
          <cell r="FC181">
            <v>1.7000000000000002</v>
          </cell>
          <cell r="FD181">
            <v>4.8</v>
          </cell>
          <cell r="FE181">
            <v>16.100000000000001</v>
          </cell>
          <cell r="FF181">
            <v>2.1</v>
          </cell>
          <cell r="FG181">
            <v>1.3</v>
          </cell>
          <cell r="FH181">
            <v>1.7999999999999998</v>
          </cell>
          <cell r="FI181">
            <v>2.6</v>
          </cell>
          <cell r="FJ181">
            <v>7.6</v>
          </cell>
          <cell r="FK181">
            <v>38.4</v>
          </cell>
          <cell r="FL181">
            <v>0.1</v>
          </cell>
          <cell r="FM181">
            <v>0.1</v>
          </cell>
          <cell r="FN181">
            <v>0.1</v>
          </cell>
          <cell r="FO181">
            <v>0.2</v>
          </cell>
          <cell r="FP181">
            <v>1.7999999999999998</v>
          </cell>
          <cell r="FQ181">
            <v>8.5</v>
          </cell>
          <cell r="FR181">
            <v>0.89999999999999991</v>
          </cell>
          <cell r="FS181">
            <v>0.1</v>
          </cell>
          <cell r="FT181" t="str">
            <v>nd</v>
          </cell>
          <cell r="FU181">
            <v>0.1</v>
          </cell>
          <cell r="FV181">
            <v>0.5</v>
          </cell>
          <cell r="FW181">
            <v>0.6</v>
          </cell>
          <cell r="FX181">
            <v>0.4</v>
          </cell>
          <cell r="FY181">
            <v>0.5</v>
          </cell>
          <cell r="FZ181">
            <v>1.5</v>
          </cell>
          <cell r="GA181">
            <v>1.7999999999999998</v>
          </cell>
          <cell r="GB181">
            <v>2.8000000000000003</v>
          </cell>
          <cell r="GC181">
            <v>0.2</v>
          </cell>
          <cell r="GD181">
            <v>0.1</v>
          </cell>
          <cell r="GE181">
            <v>0.5</v>
          </cell>
          <cell r="GF181">
            <v>1.4000000000000001</v>
          </cell>
          <cell r="GG181">
            <v>4.8</v>
          </cell>
          <cell r="GH181">
            <v>18.7</v>
          </cell>
          <cell r="GI181">
            <v>0.3</v>
          </cell>
          <cell r="GJ181" t="str">
            <v>nd</v>
          </cell>
          <cell r="GK181">
            <v>0.1</v>
          </cell>
          <cell r="GL181">
            <v>0.2</v>
          </cell>
          <cell r="GM181">
            <v>3.9</v>
          </cell>
          <cell r="GN181">
            <v>49.3</v>
          </cell>
          <cell r="GO181">
            <v>0</v>
          </cell>
          <cell r="GP181" t="str">
            <v>nd</v>
          </cell>
          <cell r="GQ181">
            <v>0</v>
          </cell>
          <cell r="GR181">
            <v>0.3</v>
          </cell>
          <cell r="GS181">
            <v>1.0999999999999999</v>
          </cell>
          <cell r="GT181">
            <v>9.4</v>
          </cell>
          <cell r="GU181">
            <v>0</v>
          </cell>
          <cell r="GV181">
            <v>0.5</v>
          </cell>
          <cell r="GW181">
            <v>0</v>
          </cell>
          <cell r="GX181" t="str">
            <v>nd</v>
          </cell>
          <cell r="GY181">
            <v>1.2</v>
          </cell>
          <cell r="GZ181">
            <v>0</v>
          </cell>
          <cell r="HA181" t="str">
            <v>nd</v>
          </cell>
          <cell r="HB181" t="str">
            <v>nd</v>
          </cell>
          <cell r="HC181">
            <v>0.5</v>
          </cell>
          <cell r="HD181">
            <v>2.8000000000000003</v>
          </cell>
          <cell r="HE181">
            <v>4.2</v>
          </cell>
          <cell r="HF181" t="str">
            <v>nd</v>
          </cell>
          <cell r="HG181">
            <v>0</v>
          </cell>
          <cell r="HH181">
            <v>0.3</v>
          </cell>
          <cell r="HI181">
            <v>1.9</v>
          </cell>
          <cell r="HJ181">
            <v>12.7</v>
          </cell>
          <cell r="HK181">
            <v>10.9</v>
          </cell>
          <cell r="HL181" t="str">
            <v>nd</v>
          </cell>
          <cell r="HM181" t="str">
            <v>nd</v>
          </cell>
          <cell r="HN181">
            <v>0.1</v>
          </cell>
          <cell r="HO181">
            <v>2.9000000000000004</v>
          </cell>
          <cell r="HP181">
            <v>25.4</v>
          </cell>
          <cell r="HQ181">
            <v>25</v>
          </cell>
          <cell r="HR181">
            <v>0</v>
          </cell>
          <cell r="HS181">
            <v>0</v>
          </cell>
          <cell r="HT181">
            <v>0</v>
          </cell>
          <cell r="HU181">
            <v>0.6</v>
          </cell>
          <cell r="HV181">
            <v>5.7</v>
          </cell>
          <cell r="HW181">
            <v>4.9000000000000004</v>
          </cell>
          <cell r="HX181">
            <v>0.2</v>
          </cell>
          <cell r="HY181">
            <v>0.6</v>
          </cell>
          <cell r="HZ181">
            <v>0.2</v>
          </cell>
          <cell r="IA181">
            <v>0.2</v>
          </cell>
          <cell r="IB181">
            <v>0.6</v>
          </cell>
          <cell r="IC181">
            <v>0.2</v>
          </cell>
          <cell r="ID181">
            <v>0.4</v>
          </cell>
          <cell r="IE181">
            <v>1.2</v>
          </cell>
          <cell r="IF181">
            <v>2</v>
          </cell>
          <cell r="IG181">
            <v>2.1</v>
          </cell>
          <cell r="IH181">
            <v>1.6</v>
          </cell>
          <cell r="II181">
            <v>0.8</v>
          </cell>
          <cell r="IJ181">
            <v>1</v>
          </cell>
          <cell r="IK181">
            <v>3.4000000000000004</v>
          </cell>
          <cell r="IL181">
            <v>9.3000000000000007</v>
          </cell>
          <cell r="IM181">
            <v>8.6</v>
          </cell>
          <cell r="IN181">
            <v>3.1</v>
          </cell>
          <cell r="IO181">
            <v>2.5</v>
          </cell>
          <cell r="IP181">
            <v>1.5</v>
          </cell>
          <cell r="IQ181">
            <v>6.1</v>
          </cell>
          <cell r="IR181">
            <v>22.2</v>
          </cell>
          <cell r="IS181">
            <v>14.099999999999998</v>
          </cell>
          <cell r="IT181">
            <v>7.0000000000000009</v>
          </cell>
          <cell r="IU181">
            <v>0.1</v>
          </cell>
          <cell r="IV181">
            <v>0.3</v>
          </cell>
          <cell r="IW181">
            <v>1.6</v>
          </cell>
          <cell r="IX181">
            <v>4.3999999999999995</v>
          </cell>
          <cell r="IY181">
            <v>2.8000000000000003</v>
          </cell>
          <cell r="IZ181">
            <v>1.9</v>
          </cell>
          <cell r="JA181">
            <v>0</v>
          </cell>
          <cell r="JB181">
            <v>0</v>
          </cell>
          <cell r="JC181">
            <v>0</v>
          </cell>
          <cell r="JD181">
            <v>0</v>
          </cell>
          <cell r="JE181">
            <v>1.7999999999999998</v>
          </cell>
          <cell r="JF181">
            <v>0</v>
          </cell>
          <cell r="JG181">
            <v>0</v>
          </cell>
          <cell r="JH181">
            <v>0</v>
          </cell>
          <cell r="JI181">
            <v>0</v>
          </cell>
          <cell r="JJ181" t="str">
            <v>nd</v>
          </cell>
          <cell r="JK181">
            <v>7.3</v>
          </cell>
          <cell r="JL181">
            <v>0</v>
          </cell>
          <cell r="JM181">
            <v>0</v>
          </cell>
          <cell r="JN181">
            <v>0</v>
          </cell>
          <cell r="JO181">
            <v>0.1</v>
          </cell>
          <cell r="JP181">
            <v>0.2</v>
          </cell>
          <cell r="JQ181">
            <v>25.4</v>
          </cell>
          <cell r="JR181" t="str">
            <v>nd</v>
          </cell>
          <cell r="JS181">
            <v>0</v>
          </cell>
          <cell r="JT181" t="str">
            <v>nd</v>
          </cell>
          <cell r="JU181">
            <v>0.2</v>
          </cell>
          <cell r="JV181">
            <v>0.4</v>
          </cell>
          <cell r="JW181">
            <v>53.6</v>
          </cell>
          <cell r="JX181">
            <v>0</v>
          </cell>
          <cell r="JY181">
            <v>0</v>
          </cell>
          <cell r="JZ181" t="str">
            <v>nd</v>
          </cell>
          <cell r="KA181" t="str">
            <v>nd</v>
          </cell>
          <cell r="KB181">
            <v>0.2</v>
          </cell>
          <cell r="KC181">
            <v>10.8</v>
          </cell>
          <cell r="KD181">
            <v>64.7</v>
          </cell>
          <cell r="KE181">
            <v>7.3999999999999995</v>
          </cell>
          <cell r="KF181">
            <v>4</v>
          </cell>
          <cell r="KG181">
            <v>3.9</v>
          </cell>
          <cell r="KH181">
            <v>19.8</v>
          </cell>
          <cell r="KI181">
            <v>0.2</v>
          </cell>
          <cell r="KJ181">
            <v>62.8</v>
          </cell>
          <cell r="KK181">
            <v>7.3</v>
          </cell>
          <cell r="KL181">
            <v>4.1000000000000005</v>
          </cell>
          <cell r="KM181">
            <v>4.1000000000000005</v>
          </cell>
          <cell r="KN181">
            <v>21.5</v>
          </cell>
          <cell r="KO181">
            <v>0.2</v>
          </cell>
        </row>
        <row r="182">
          <cell r="A182" t="str">
            <v>BEV2</v>
          </cell>
          <cell r="B182" t="str">
            <v>182</v>
          </cell>
          <cell r="C182" t="str">
            <v>NAF 4</v>
          </cell>
          <cell r="D182" t="str">
            <v>EV2</v>
          </cell>
          <cell r="E182" t="str">
            <v>B</v>
          </cell>
          <cell r="F182">
            <v>1.3</v>
          </cell>
          <cell r="G182">
            <v>6.2</v>
          </cell>
          <cell r="H182">
            <v>24.2</v>
          </cell>
          <cell r="I182">
            <v>57.199999999999996</v>
          </cell>
          <cell r="J182">
            <v>11.1</v>
          </cell>
          <cell r="K182">
            <v>73.7</v>
          </cell>
          <cell r="L182">
            <v>15.9</v>
          </cell>
          <cell r="M182">
            <v>5.5</v>
          </cell>
          <cell r="N182">
            <v>4.9000000000000004</v>
          </cell>
          <cell r="O182">
            <v>22.2</v>
          </cell>
          <cell r="P182">
            <v>36.1</v>
          </cell>
          <cell r="Q182">
            <v>10.100000000000001</v>
          </cell>
          <cell r="R182">
            <v>5.2</v>
          </cell>
          <cell r="S182">
            <v>18.899999999999999</v>
          </cell>
          <cell r="T182">
            <v>25</v>
          </cell>
          <cell r="U182">
            <v>4.9000000000000004</v>
          </cell>
          <cell r="V182">
            <v>23.5</v>
          </cell>
          <cell r="W182">
            <v>14.299999999999999</v>
          </cell>
          <cell r="X182">
            <v>77.900000000000006</v>
          </cell>
          <cell r="Y182">
            <v>7.8</v>
          </cell>
          <cell r="Z182">
            <v>8.6999999999999993</v>
          </cell>
          <cell r="AA182">
            <v>40.6</v>
          </cell>
          <cell r="AB182">
            <v>21.7</v>
          </cell>
          <cell r="AC182">
            <v>52.2</v>
          </cell>
          <cell r="AD182">
            <v>24.6</v>
          </cell>
          <cell r="AE182">
            <v>18</v>
          </cell>
          <cell r="AF182">
            <v>27.900000000000002</v>
          </cell>
          <cell r="AG182">
            <v>19.7</v>
          </cell>
          <cell r="AH182">
            <v>0</v>
          </cell>
          <cell r="AI182">
            <v>34.4</v>
          </cell>
          <cell r="AJ182">
            <v>67.2</v>
          </cell>
          <cell r="AK182">
            <v>4.5</v>
          </cell>
          <cell r="AL182">
            <v>28.299999999999997</v>
          </cell>
          <cell r="AM182">
            <v>34.300000000000004</v>
          </cell>
          <cell r="AN182">
            <v>65.7</v>
          </cell>
          <cell r="AO182">
            <v>44.7</v>
          </cell>
          <cell r="AP182">
            <v>55.300000000000004</v>
          </cell>
          <cell r="AQ182">
            <v>45</v>
          </cell>
          <cell r="AR182">
            <v>11.1</v>
          </cell>
          <cell r="AS182">
            <v>2.2999999999999998</v>
          </cell>
          <cell r="AT182">
            <v>33.900000000000006</v>
          </cell>
          <cell r="AU182">
            <v>7.6</v>
          </cell>
          <cell r="AV182">
            <v>9.4</v>
          </cell>
          <cell r="AW182">
            <v>2.4</v>
          </cell>
          <cell r="AX182">
            <v>3.2</v>
          </cell>
          <cell r="AY182">
            <v>75.8</v>
          </cell>
          <cell r="AZ182">
            <v>9.1</v>
          </cell>
          <cell r="BA182">
            <v>61.199999999999996</v>
          </cell>
          <cell r="BB182">
            <v>13</v>
          </cell>
          <cell r="BC182">
            <v>6.8000000000000007</v>
          </cell>
          <cell r="BD182">
            <v>5.4</v>
          </cell>
          <cell r="BE182">
            <v>5.5</v>
          </cell>
          <cell r="BF182">
            <v>8.2000000000000011</v>
          </cell>
          <cell r="BG182">
            <v>4.5999999999999996</v>
          </cell>
          <cell r="BH182">
            <v>4.5</v>
          </cell>
          <cell r="BI182">
            <v>5.4</v>
          </cell>
          <cell r="BJ182">
            <v>6.4</v>
          </cell>
          <cell r="BK182">
            <v>21.5</v>
          </cell>
          <cell r="BL182">
            <v>57.499999999999993</v>
          </cell>
          <cell r="BM182">
            <v>0.89999999999999991</v>
          </cell>
          <cell r="BN182">
            <v>0.89999999999999991</v>
          </cell>
          <cell r="BO182">
            <v>1.2</v>
          </cell>
          <cell r="BP182">
            <v>3.3000000000000003</v>
          </cell>
          <cell r="BQ182">
            <v>20.8</v>
          </cell>
          <cell r="BR182">
            <v>72.899999999999991</v>
          </cell>
          <cell r="BS182" t="str">
            <v>nd</v>
          </cell>
          <cell r="BT182">
            <v>0</v>
          </cell>
          <cell r="BU182">
            <v>0.5</v>
          </cell>
          <cell r="BV182">
            <v>9.5</v>
          </cell>
          <cell r="BW182">
            <v>69.199999999999989</v>
          </cell>
          <cell r="BX182">
            <v>20.8</v>
          </cell>
          <cell r="BY182">
            <v>5</v>
          </cell>
          <cell r="BZ182">
            <v>3.5999999999999996</v>
          </cell>
          <cell r="CA182">
            <v>20.399999999999999</v>
          </cell>
          <cell r="CB182">
            <v>45.1</v>
          </cell>
          <cell r="CC182">
            <v>20.9</v>
          </cell>
          <cell r="CD182">
            <v>5</v>
          </cell>
          <cell r="CE182">
            <v>0</v>
          </cell>
          <cell r="CF182">
            <v>0</v>
          </cell>
          <cell r="CG182" t="str">
            <v>nd</v>
          </cell>
          <cell r="CH182">
            <v>0.5</v>
          </cell>
          <cell r="CI182">
            <v>0.5</v>
          </cell>
          <cell r="CJ182">
            <v>99</v>
          </cell>
          <cell r="CK182">
            <v>73.900000000000006</v>
          </cell>
          <cell r="CL182">
            <v>39.300000000000004</v>
          </cell>
          <cell r="CM182">
            <v>82.199999999999989</v>
          </cell>
          <cell r="CN182">
            <v>40.400000000000006</v>
          </cell>
          <cell r="CO182">
            <v>5.7</v>
          </cell>
          <cell r="CP182">
            <v>21.9</v>
          </cell>
          <cell r="CQ182">
            <v>70.199999999999989</v>
          </cell>
          <cell r="CR182">
            <v>7.9</v>
          </cell>
          <cell r="CS182">
            <v>29.599999999999998</v>
          </cell>
          <cell r="CT182">
            <v>27</v>
          </cell>
          <cell r="CU182">
            <v>10.6</v>
          </cell>
          <cell r="CV182">
            <v>32.9</v>
          </cell>
          <cell r="CW182">
            <v>28.799999999999997</v>
          </cell>
          <cell r="CX182">
            <v>8</v>
          </cell>
          <cell r="CY182">
            <v>13.3</v>
          </cell>
          <cell r="CZ182">
            <v>9.6</v>
          </cell>
          <cell r="DA182">
            <v>13.3</v>
          </cell>
          <cell r="DB182">
            <v>27</v>
          </cell>
          <cell r="DC182">
            <v>23.9</v>
          </cell>
          <cell r="DD182">
            <v>32.1</v>
          </cell>
          <cell r="DE182">
            <v>15.5</v>
          </cell>
          <cell r="DF182">
            <v>28.7</v>
          </cell>
          <cell r="DG182">
            <v>12.4</v>
          </cell>
          <cell r="DH182">
            <v>2.9000000000000004</v>
          </cell>
          <cell r="DI182">
            <v>6.8000000000000007</v>
          </cell>
          <cell r="DJ182">
            <v>16.8</v>
          </cell>
          <cell r="DK182">
            <v>16.400000000000002</v>
          </cell>
          <cell r="DL182">
            <v>0.3</v>
          </cell>
          <cell r="DM182">
            <v>0.4</v>
          </cell>
          <cell r="DN182">
            <v>0</v>
          </cell>
          <cell r="DO182">
            <v>0.1</v>
          </cell>
          <cell r="DP182">
            <v>0.3</v>
          </cell>
          <cell r="DQ182">
            <v>1.7000000000000002</v>
          </cell>
          <cell r="DR182">
            <v>1.0999999999999999</v>
          </cell>
          <cell r="DS182">
            <v>1</v>
          </cell>
          <cell r="DT182">
            <v>0.89999999999999991</v>
          </cell>
          <cell r="DU182">
            <v>1</v>
          </cell>
          <cell r="DV182">
            <v>0.5</v>
          </cell>
          <cell r="DW182">
            <v>12.6</v>
          </cell>
          <cell r="DX182">
            <v>4.8</v>
          </cell>
          <cell r="DY182">
            <v>2.2999999999999998</v>
          </cell>
          <cell r="DZ182">
            <v>1.6</v>
          </cell>
          <cell r="EA182">
            <v>1.7000000000000002</v>
          </cell>
          <cell r="EB182">
            <v>1.2</v>
          </cell>
          <cell r="EC182">
            <v>38</v>
          </cell>
          <cell r="ED182">
            <v>6</v>
          </cell>
          <cell r="EE182">
            <v>2.9000000000000004</v>
          </cell>
          <cell r="EF182">
            <v>2.5</v>
          </cell>
          <cell r="EG182">
            <v>2.2999999999999998</v>
          </cell>
          <cell r="EH182">
            <v>5.6000000000000005</v>
          </cell>
          <cell r="EI182">
            <v>8.5</v>
          </cell>
          <cell r="EJ182">
            <v>1.0999999999999999</v>
          </cell>
          <cell r="EK182">
            <v>0.5</v>
          </cell>
          <cell r="EL182">
            <v>0.3</v>
          </cell>
          <cell r="EM182">
            <v>0.1</v>
          </cell>
          <cell r="EN182">
            <v>0.6</v>
          </cell>
          <cell r="EO182" t="str">
            <v>nd</v>
          </cell>
          <cell r="EP182">
            <v>0.5</v>
          </cell>
          <cell r="EQ182" t="str">
            <v>nd</v>
          </cell>
          <cell r="ER182">
            <v>0.2</v>
          </cell>
          <cell r="ES182">
            <v>0.3</v>
          </cell>
          <cell r="ET182">
            <v>0.5</v>
          </cell>
          <cell r="EU182">
            <v>0.3</v>
          </cell>
          <cell r="EV182">
            <v>0.4</v>
          </cell>
          <cell r="EW182">
            <v>0.6</v>
          </cell>
          <cell r="EX182">
            <v>1.9</v>
          </cell>
          <cell r="EY182">
            <v>2.6</v>
          </cell>
          <cell r="EZ182">
            <v>1.3</v>
          </cell>
          <cell r="FA182">
            <v>1.4000000000000001</v>
          </cell>
          <cell r="FB182">
            <v>1.7000000000000002</v>
          </cell>
          <cell r="FC182">
            <v>2.2999999999999998</v>
          </cell>
          <cell r="FD182">
            <v>5.8000000000000007</v>
          </cell>
          <cell r="FE182">
            <v>11.600000000000001</v>
          </cell>
          <cell r="FF182">
            <v>2.5</v>
          </cell>
          <cell r="FG182">
            <v>2.1999999999999997</v>
          </cell>
          <cell r="FH182">
            <v>2.8000000000000003</v>
          </cell>
          <cell r="FI182">
            <v>2.9000000000000004</v>
          </cell>
          <cell r="FJ182">
            <v>11.700000000000001</v>
          </cell>
          <cell r="FK182">
            <v>35.4</v>
          </cell>
          <cell r="FL182">
            <v>0.3</v>
          </cell>
          <cell r="FM182">
            <v>0.5</v>
          </cell>
          <cell r="FN182">
            <v>0.5</v>
          </cell>
          <cell r="FO182">
            <v>0.4</v>
          </cell>
          <cell r="FP182">
            <v>1.6</v>
          </cell>
          <cell r="FQ182">
            <v>7.5</v>
          </cell>
          <cell r="FR182">
            <v>0.4</v>
          </cell>
          <cell r="FS182" t="str">
            <v>nd</v>
          </cell>
          <cell r="FT182">
            <v>0</v>
          </cell>
          <cell r="FU182">
            <v>0</v>
          </cell>
          <cell r="FV182">
            <v>0.5</v>
          </cell>
          <cell r="FW182">
            <v>0.3</v>
          </cell>
          <cell r="FX182">
            <v>0.6</v>
          </cell>
          <cell r="FY182">
            <v>0.70000000000000007</v>
          </cell>
          <cell r="FZ182">
            <v>0.70000000000000007</v>
          </cell>
          <cell r="GA182">
            <v>1.7999999999999998</v>
          </cell>
          <cell r="GB182">
            <v>2.1999999999999997</v>
          </cell>
          <cell r="GC182">
            <v>0.1</v>
          </cell>
          <cell r="GD182">
            <v>0.1</v>
          </cell>
          <cell r="GE182">
            <v>0.4</v>
          </cell>
          <cell r="GF182">
            <v>1.7999999999999998</v>
          </cell>
          <cell r="GG182">
            <v>6.8000000000000007</v>
          </cell>
          <cell r="GH182">
            <v>15</v>
          </cell>
          <cell r="GI182">
            <v>0</v>
          </cell>
          <cell r="GJ182">
            <v>0</v>
          </cell>
          <cell r="GK182">
            <v>0.1</v>
          </cell>
          <cell r="GL182">
            <v>0.70000000000000007</v>
          </cell>
          <cell r="GM182">
            <v>9.8000000000000007</v>
          </cell>
          <cell r="GN182">
            <v>46.800000000000004</v>
          </cell>
          <cell r="GO182" t="str">
            <v>nd</v>
          </cell>
          <cell r="GP182" t="str">
            <v>nd</v>
          </cell>
          <cell r="GQ182" t="str">
            <v>nd</v>
          </cell>
          <cell r="GR182">
            <v>0.1</v>
          </cell>
          <cell r="GS182">
            <v>2.5</v>
          </cell>
          <cell r="GT182">
            <v>8.3000000000000007</v>
          </cell>
          <cell r="GU182">
            <v>0</v>
          </cell>
          <cell r="GV182">
            <v>0.5</v>
          </cell>
          <cell r="GW182">
            <v>0</v>
          </cell>
          <cell r="GX182">
            <v>0.1</v>
          </cell>
          <cell r="GY182">
            <v>0.5</v>
          </cell>
          <cell r="GZ182">
            <v>0</v>
          </cell>
          <cell r="HA182">
            <v>0</v>
          </cell>
          <cell r="HB182">
            <v>0</v>
          </cell>
          <cell r="HC182">
            <v>0.4</v>
          </cell>
          <cell r="HD182">
            <v>4</v>
          </cell>
          <cell r="HE182">
            <v>1.9</v>
          </cell>
          <cell r="HF182">
            <v>0</v>
          </cell>
          <cell r="HG182">
            <v>0</v>
          </cell>
          <cell r="HH182">
            <v>0.2</v>
          </cell>
          <cell r="HI182">
            <v>2.2999999999999998</v>
          </cell>
          <cell r="HJ182">
            <v>17</v>
          </cell>
          <cell r="HK182">
            <v>4.8</v>
          </cell>
          <cell r="HL182" t="str">
            <v>nd</v>
          </cell>
          <cell r="HM182">
            <v>0</v>
          </cell>
          <cell r="HN182">
            <v>0.1</v>
          </cell>
          <cell r="HO182">
            <v>5.2</v>
          </cell>
          <cell r="HP182">
            <v>39.900000000000006</v>
          </cell>
          <cell r="HQ182">
            <v>11.899999999999999</v>
          </cell>
          <cell r="HR182">
            <v>0</v>
          </cell>
          <cell r="HS182">
            <v>0</v>
          </cell>
          <cell r="HT182" t="str">
            <v>nd</v>
          </cell>
          <cell r="HU182">
            <v>1.4000000000000001</v>
          </cell>
          <cell r="HV182">
            <v>7.9</v>
          </cell>
          <cell r="HW182">
            <v>1.7000000000000002</v>
          </cell>
          <cell r="HX182">
            <v>0.1</v>
          </cell>
          <cell r="HY182">
            <v>0.4</v>
          </cell>
          <cell r="HZ182">
            <v>0.1</v>
          </cell>
          <cell r="IA182">
            <v>0.3</v>
          </cell>
          <cell r="IB182">
            <v>0.2</v>
          </cell>
          <cell r="IC182">
            <v>0.1</v>
          </cell>
          <cell r="ID182">
            <v>0.4</v>
          </cell>
          <cell r="IE182">
            <v>1.5</v>
          </cell>
          <cell r="IF182">
            <v>2.7</v>
          </cell>
          <cell r="IG182">
            <v>1.2</v>
          </cell>
          <cell r="IH182">
            <v>0.2</v>
          </cell>
          <cell r="II182">
            <v>0.4</v>
          </cell>
          <cell r="IJ182">
            <v>0.70000000000000007</v>
          </cell>
          <cell r="IK182">
            <v>4.9000000000000004</v>
          </cell>
          <cell r="IL182">
            <v>11.3</v>
          </cell>
          <cell r="IM182">
            <v>5.6000000000000005</v>
          </cell>
          <cell r="IN182">
            <v>1.2</v>
          </cell>
          <cell r="IO182">
            <v>4.2</v>
          </cell>
          <cell r="IP182">
            <v>2</v>
          </cell>
          <cell r="IQ182">
            <v>11.799999999999999</v>
          </cell>
          <cell r="IR182">
            <v>25.2</v>
          </cell>
          <cell r="IS182">
            <v>11.3</v>
          </cell>
          <cell r="IT182">
            <v>2.9000000000000004</v>
          </cell>
          <cell r="IU182">
            <v>0.2</v>
          </cell>
          <cell r="IV182">
            <v>0.4</v>
          </cell>
          <cell r="IW182">
            <v>2.1</v>
          </cell>
          <cell r="IX182">
            <v>5.5</v>
          </cell>
          <cell r="IY182">
            <v>2.4</v>
          </cell>
          <cell r="IZ182">
            <v>0.5</v>
          </cell>
          <cell r="JA182">
            <v>0</v>
          </cell>
          <cell r="JB182">
            <v>0</v>
          </cell>
          <cell r="JC182">
            <v>0</v>
          </cell>
          <cell r="JD182">
            <v>0</v>
          </cell>
          <cell r="JE182">
            <v>1.0999999999999999</v>
          </cell>
          <cell r="JF182">
            <v>0</v>
          </cell>
          <cell r="JG182">
            <v>0</v>
          </cell>
          <cell r="JH182">
            <v>0</v>
          </cell>
          <cell r="JI182" t="str">
            <v>nd</v>
          </cell>
          <cell r="JJ182" t="str">
            <v>nd</v>
          </cell>
          <cell r="JK182">
            <v>6.1</v>
          </cell>
          <cell r="JL182">
            <v>0</v>
          </cell>
          <cell r="JM182">
            <v>0</v>
          </cell>
          <cell r="JN182" t="str">
            <v>nd</v>
          </cell>
          <cell r="JO182">
            <v>0.1</v>
          </cell>
          <cell r="JP182">
            <v>0.1</v>
          </cell>
          <cell r="JQ182">
            <v>23.799999999999997</v>
          </cell>
          <cell r="JR182">
            <v>0</v>
          </cell>
          <cell r="JS182">
            <v>0</v>
          </cell>
          <cell r="JT182">
            <v>0</v>
          </cell>
          <cell r="JU182">
            <v>0.2</v>
          </cell>
          <cell r="JV182">
            <v>0.2</v>
          </cell>
          <cell r="JW182">
            <v>57.099999999999994</v>
          </cell>
          <cell r="JX182">
            <v>0</v>
          </cell>
          <cell r="JY182">
            <v>0</v>
          </cell>
          <cell r="JZ182">
            <v>0</v>
          </cell>
          <cell r="KA182">
            <v>0</v>
          </cell>
          <cell r="KB182">
            <v>0.1</v>
          </cell>
          <cell r="KC182">
            <v>10.9</v>
          </cell>
          <cell r="KD182">
            <v>58.199999999999996</v>
          </cell>
          <cell r="KE182">
            <v>9.6</v>
          </cell>
          <cell r="KF182">
            <v>3.5000000000000004</v>
          </cell>
          <cell r="KG182">
            <v>5.5</v>
          </cell>
          <cell r="KH182">
            <v>23.1</v>
          </cell>
          <cell r="KI182">
            <v>0.1</v>
          </cell>
          <cell r="KJ182">
            <v>56.3</v>
          </cell>
          <cell r="KK182">
            <v>9.4</v>
          </cell>
          <cell r="KL182">
            <v>3.5000000000000004</v>
          </cell>
          <cell r="KM182">
            <v>5.8999999999999995</v>
          </cell>
          <cell r="KN182">
            <v>24.8</v>
          </cell>
          <cell r="KO182">
            <v>0.2</v>
          </cell>
        </row>
        <row r="183">
          <cell r="A183" t="str">
            <v>CEV2</v>
          </cell>
          <cell r="B183" t="str">
            <v>183</v>
          </cell>
          <cell r="C183" t="str">
            <v>NAF 4</v>
          </cell>
          <cell r="D183" t="str">
            <v>EV2</v>
          </cell>
          <cell r="E183" t="str">
            <v>C</v>
          </cell>
          <cell r="F183">
            <v>0.6</v>
          </cell>
          <cell r="G183">
            <v>10</v>
          </cell>
          <cell r="H183">
            <v>30.099999999999998</v>
          </cell>
          <cell r="I183">
            <v>47.8</v>
          </cell>
          <cell r="J183">
            <v>11.600000000000001</v>
          </cell>
          <cell r="K183">
            <v>78.900000000000006</v>
          </cell>
          <cell r="L183">
            <v>12.5</v>
          </cell>
          <cell r="M183">
            <v>3.3000000000000003</v>
          </cell>
          <cell r="N183">
            <v>5.3</v>
          </cell>
          <cell r="O183">
            <v>29.9</v>
          </cell>
          <cell r="P183">
            <v>42.9</v>
          </cell>
          <cell r="Q183">
            <v>11.5</v>
          </cell>
          <cell r="R183">
            <v>3.6999999999999997</v>
          </cell>
          <cell r="S183">
            <v>16</v>
          </cell>
          <cell r="T183">
            <v>27.200000000000003</v>
          </cell>
          <cell r="U183">
            <v>4.3999999999999995</v>
          </cell>
          <cell r="V183">
            <v>24.7</v>
          </cell>
          <cell r="W183">
            <v>13</v>
          </cell>
          <cell r="X183">
            <v>81</v>
          </cell>
          <cell r="Y183">
            <v>6</v>
          </cell>
          <cell r="Z183">
            <v>7.0000000000000009</v>
          </cell>
          <cell r="AA183">
            <v>51.9</v>
          </cell>
          <cell r="AB183">
            <v>14.000000000000002</v>
          </cell>
          <cell r="AC183">
            <v>64.3</v>
          </cell>
          <cell r="AD183">
            <v>17.100000000000001</v>
          </cell>
          <cell r="AE183">
            <v>19.8</v>
          </cell>
          <cell r="AF183">
            <v>24.2</v>
          </cell>
          <cell r="AG183">
            <v>14.299999999999999</v>
          </cell>
          <cell r="AH183">
            <v>0</v>
          </cell>
          <cell r="AI183">
            <v>41.8</v>
          </cell>
          <cell r="AJ183">
            <v>61</v>
          </cell>
          <cell r="AK183">
            <v>5.5</v>
          </cell>
          <cell r="AL183">
            <v>33.5</v>
          </cell>
          <cell r="AM183">
            <v>44.1</v>
          </cell>
          <cell r="AN183">
            <v>55.900000000000006</v>
          </cell>
          <cell r="AO183">
            <v>72.099999999999994</v>
          </cell>
          <cell r="AP183">
            <v>27.900000000000002</v>
          </cell>
          <cell r="AQ183">
            <v>28.9</v>
          </cell>
          <cell r="AR183">
            <v>11.600000000000001</v>
          </cell>
          <cell r="AS183">
            <v>0.70000000000000007</v>
          </cell>
          <cell r="AT183">
            <v>55.1</v>
          </cell>
          <cell r="AU183">
            <v>3.5999999999999996</v>
          </cell>
          <cell r="AV183">
            <v>8.9</v>
          </cell>
          <cell r="AW183">
            <v>2.1</v>
          </cell>
          <cell r="AX183">
            <v>3.9</v>
          </cell>
          <cell r="AY183">
            <v>59.699999999999996</v>
          </cell>
          <cell r="AZ183">
            <v>25.4</v>
          </cell>
          <cell r="BA183">
            <v>50.4</v>
          </cell>
          <cell r="BB183">
            <v>18.8</v>
          </cell>
          <cell r="BC183">
            <v>13.8</v>
          </cell>
          <cell r="BD183">
            <v>9.1999999999999993</v>
          </cell>
          <cell r="BE183">
            <v>4.8</v>
          </cell>
          <cell r="BF183">
            <v>3</v>
          </cell>
          <cell r="BG183">
            <v>4.3999999999999995</v>
          </cell>
          <cell r="BH183">
            <v>6.9</v>
          </cell>
          <cell r="BI183">
            <v>11.799999999999999</v>
          </cell>
          <cell r="BJ183">
            <v>16.400000000000002</v>
          </cell>
          <cell r="BK183">
            <v>35</v>
          </cell>
          <cell r="BL183">
            <v>25.4</v>
          </cell>
          <cell r="BM183">
            <v>0.8</v>
          </cell>
          <cell r="BN183">
            <v>2</v>
          </cell>
          <cell r="BO183">
            <v>1.2</v>
          </cell>
          <cell r="BP183">
            <v>4.1000000000000005</v>
          </cell>
          <cell r="BQ183">
            <v>36.9</v>
          </cell>
          <cell r="BR183">
            <v>55.2</v>
          </cell>
          <cell r="BS183" t="str">
            <v>nd</v>
          </cell>
          <cell r="BT183">
            <v>0.1</v>
          </cell>
          <cell r="BU183">
            <v>0.4</v>
          </cell>
          <cell r="BV183">
            <v>16.3</v>
          </cell>
          <cell r="BW183">
            <v>76.8</v>
          </cell>
          <cell r="BX183">
            <v>6.4</v>
          </cell>
          <cell r="BY183">
            <v>1.2</v>
          </cell>
          <cell r="BZ183">
            <v>2.1</v>
          </cell>
          <cell r="CA183">
            <v>24.7</v>
          </cell>
          <cell r="CB183">
            <v>48.5</v>
          </cell>
          <cell r="CC183">
            <v>21.4</v>
          </cell>
          <cell r="CD183">
            <v>2.1</v>
          </cell>
          <cell r="CE183" t="str">
            <v>nd</v>
          </cell>
          <cell r="CF183" t="str">
            <v>nd</v>
          </cell>
          <cell r="CG183">
            <v>0.1</v>
          </cell>
          <cell r="CH183">
            <v>0.2</v>
          </cell>
          <cell r="CI183">
            <v>8</v>
          </cell>
          <cell r="CJ183">
            <v>91.600000000000009</v>
          </cell>
          <cell r="CK183">
            <v>85.3</v>
          </cell>
          <cell r="CL183">
            <v>48.8</v>
          </cell>
          <cell r="CM183">
            <v>86</v>
          </cell>
          <cell r="CN183">
            <v>44.3</v>
          </cell>
          <cell r="CO183">
            <v>7.1999999999999993</v>
          </cell>
          <cell r="CP183">
            <v>26.200000000000003</v>
          </cell>
          <cell r="CQ183">
            <v>81.699999999999989</v>
          </cell>
          <cell r="CR183">
            <v>9.6</v>
          </cell>
          <cell r="CS183">
            <v>21.9</v>
          </cell>
          <cell r="CT183">
            <v>25.5</v>
          </cell>
          <cell r="CU183">
            <v>15.2</v>
          </cell>
          <cell r="CV183">
            <v>37.299999999999997</v>
          </cell>
          <cell r="CW183">
            <v>19.2</v>
          </cell>
          <cell r="CX183">
            <v>7.0000000000000009</v>
          </cell>
          <cell r="CY183">
            <v>12.7</v>
          </cell>
          <cell r="CZ183">
            <v>11.4</v>
          </cell>
          <cell r="DA183">
            <v>16.8</v>
          </cell>
          <cell r="DB183">
            <v>32.800000000000004</v>
          </cell>
          <cell r="DC183">
            <v>16.7</v>
          </cell>
          <cell r="DD183">
            <v>32.1</v>
          </cell>
          <cell r="DE183">
            <v>17.599999999999998</v>
          </cell>
          <cell r="DF183">
            <v>33.900000000000006</v>
          </cell>
          <cell r="DG183">
            <v>16.8</v>
          </cell>
          <cell r="DH183">
            <v>8.3000000000000007</v>
          </cell>
          <cell r="DI183">
            <v>9</v>
          </cell>
          <cell r="DJ183">
            <v>26.400000000000002</v>
          </cell>
          <cell r="DK183">
            <v>16.2</v>
          </cell>
          <cell r="DL183" t="str">
            <v>nd</v>
          </cell>
          <cell r="DM183">
            <v>0.2</v>
          </cell>
          <cell r="DN183">
            <v>0</v>
          </cell>
          <cell r="DO183">
            <v>0.1</v>
          </cell>
          <cell r="DP183">
            <v>0.2</v>
          </cell>
          <cell r="DQ183">
            <v>2.6</v>
          </cell>
          <cell r="DR183">
            <v>0.89999999999999991</v>
          </cell>
          <cell r="DS183">
            <v>1.4000000000000001</v>
          </cell>
          <cell r="DT183">
            <v>3.5999999999999996</v>
          </cell>
          <cell r="DU183">
            <v>1.3</v>
          </cell>
          <cell r="DV183">
            <v>0.2</v>
          </cell>
          <cell r="DW183">
            <v>9.6</v>
          </cell>
          <cell r="DX183">
            <v>9.7000000000000011</v>
          </cell>
          <cell r="DY183">
            <v>6.2</v>
          </cell>
          <cell r="DZ183">
            <v>2.6</v>
          </cell>
          <cell r="EA183">
            <v>1.0999999999999999</v>
          </cell>
          <cell r="EB183">
            <v>0.3</v>
          </cell>
          <cell r="EC183">
            <v>31.2</v>
          </cell>
          <cell r="ED183">
            <v>6.5</v>
          </cell>
          <cell r="EE183">
            <v>4</v>
          </cell>
          <cell r="EF183">
            <v>2.5</v>
          </cell>
          <cell r="EG183">
            <v>2</v>
          </cell>
          <cell r="EH183">
            <v>2.1</v>
          </cell>
          <cell r="EI183">
            <v>6.9</v>
          </cell>
          <cell r="EJ183">
            <v>1.7000000000000002</v>
          </cell>
          <cell r="EK183">
            <v>2.1999999999999997</v>
          </cell>
          <cell r="EL183">
            <v>0.4</v>
          </cell>
          <cell r="EM183">
            <v>0.1</v>
          </cell>
          <cell r="EN183">
            <v>0.2</v>
          </cell>
          <cell r="EO183" t="str">
            <v>nd</v>
          </cell>
          <cell r="EP183">
            <v>0.3</v>
          </cell>
          <cell r="EQ183" t="str">
            <v>nd</v>
          </cell>
          <cell r="ER183" t="str">
            <v>nd</v>
          </cell>
          <cell r="ES183">
            <v>0.1</v>
          </cell>
          <cell r="ET183">
            <v>1</v>
          </cell>
          <cell r="EU183">
            <v>1.5</v>
          </cell>
          <cell r="EV183">
            <v>1.2</v>
          </cell>
          <cell r="EW183">
            <v>2.5</v>
          </cell>
          <cell r="EX183">
            <v>2.4</v>
          </cell>
          <cell r="EY183">
            <v>1.3</v>
          </cell>
          <cell r="EZ183">
            <v>0.89999999999999991</v>
          </cell>
          <cell r="FA183">
            <v>2.4</v>
          </cell>
          <cell r="FB183">
            <v>4.1000000000000005</v>
          </cell>
          <cell r="FC183">
            <v>9.4</v>
          </cell>
          <cell r="FD183">
            <v>8.2000000000000011</v>
          </cell>
          <cell r="FE183">
            <v>4.8</v>
          </cell>
          <cell r="FF183">
            <v>2.4</v>
          </cell>
          <cell r="FG183">
            <v>2.5</v>
          </cell>
          <cell r="FH183">
            <v>4.2</v>
          </cell>
          <cell r="FI183">
            <v>3.3000000000000003</v>
          </cell>
          <cell r="FJ183">
            <v>20.100000000000001</v>
          </cell>
          <cell r="FK183">
            <v>15.5</v>
          </cell>
          <cell r="FL183">
            <v>0.2</v>
          </cell>
          <cell r="FM183">
            <v>0.4</v>
          </cell>
          <cell r="FN183">
            <v>2.2999999999999998</v>
          </cell>
          <cell r="FO183">
            <v>1.2</v>
          </cell>
          <cell r="FP183">
            <v>4</v>
          </cell>
          <cell r="FQ183">
            <v>3.6999999999999997</v>
          </cell>
          <cell r="FR183">
            <v>0.3</v>
          </cell>
          <cell r="FS183">
            <v>0</v>
          </cell>
          <cell r="FT183" t="str">
            <v>nd</v>
          </cell>
          <cell r="FU183">
            <v>0</v>
          </cell>
          <cell r="FV183">
            <v>0.1</v>
          </cell>
          <cell r="FW183">
            <v>0.2</v>
          </cell>
          <cell r="FX183">
            <v>1.4000000000000001</v>
          </cell>
          <cell r="FY183">
            <v>0.89999999999999991</v>
          </cell>
          <cell r="FZ183">
            <v>1</v>
          </cell>
          <cell r="GA183">
            <v>3</v>
          </cell>
          <cell r="GB183">
            <v>3.5000000000000004</v>
          </cell>
          <cell r="GC183" t="str">
            <v>nd</v>
          </cell>
          <cell r="GD183">
            <v>0.3</v>
          </cell>
          <cell r="GE183">
            <v>0.3</v>
          </cell>
          <cell r="GF183">
            <v>2.1</v>
          </cell>
          <cell r="GG183">
            <v>12.6</v>
          </cell>
          <cell r="GH183">
            <v>14.399999999999999</v>
          </cell>
          <cell r="GI183">
            <v>0.2</v>
          </cell>
          <cell r="GJ183">
            <v>0.1</v>
          </cell>
          <cell r="GK183" t="str">
            <v>nd</v>
          </cell>
          <cell r="GL183">
            <v>0.89999999999999991</v>
          </cell>
          <cell r="GM183">
            <v>16</v>
          </cell>
          <cell r="GN183">
            <v>30.8</v>
          </cell>
          <cell r="GO183">
            <v>0</v>
          </cell>
          <cell r="GP183">
            <v>0</v>
          </cell>
          <cell r="GQ183">
            <v>0</v>
          </cell>
          <cell r="GR183">
            <v>0.1</v>
          </cell>
          <cell r="GS183">
            <v>5.2</v>
          </cell>
          <cell r="GT183">
            <v>6.3</v>
          </cell>
          <cell r="GU183">
            <v>0</v>
          </cell>
          <cell r="GV183">
            <v>0.4</v>
          </cell>
          <cell r="GW183">
            <v>0</v>
          </cell>
          <cell r="GX183">
            <v>0</v>
          </cell>
          <cell r="GY183">
            <v>0.1</v>
          </cell>
          <cell r="GZ183">
            <v>0</v>
          </cell>
          <cell r="HA183">
            <v>0</v>
          </cell>
          <cell r="HB183" t="str">
            <v>nd</v>
          </cell>
          <cell r="HC183">
            <v>1.5</v>
          </cell>
          <cell r="HD183">
            <v>8.1</v>
          </cell>
          <cell r="HE183">
            <v>0.3</v>
          </cell>
          <cell r="HF183">
            <v>0</v>
          </cell>
          <cell r="HG183" t="str">
            <v>nd</v>
          </cell>
          <cell r="HH183" t="str">
            <v>nd</v>
          </cell>
          <cell r="HI183">
            <v>4.2</v>
          </cell>
          <cell r="HJ183">
            <v>24.3</v>
          </cell>
          <cell r="HK183">
            <v>1.4000000000000001</v>
          </cell>
          <cell r="HL183" t="str">
            <v>nd</v>
          </cell>
          <cell r="HM183" t="str">
            <v>nd</v>
          </cell>
          <cell r="HN183">
            <v>0.2</v>
          </cell>
          <cell r="HO183">
            <v>9.6</v>
          </cell>
          <cell r="HP183">
            <v>34.200000000000003</v>
          </cell>
          <cell r="HQ183">
            <v>4.1000000000000005</v>
          </cell>
          <cell r="HR183">
            <v>0</v>
          </cell>
          <cell r="HS183" t="str">
            <v>nd</v>
          </cell>
          <cell r="HT183">
            <v>0.1</v>
          </cell>
          <cell r="HU183">
            <v>1.0999999999999999</v>
          </cell>
          <cell r="HV183">
            <v>9.8000000000000007</v>
          </cell>
          <cell r="HW183">
            <v>0.5</v>
          </cell>
          <cell r="HX183" t="str">
            <v>nd</v>
          </cell>
          <cell r="HY183">
            <v>0.1</v>
          </cell>
          <cell r="HZ183">
            <v>0.1</v>
          </cell>
          <cell r="IA183">
            <v>0.2</v>
          </cell>
          <cell r="IB183">
            <v>0.1</v>
          </cell>
          <cell r="IC183">
            <v>0.2</v>
          </cell>
          <cell r="ID183">
            <v>0.2</v>
          </cell>
          <cell r="IE183">
            <v>2.1999999999999997</v>
          </cell>
          <cell r="IF183">
            <v>6.1</v>
          </cell>
          <cell r="IG183">
            <v>1.3</v>
          </cell>
          <cell r="IH183">
            <v>0.2</v>
          </cell>
          <cell r="II183">
            <v>0.2</v>
          </cell>
          <cell r="IJ183">
            <v>0.70000000000000007</v>
          </cell>
          <cell r="IK183">
            <v>7.0000000000000009</v>
          </cell>
          <cell r="IL183">
            <v>12.6</v>
          </cell>
          <cell r="IM183">
            <v>8.6999999999999993</v>
          </cell>
          <cell r="IN183">
            <v>0.4</v>
          </cell>
          <cell r="IO183">
            <v>0.8</v>
          </cell>
          <cell r="IP183">
            <v>1.0999999999999999</v>
          </cell>
          <cell r="IQ183">
            <v>11.5</v>
          </cell>
          <cell r="IR183">
            <v>24.099999999999998</v>
          </cell>
          <cell r="IS183">
            <v>9.3000000000000007</v>
          </cell>
          <cell r="IT183">
            <v>1.4000000000000001</v>
          </cell>
          <cell r="IU183" t="str">
            <v>nd</v>
          </cell>
          <cell r="IV183">
            <v>0.1</v>
          </cell>
          <cell r="IW183">
            <v>3.9</v>
          </cell>
          <cell r="IX183">
            <v>5.5</v>
          </cell>
          <cell r="IY183">
            <v>2</v>
          </cell>
          <cell r="IZ183">
            <v>0.1</v>
          </cell>
          <cell r="JA183">
            <v>0</v>
          </cell>
          <cell r="JB183">
            <v>0</v>
          </cell>
          <cell r="JC183">
            <v>0</v>
          </cell>
          <cell r="JD183">
            <v>0</v>
          </cell>
          <cell r="JE183">
            <v>0.6</v>
          </cell>
          <cell r="JF183">
            <v>0</v>
          </cell>
          <cell r="JG183">
            <v>0</v>
          </cell>
          <cell r="JH183" t="str">
            <v>nd</v>
          </cell>
          <cell r="JI183">
            <v>0</v>
          </cell>
          <cell r="JJ183">
            <v>1.2</v>
          </cell>
          <cell r="JK183">
            <v>8.7999999999999989</v>
          </cell>
          <cell r="JL183">
            <v>0</v>
          </cell>
          <cell r="JM183">
            <v>0</v>
          </cell>
          <cell r="JN183">
            <v>0</v>
          </cell>
          <cell r="JO183">
            <v>0</v>
          </cell>
          <cell r="JP183">
            <v>6.3</v>
          </cell>
          <cell r="JQ183">
            <v>23.799999999999997</v>
          </cell>
          <cell r="JR183" t="str">
            <v>nd</v>
          </cell>
          <cell r="JS183">
            <v>0</v>
          </cell>
          <cell r="JT183">
            <v>0.1</v>
          </cell>
          <cell r="JU183">
            <v>0.2</v>
          </cell>
          <cell r="JV183">
            <v>0.4</v>
          </cell>
          <cell r="JW183">
            <v>46.9</v>
          </cell>
          <cell r="JX183">
            <v>0</v>
          </cell>
          <cell r="JY183" t="str">
            <v>nd</v>
          </cell>
          <cell r="JZ183">
            <v>0</v>
          </cell>
          <cell r="KA183" t="str">
            <v>nd</v>
          </cell>
          <cell r="KB183">
            <v>0.1</v>
          </cell>
          <cell r="KC183">
            <v>11.5</v>
          </cell>
          <cell r="KD183">
            <v>54.1</v>
          </cell>
          <cell r="KE183">
            <v>15.2</v>
          </cell>
          <cell r="KF183">
            <v>4.3999999999999995</v>
          </cell>
          <cell r="KG183">
            <v>6.4</v>
          </cell>
          <cell r="KH183">
            <v>19.400000000000002</v>
          </cell>
          <cell r="KI183">
            <v>0.4</v>
          </cell>
          <cell r="KJ183">
            <v>51.800000000000004</v>
          </cell>
          <cell r="KK183">
            <v>15.299999999999999</v>
          </cell>
          <cell r="KL183">
            <v>4.3999999999999995</v>
          </cell>
          <cell r="KM183">
            <v>7.1999999999999993</v>
          </cell>
          <cell r="KN183">
            <v>21</v>
          </cell>
          <cell r="KO183">
            <v>0.4</v>
          </cell>
        </row>
      </sheetData>
      <sheetData sheetId="1"/>
      <sheetData sheetId="2"/>
      <sheetData sheetId="3"/>
      <sheetData sheetId="4"/>
      <sheetData sheetId="5"/>
      <sheetData sheetId="6"/>
      <sheetData sheetId="7"/>
      <sheetData sheetId="8"/>
      <sheetData sheetId="9"/>
      <sheetData sheetId="10">
        <row r="3">
          <cell r="B3" t="str">
            <v>Elle a été arrêtée</v>
          </cell>
        </row>
      </sheetData>
      <sheetData sheetId="11"/>
      <sheetData sheetId="12"/>
      <sheetData sheetId="13"/>
      <sheetData sheetId="14"/>
      <sheetData sheetId="15"/>
      <sheetData sheetId="16"/>
      <sheetData sheetId="17"/>
      <sheetData sheetId="18">
        <row r="14">
          <cell r="B14" t="str">
            <v>Ensemble</v>
          </cell>
        </row>
      </sheetData>
      <sheetData sheetId="19">
        <row r="4">
          <cell r="A4" t="str">
            <v>Non, les effectifs ne vont pas baisser au cours des trois prochains mois</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A"/>
      <sheetName val="Graphique B"/>
      <sheetName val="Graphique C"/>
    </sheetNames>
    <sheetDataSet>
      <sheetData sheetId="0">
        <row r="5">
          <cell r="B5" t="str">
            <v>Cokéfaction et raffinage</v>
          </cell>
          <cell r="C5">
            <v>0.62356218295810772</v>
          </cell>
          <cell r="D5">
            <v>0.72473529411764703</v>
          </cell>
          <cell r="E5">
            <v>0.9592369230769231</v>
          </cell>
          <cell r="F5">
            <v>0.45871485200845674</v>
          </cell>
          <cell r="G5">
            <v>0.629</v>
          </cell>
        </row>
        <row r="6">
          <cell r="B6" t="str">
            <v>Activités immobilières</v>
          </cell>
          <cell r="C6">
            <v>79.833365290530679</v>
          </cell>
          <cell r="D6">
            <v>105.7629664617683</v>
          </cell>
          <cell r="E6">
            <v>105.06970947020861</v>
          </cell>
          <cell r="F6">
            <v>28.80533551162074</v>
          </cell>
          <cell r="G6">
            <v>7.3092706371811742</v>
          </cell>
        </row>
        <row r="7">
          <cell r="B7" t="str">
            <v>Extraction, énergie, eau, gestion des déchets et dépollution</v>
          </cell>
          <cell r="C7">
            <v>53.541203877992594</v>
          </cell>
          <cell r="D7">
            <v>78.891148395884485</v>
          </cell>
          <cell r="E7">
            <v>70.025471416032246</v>
          </cell>
          <cell r="F7">
            <v>24.46334169855875</v>
          </cell>
          <cell r="G7">
            <v>13.246660271833401</v>
          </cell>
        </row>
        <row r="8">
          <cell r="B8" t="str">
            <v>Agriculture, sylviculture et pêche</v>
          </cell>
          <cell r="C8">
            <v>29.934792723750231</v>
          </cell>
          <cell r="D8">
            <v>40.170269702112925</v>
          </cell>
          <cell r="E8">
            <v>26.398078235405233</v>
          </cell>
          <cell r="F8">
            <v>28.38084322683007</v>
          </cell>
          <cell r="G8">
            <v>13.295809051839289</v>
          </cell>
        </row>
        <row r="9">
          <cell r="B9" t="str">
            <v>Activités financières et d'assurance</v>
          </cell>
          <cell r="C9">
            <v>78.582864000880406</v>
          </cell>
          <cell r="D9">
            <v>118.9625350019225</v>
          </cell>
          <cell r="E9">
            <v>119.29939108355599</v>
          </cell>
          <cell r="F9">
            <v>59.573937819433979</v>
          </cell>
          <cell r="G9">
            <v>20.263066706112028</v>
          </cell>
        </row>
        <row r="10">
          <cell r="B10" t="str">
            <v>Fabrication d'aliments, boissons et produits à base de tabac</v>
          </cell>
          <cell r="C10">
            <v>112.62355644939881</v>
          </cell>
          <cell r="D10">
            <v>157.71330176985882</v>
          </cell>
          <cell r="E10">
            <v>170.14447330167582</v>
          </cell>
          <cell r="F10">
            <v>83.085323945479104</v>
          </cell>
          <cell r="G10">
            <v>33.118965393516213</v>
          </cell>
        </row>
        <row r="11">
          <cell r="B11" t="str">
            <v>Fabrications d'équipements électroniques, électriques, informatiques et machines</v>
          </cell>
          <cell r="C11">
            <v>140.72950797674559</v>
          </cell>
          <cell r="D11">
            <v>181.35004374009162</v>
          </cell>
          <cell r="E11">
            <v>170.9982119573055</v>
          </cell>
          <cell r="F11">
            <v>126.2310071497789</v>
          </cell>
          <cell r="G11">
            <v>68.926094226037804</v>
          </cell>
        </row>
        <row r="12">
          <cell r="B12" t="str">
            <v>Construction</v>
          </cell>
          <cell r="C12">
            <v>947.97028654364317</v>
          </cell>
          <cell r="D12">
            <v>1095.6108003130651</v>
          </cell>
          <cell r="E12">
            <v>732.01298170942539</v>
          </cell>
          <cell r="F12">
            <v>231.57624136620049</v>
          </cell>
          <cell r="G12">
            <v>78.911975995464388</v>
          </cell>
        </row>
        <row r="13">
          <cell r="B13" t="str">
            <v>Information et communication</v>
          </cell>
          <cell r="C13">
            <v>143.73448486480021</v>
          </cell>
          <cell r="D13">
            <v>225.27861244479479</v>
          </cell>
          <cell r="E13">
            <v>226.60119285008201</v>
          </cell>
          <cell r="F13">
            <v>159.4679768927015</v>
          </cell>
          <cell r="G13">
            <v>91.617196598866045</v>
          </cell>
        </row>
        <row r="14">
          <cell r="B14" t="str">
            <v>Administration publique, enseignement, santé et action sociale</v>
          </cell>
          <cell r="C14">
            <v>507.47109401850241</v>
          </cell>
          <cell r="D14">
            <v>622.7522170235751</v>
          </cell>
          <cell r="E14">
            <v>603.735248358847</v>
          </cell>
          <cell r="F14">
            <v>291.555843181272</v>
          </cell>
          <cell r="G14">
            <v>118.39279420855721</v>
          </cell>
        </row>
        <row r="15">
          <cell r="B15" t="str">
            <v>Fabrication de matériels de transport</v>
          </cell>
          <cell r="C15">
            <v>167.43001711394538</v>
          </cell>
          <cell r="D15">
            <v>228.2389541306531</v>
          </cell>
          <cell r="E15">
            <v>232.584257405268</v>
          </cell>
          <cell r="F15">
            <v>180.59410019498321</v>
          </cell>
          <cell r="G15">
            <v>139.68672268203312</v>
          </cell>
        </row>
        <row r="16">
          <cell r="B16" t="str">
            <v>Autres activités de services</v>
          </cell>
          <cell r="C16">
            <v>470.18716747518238</v>
          </cell>
          <cell r="D16">
            <v>569.5427067443909</v>
          </cell>
          <cell r="E16">
            <v>565.58575664417435</v>
          </cell>
          <cell r="F16">
            <v>328.77250721068879</v>
          </cell>
          <cell r="G16">
            <v>148.9379196152332</v>
          </cell>
        </row>
        <row r="17">
          <cell r="B17" t="str">
            <v>Commerce</v>
          </cell>
          <cell r="C17">
            <v>1353.994686627849</v>
          </cell>
          <cell r="D17">
            <v>1593.270579399122</v>
          </cell>
          <cell r="E17">
            <v>1441.0779883311161</v>
          </cell>
          <cell r="F17">
            <v>644.85033413729934</v>
          </cell>
          <cell r="G17">
            <v>223.45812121238441</v>
          </cell>
        </row>
        <row r="18">
          <cell r="B18" t="str">
            <v>Fabrication autres produits industriels</v>
          </cell>
          <cell r="C18">
            <v>581.59401048962513</v>
          </cell>
          <cell r="D18">
            <v>713.31361223062765</v>
          </cell>
          <cell r="E18">
            <v>614.14786189113545</v>
          </cell>
          <cell r="F18">
            <v>390.78599307444733</v>
          </cell>
          <cell r="G18">
            <v>251.64401789610801</v>
          </cell>
        </row>
        <row r="19">
          <cell r="B19" t="str">
            <v>Transports et entreposage</v>
          </cell>
          <cell r="C19">
            <v>488.36209344651832</v>
          </cell>
          <cell r="D19">
            <v>631.06236882831763</v>
          </cell>
          <cell r="E19">
            <v>598.3271415586197</v>
          </cell>
          <cell r="F19">
            <v>430.24393519334615</v>
          </cell>
          <cell r="G19">
            <v>268.33966822553003</v>
          </cell>
        </row>
        <row r="20">
          <cell r="B20" t="str">
            <v>Hébergement et restauration</v>
          </cell>
          <cell r="C20">
            <v>889.1547601199884</v>
          </cell>
          <cell r="D20">
            <v>966.8712965294219</v>
          </cell>
          <cell r="E20">
            <v>915.47027250234169</v>
          </cell>
          <cell r="F20">
            <v>647.26564088517819</v>
          </cell>
          <cell r="G20">
            <v>421.44679722377271</v>
          </cell>
        </row>
        <row r="21">
          <cell r="B21" t="str">
            <v>Activités spécialisées, scientifiques et techniques, services admnistratifs et de soutien</v>
          </cell>
          <cell r="C21">
            <v>1198.4256920847261</v>
          </cell>
          <cell r="D21">
            <v>1447.6740900589941</v>
          </cell>
          <cell r="E21">
            <v>1351.0963892058339</v>
          </cell>
          <cell r="F21">
            <v>804.26493125135175</v>
          </cell>
          <cell r="G21">
            <v>503.53447452261395</v>
          </cell>
        </row>
      </sheetData>
      <sheetData sheetId="1">
        <row r="5">
          <cell r="A5" t="str">
            <v>5-Entre 500 et 999 salariés</v>
          </cell>
          <cell r="B5">
            <v>353.67053009998693</v>
          </cell>
          <cell r="C5">
            <v>465.32669029304213</v>
          </cell>
          <cell r="D5">
            <v>437.62333814417076</v>
          </cell>
          <cell r="E5">
            <v>307.55446220741584</v>
          </cell>
          <cell r="F5">
            <v>155.29538621775313</v>
          </cell>
        </row>
        <row r="6">
          <cell r="A6" t="str">
            <v>4-Entre 250 et 499 salariés</v>
          </cell>
          <cell r="B6">
            <v>422.10836512703446</v>
          </cell>
          <cell r="C6">
            <v>552.85325228213674</v>
          </cell>
          <cell r="D6">
            <v>513.93054822766999</v>
          </cell>
          <cell r="E6">
            <v>336.65379986451927</v>
          </cell>
          <cell r="F6">
            <v>168.50351861218851</v>
          </cell>
        </row>
        <row r="7">
          <cell r="A7" t="str">
            <v>2-Entre 20 et 49 salariés</v>
          </cell>
          <cell r="B7">
            <v>1114.3080695450437</v>
          </cell>
          <cell r="C7">
            <v>1341.1312886055721</v>
          </cell>
          <cell r="D7">
            <v>1161.5574160494743</v>
          </cell>
          <cell r="E7">
            <v>600.71159695500558</v>
          </cell>
          <cell r="F7">
            <v>292.6412192602765</v>
          </cell>
        </row>
        <row r="8">
          <cell r="A8" t="str">
            <v>3-Entre 50 et 249 salariés</v>
          </cell>
          <cell r="B8">
            <v>1314.5062558242601</v>
          </cell>
          <cell r="C8">
            <v>1619.7440351125922</v>
          </cell>
          <cell r="D8">
            <v>1447.589228415279</v>
          </cell>
          <cell r="E8">
            <v>869.20476164231081</v>
          </cell>
          <cell r="F8">
            <v>458.72672489531089</v>
          </cell>
        </row>
        <row r="9">
          <cell r="A9" t="str">
            <v>1-Moins de 20 salariés</v>
          </cell>
          <cell r="B9">
            <v>2790.7957154707096</v>
          </cell>
          <cell r="C9">
            <v>3221.2233304261213</v>
          </cell>
          <cell r="D9">
            <v>2832.2734130163844</v>
          </cell>
          <cell r="E9">
            <v>1266.7764007790518</v>
          </cell>
          <cell r="F9">
            <v>586.98553293313034</v>
          </cell>
        </row>
        <row r="10">
          <cell r="A10" t="str">
            <v>6-1000 salariés ou plus</v>
          </cell>
          <cell r="B10">
            <v>1248.8042092200021</v>
          </cell>
          <cell r="C10">
            <v>1576.9116413492554</v>
          </cell>
          <cell r="D10">
            <v>1550.5597189911252</v>
          </cell>
          <cell r="E10">
            <v>1079.4749861428757</v>
          </cell>
          <cell r="F10">
            <v>740.6061725484235</v>
          </cell>
        </row>
      </sheetData>
      <sheetData sheetId="2">
        <row r="5">
          <cell r="B5" t="str">
            <v>Cokéfaction et raffinage</v>
          </cell>
          <cell r="C5">
            <v>1.5343527284981479E-2</v>
          </cell>
          <cell r="D5">
            <v>4.8739955527644541E-2</v>
          </cell>
          <cell r="E5">
            <v>3.8100836860845762E-2</v>
          </cell>
          <cell r="F5">
            <v>1.229078199524313E-2</v>
          </cell>
          <cell r="G5">
            <v>0</v>
          </cell>
        </row>
        <row r="6">
          <cell r="B6" t="str">
            <v>Activités immobilières</v>
          </cell>
          <cell r="C6">
            <v>4.0896685864423734</v>
          </cell>
          <cell r="D6">
            <v>11.573774994262701</v>
          </cell>
          <cell r="E6">
            <v>5.4218034929154211</v>
          </cell>
          <cell r="F6">
            <v>1.4760783227393681</v>
          </cell>
          <cell r="G6">
            <v>0.48806435739680881</v>
          </cell>
        </row>
        <row r="7">
          <cell r="B7" t="str">
            <v>Extraction, énergie, eau, gestion des déchets et dépollution</v>
          </cell>
          <cell r="C7">
            <v>2.2607733158197032</v>
          </cell>
          <cell r="D7">
            <v>6.4238767008810731</v>
          </cell>
          <cell r="E7">
            <v>3.5246848599929357</v>
          </cell>
          <cell r="F7">
            <v>0.91219400414946084</v>
          </cell>
          <cell r="G7">
            <v>0.57544326478278651</v>
          </cell>
        </row>
        <row r="8">
          <cell r="B8" t="str">
            <v>Agriculture, sylviculture et pêche</v>
          </cell>
          <cell r="C8">
            <v>1.3795277936530661</v>
          </cell>
          <cell r="D8">
            <v>3.4166948715880969</v>
          </cell>
          <cell r="E8">
            <v>1.542787911536881</v>
          </cell>
          <cell r="F8">
            <v>1.698832501919195</v>
          </cell>
          <cell r="G8">
            <v>0.7913757636578912</v>
          </cell>
        </row>
        <row r="9">
          <cell r="B9" t="str">
            <v>Activités financières et d'assurance</v>
          </cell>
          <cell r="C9">
            <v>3.3990562922261058</v>
          </cell>
          <cell r="D9">
            <v>10.919287037603819</v>
          </cell>
          <cell r="E9">
            <v>6.3624861384505271</v>
          </cell>
          <cell r="F9">
            <v>3.1200008544521394</v>
          </cell>
          <cell r="G9">
            <v>1.301209467443937</v>
          </cell>
        </row>
        <row r="10">
          <cell r="B10" t="str">
            <v>Fabrication d'aliments, boissons et produits à base de tabac</v>
          </cell>
          <cell r="C10">
            <v>4.5365167077860749</v>
          </cell>
          <cell r="D10">
            <v>13.868364587684109</v>
          </cell>
          <cell r="E10">
            <v>9.9370853559174925</v>
          </cell>
          <cell r="F10">
            <v>4.0474293848166703</v>
          </cell>
          <cell r="G10">
            <v>1.4804368530873531</v>
          </cell>
        </row>
        <row r="11">
          <cell r="B11" t="str">
            <v>Fabrications d'équipements électroniques, électriques, informatiques et machines</v>
          </cell>
          <cell r="C11">
            <v>5.638749779064411</v>
          </cell>
          <cell r="D11">
            <v>13.692267680276581</v>
          </cell>
          <cell r="E11">
            <v>7.4431907419134253</v>
          </cell>
          <cell r="F11">
            <v>4.3932009222043131</v>
          </cell>
          <cell r="G11">
            <v>2.042299530165677</v>
          </cell>
        </row>
        <row r="12">
          <cell r="B12" t="str">
            <v>Construction</v>
          </cell>
          <cell r="C12">
            <v>47.013841697317218</v>
          </cell>
          <cell r="D12">
            <v>111.5539766686569</v>
          </cell>
          <cell r="E12">
            <v>35.863205338722395</v>
          </cell>
          <cell r="F12">
            <v>9.2653584210165292</v>
          </cell>
          <cell r="G12">
            <v>2.8908271326901653</v>
          </cell>
        </row>
        <row r="13">
          <cell r="B13" t="str">
            <v>Administration publique, enseignement, santé et action sociale</v>
          </cell>
          <cell r="C13">
            <v>18.726040717836177</v>
          </cell>
          <cell r="D13">
            <v>47.435740344774345</v>
          </cell>
          <cell r="E13">
            <v>25.910325876033401</v>
          </cell>
          <cell r="F13">
            <v>9.9768140059069861</v>
          </cell>
          <cell r="G13">
            <v>4.3742931890501424</v>
          </cell>
        </row>
        <row r="14">
          <cell r="B14" t="str">
            <v>Information et communication</v>
          </cell>
          <cell r="C14">
            <v>6.1484749439647279</v>
          </cell>
          <cell r="D14">
            <v>19.933150855992618</v>
          </cell>
          <cell r="E14">
            <v>14.468450428366641</v>
          </cell>
          <cell r="F14">
            <v>9.9741409260539591</v>
          </cell>
          <cell r="G14">
            <v>5.6814138309761102</v>
          </cell>
        </row>
        <row r="15">
          <cell r="B15" t="str">
            <v>Autres activités de services</v>
          </cell>
          <cell r="C15">
            <v>21.582318181013378</v>
          </cell>
          <cell r="D15">
            <v>55.881218106794883</v>
          </cell>
          <cell r="E15">
            <v>32.660576913227402</v>
          </cell>
          <cell r="F15">
            <v>17.573531339938238</v>
          </cell>
          <cell r="G15">
            <v>7.2892969247855319</v>
          </cell>
        </row>
        <row r="16">
          <cell r="B16" t="str">
            <v>Fabrication de matériels de transport</v>
          </cell>
          <cell r="C16">
            <v>7.1624968431826588</v>
          </cell>
          <cell r="D16">
            <v>20.545590359613982</v>
          </cell>
          <cell r="E16">
            <v>11.66306908609795</v>
          </cell>
          <cell r="F16">
            <v>6.1611328661187654</v>
          </cell>
          <cell r="G16">
            <v>7.3098192470578152</v>
          </cell>
        </row>
        <row r="17">
          <cell r="B17" t="str">
            <v>Fabrication autres produits industriels</v>
          </cell>
          <cell r="C17">
            <v>25.15723233539039</v>
          </cell>
          <cell r="D17">
            <v>62.193640853952196</v>
          </cell>
          <cell r="E17">
            <v>30.360385500876852</v>
          </cell>
          <cell r="F17">
            <v>15.676801906541311</v>
          </cell>
          <cell r="G17">
            <v>8.615488828679295</v>
          </cell>
        </row>
        <row r="18">
          <cell r="B18" t="str">
            <v>Commerce</v>
          </cell>
          <cell r="C18">
            <v>67.605028735745876</v>
          </cell>
          <cell r="D18">
            <v>172.98831740997107</v>
          </cell>
          <cell r="E18">
            <v>74.747247618412459</v>
          </cell>
          <cell r="F18">
            <v>28.537627024294849</v>
          </cell>
          <cell r="G18">
            <v>11.730669784592349</v>
          </cell>
        </row>
        <row r="19">
          <cell r="B19" t="str">
            <v>Transports et entreposage</v>
          </cell>
          <cell r="C19">
            <v>18.80623395339893</v>
          </cell>
          <cell r="D19">
            <v>55.427011993016308</v>
          </cell>
          <cell r="E19">
            <v>38.436866849671325</v>
          </cell>
          <cell r="F19">
            <v>25.804674050434198</v>
          </cell>
          <cell r="G19">
            <v>13.98806483236948</v>
          </cell>
        </row>
        <row r="20">
          <cell r="B20" t="str">
            <v>Hébergement et restauration</v>
          </cell>
          <cell r="C20">
            <v>48.235235574979939</v>
          </cell>
          <cell r="D20">
            <v>117.98680230174109</v>
          </cell>
          <cell r="E20">
            <v>86.788023381164095</v>
          </cell>
          <cell r="F20">
            <v>43.364485966184937</v>
          </cell>
          <cell r="G20">
            <v>28.603907209319118</v>
          </cell>
        </row>
        <row r="21">
          <cell r="B21" t="str">
            <v>Activités spécialisées, scientifiques et techniques, services admnistratifs et de soutien</v>
          </cell>
          <cell r="C21">
            <v>47.36821739239651</v>
          </cell>
          <cell r="D21">
            <v>118.81880299101719</v>
          </cell>
          <cell r="E21">
            <v>70.848444091931171</v>
          </cell>
          <cell r="F21">
            <v>40.251696849651232</v>
          </cell>
          <cell r="G21">
            <v>30.522629812043839</v>
          </cell>
        </row>
      </sheetData>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activeCell="A37" sqref="A37:J37"/>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152" t="s">
        <v>108</v>
      </c>
      <c r="B1" s="153"/>
      <c r="C1" s="153"/>
      <c r="D1" s="153"/>
      <c r="E1" s="153"/>
      <c r="F1" s="153"/>
      <c r="G1" s="153"/>
      <c r="H1" s="153"/>
      <c r="I1" s="153"/>
      <c r="J1" s="153"/>
      <c r="K1" s="153"/>
      <c r="L1" s="153"/>
    </row>
    <row r="2" spans="1:12" x14ac:dyDescent="0.25">
      <c r="A2" s="1" t="s">
        <v>69</v>
      </c>
      <c r="B2" s="1"/>
      <c r="C2" s="1"/>
      <c r="D2" s="1"/>
      <c r="E2" s="1"/>
      <c r="F2" s="1"/>
      <c r="G2" s="1"/>
      <c r="H2" s="1"/>
      <c r="I2" s="1"/>
      <c r="J2" s="1"/>
      <c r="K2" s="1"/>
      <c r="L2" s="1"/>
    </row>
    <row r="3" spans="1:12" ht="44.25" customHeight="1" x14ac:dyDescent="0.25">
      <c r="A3" s="154" t="s">
        <v>70</v>
      </c>
      <c r="B3" s="154"/>
      <c r="C3" s="154"/>
      <c r="D3" s="154"/>
      <c r="E3" s="154"/>
      <c r="F3" s="154"/>
      <c r="G3" s="154"/>
      <c r="H3" s="154"/>
      <c r="I3" s="154"/>
      <c r="J3" s="154"/>
      <c r="K3" s="154"/>
      <c r="L3" s="154"/>
    </row>
    <row r="4" spans="1:12" ht="27.75" customHeight="1" x14ac:dyDescent="0.25">
      <c r="A4" s="148" t="s">
        <v>71</v>
      </c>
      <c r="B4" s="148"/>
      <c r="C4" s="148"/>
      <c r="D4" s="148"/>
      <c r="E4" s="148"/>
      <c r="F4" s="148"/>
      <c r="G4" s="148"/>
      <c r="H4" s="148"/>
      <c r="I4" s="148"/>
      <c r="J4" s="148"/>
      <c r="K4" s="148"/>
      <c r="L4" s="148"/>
    </row>
    <row r="5" spans="1:12" x14ac:dyDescent="0.25">
      <c r="A5" s="1" t="s">
        <v>72</v>
      </c>
      <c r="B5" s="1"/>
      <c r="C5" s="1"/>
      <c r="D5" s="1"/>
      <c r="E5" s="1"/>
      <c r="F5" s="1"/>
      <c r="G5" s="1"/>
      <c r="H5" s="1"/>
      <c r="I5" s="1"/>
      <c r="J5" s="1"/>
      <c r="K5" s="1"/>
      <c r="L5" s="1"/>
    </row>
    <row r="6" spans="1:12" ht="92.25" customHeight="1" x14ac:dyDescent="0.25">
      <c r="A6" s="148" t="s">
        <v>73</v>
      </c>
      <c r="B6" s="148"/>
      <c r="C6" s="148"/>
      <c r="D6" s="148"/>
      <c r="E6" s="148"/>
      <c r="F6" s="148"/>
      <c r="G6" s="148"/>
      <c r="H6" s="148"/>
      <c r="I6" s="148"/>
      <c r="J6" s="148"/>
      <c r="K6" s="148"/>
      <c r="L6" s="148"/>
    </row>
    <row r="7" spans="1:12" x14ac:dyDescent="0.25">
      <c r="A7" s="155" t="s">
        <v>74</v>
      </c>
      <c r="B7" s="155"/>
      <c r="C7" s="155"/>
      <c r="D7" s="155"/>
      <c r="E7" s="155"/>
      <c r="F7" s="155"/>
      <c r="G7" s="155"/>
      <c r="H7" s="155"/>
      <c r="I7" s="155"/>
      <c r="J7" s="155"/>
      <c r="K7" s="155"/>
      <c r="L7" s="155"/>
    </row>
    <row r="8" spans="1:12" ht="30" customHeight="1" x14ac:dyDescent="0.25">
      <c r="A8" s="156" t="s">
        <v>75</v>
      </c>
      <c r="B8" s="156"/>
      <c r="C8" s="156"/>
      <c r="D8" s="156"/>
      <c r="E8" s="156"/>
      <c r="F8" s="156"/>
      <c r="G8" s="156"/>
      <c r="H8" s="156"/>
      <c r="I8" s="156"/>
      <c r="J8" s="156"/>
      <c r="K8" s="156"/>
      <c r="L8" s="156"/>
    </row>
    <row r="9" spans="1:12" ht="78.75" customHeight="1" x14ac:dyDescent="0.25">
      <c r="A9" s="150" t="s">
        <v>76</v>
      </c>
      <c r="B9" s="150"/>
      <c r="C9" s="150"/>
      <c r="D9" s="150"/>
      <c r="E9" s="150"/>
      <c r="F9" s="150"/>
      <c r="G9" s="150"/>
      <c r="H9" s="150"/>
      <c r="I9" s="150"/>
      <c r="J9" s="150"/>
      <c r="K9" s="150"/>
      <c r="L9" s="150"/>
    </row>
    <row r="10" spans="1:12" x14ac:dyDescent="0.25">
      <c r="A10" s="151" t="s">
        <v>77</v>
      </c>
      <c r="B10" s="151"/>
      <c r="C10" s="151"/>
      <c r="D10" s="151"/>
      <c r="E10" s="151"/>
      <c r="F10" s="151"/>
      <c r="G10" s="151"/>
      <c r="H10" s="151"/>
      <c r="I10" s="151"/>
      <c r="J10" s="151"/>
      <c r="K10" s="151"/>
      <c r="L10" s="151"/>
    </row>
    <row r="11" spans="1:12" x14ac:dyDescent="0.25">
      <c r="A11" s="157" t="s">
        <v>82</v>
      </c>
      <c r="B11" s="157"/>
      <c r="C11" s="157"/>
      <c r="D11" s="157"/>
      <c r="E11" s="157"/>
      <c r="F11" s="157"/>
      <c r="G11" s="157"/>
      <c r="H11" s="157"/>
      <c r="I11" s="157"/>
      <c r="J11" s="157"/>
    </row>
    <row r="12" spans="1:12" ht="9" customHeight="1" x14ac:dyDescent="0.25">
      <c r="A12" s="158"/>
      <c r="B12" s="158"/>
      <c r="C12" s="158"/>
      <c r="D12" s="158"/>
      <c r="E12" s="158"/>
      <c r="F12" s="158"/>
      <c r="G12" s="158"/>
      <c r="H12" s="158"/>
      <c r="I12" s="158"/>
      <c r="J12" s="158"/>
    </row>
    <row r="13" spans="1:12" x14ac:dyDescent="0.25">
      <c r="A13" s="157" t="s">
        <v>50</v>
      </c>
      <c r="B13" s="157"/>
      <c r="C13" s="157"/>
      <c r="D13" s="157"/>
      <c r="E13" s="157"/>
      <c r="F13" s="157"/>
      <c r="G13" s="157"/>
      <c r="H13" s="157"/>
      <c r="I13" s="157"/>
      <c r="J13" s="157"/>
    </row>
    <row r="14" spans="1:12" ht="9" customHeight="1" x14ac:dyDescent="0.25">
      <c r="A14" s="158"/>
      <c r="B14" s="158"/>
      <c r="C14" s="158"/>
      <c r="D14" s="158"/>
      <c r="E14" s="158"/>
      <c r="F14" s="158"/>
      <c r="G14" s="158"/>
      <c r="H14" s="158"/>
      <c r="I14" s="158"/>
      <c r="J14" s="158"/>
    </row>
    <row r="15" spans="1:12" x14ac:dyDescent="0.25">
      <c r="A15" s="157" t="s">
        <v>83</v>
      </c>
      <c r="B15" s="157"/>
      <c r="C15" s="157"/>
      <c r="D15" s="157"/>
      <c r="E15" s="157"/>
      <c r="F15" s="157"/>
      <c r="G15" s="157"/>
      <c r="H15" s="157"/>
      <c r="I15" s="157"/>
      <c r="J15" s="157"/>
    </row>
    <row r="16" spans="1:12" ht="9" customHeight="1" x14ac:dyDescent="0.25">
      <c r="A16" s="158"/>
      <c r="B16" s="158"/>
      <c r="C16" s="158"/>
      <c r="D16" s="158"/>
      <c r="E16" s="158"/>
      <c r="F16" s="158"/>
      <c r="G16" s="158"/>
      <c r="H16" s="158"/>
      <c r="I16" s="158"/>
      <c r="J16" s="158"/>
    </row>
    <row r="17" spans="1:10" x14ac:dyDescent="0.25">
      <c r="A17" s="157" t="s">
        <v>84</v>
      </c>
      <c r="B17" s="157"/>
      <c r="C17" s="157"/>
      <c r="D17" s="157"/>
      <c r="E17" s="157"/>
      <c r="F17" s="157"/>
      <c r="G17" s="157"/>
      <c r="H17" s="157"/>
      <c r="I17" s="157"/>
      <c r="J17" s="157"/>
    </row>
    <row r="18" spans="1:10" ht="9" customHeight="1" x14ac:dyDescent="0.25">
      <c r="A18" s="158"/>
      <c r="B18" s="158"/>
      <c r="C18" s="158"/>
      <c r="D18" s="158"/>
      <c r="E18" s="158"/>
      <c r="F18" s="158"/>
      <c r="G18" s="158"/>
      <c r="H18" s="158"/>
      <c r="I18" s="158"/>
      <c r="J18" s="158"/>
    </row>
    <row r="19" spans="1:10" x14ac:dyDescent="0.25">
      <c r="A19" s="157" t="s">
        <v>85</v>
      </c>
      <c r="B19" s="157"/>
      <c r="C19" s="157"/>
      <c r="D19" s="157"/>
      <c r="E19" s="157"/>
      <c r="F19" s="157"/>
      <c r="G19" s="157"/>
      <c r="H19" s="157"/>
      <c r="I19" s="157"/>
      <c r="J19" s="157"/>
    </row>
    <row r="20" spans="1:10" ht="9" customHeight="1" x14ac:dyDescent="0.25">
      <c r="A20" s="158"/>
      <c r="B20" s="158"/>
      <c r="C20" s="158"/>
      <c r="D20" s="158"/>
      <c r="E20" s="158"/>
      <c r="F20" s="158"/>
      <c r="G20" s="158"/>
      <c r="H20" s="158"/>
      <c r="I20" s="158"/>
      <c r="J20" s="158"/>
    </row>
    <row r="21" spans="1:10" x14ac:dyDescent="0.25">
      <c r="A21" s="157" t="s">
        <v>135</v>
      </c>
      <c r="B21" s="157"/>
      <c r="C21" s="157"/>
      <c r="D21" s="157"/>
      <c r="E21" s="157"/>
      <c r="F21" s="157"/>
      <c r="G21" s="157"/>
      <c r="H21" s="157"/>
      <c r="I21" s="157"/>
      <c r="J21" s="157"/>
    </row>
    <row r="22" spans="1:10" ht="9" customHeight="1" x14ac:dyDescent="0.25">
      <c r="A22" s="158"/>
      <c r="B22" s="158"/>
      <c r="C22" s="158"/>
      <c r="D22" s="158"/>
      <c r="E22" s="158"/>
      <c r="F22" s="158"/>
      <c r="G22" s="158"/>
      <c r="H22" s="158"/>
      <c r="I22" s="158"/>
      <c r="J22" s="158"/>
    </row>
    <row r="23" spans="1:10" x14ac:dyDescent="0.25">
      <c r="A23" s="157" t="s">
        <v>86</v>
      </c>
      <c r="B23" s="157"/>
      <c r="C23" s="157"/>
      <c r="D23" s="157"/>
      <c r="E23" s="157"/>
      <c r="F23" s="157"/>
      <c r="G23" s="157"/>
      <c r="H23" s="157"/>
      <c r="I23" s="157"/>
      <c r="J23" s="157"/>
    </row>
    <row r="24" spans="1:10" ht="9" customHeight="1" x14ac:dyDescent="0.25">
      <c r="A24" s="158"/>
      <c r="B24" s="158"/>
      <c r="C24" s="158"/>
      <c r="D24" s="158"/>
      <c r="E24" s="158"/>
      <c r="F24" s="158"/>
      <c r="G24" s="158"/>
      <c r="H24" s="158"/>
      <c r="I24" s="158"/>
      <c r="J24" s="158"/>
    </row>
    <row r="25" spans="1:10" x14ac:dyDescent="0.25">
      <c r="A25" s="157" t="s">
        <v>87</v>
      </c>
      <c r="B25" s="157"/>
      <c r="C25" s="157"/>
      <c r="D25" s="157"/>
      <c r="E25" s="157"/>
      <c r="F25" s="157"/>
      <c r="G25" s="157"/>
      <c r="H25" s="157"/>
      <c r="I25" s="157"/>
      <c r="J25" s="157"/>
    </row>
    <row r="26" spans="1:10" ht="9" customHeight="1" x14ac:dyDescent="0.25">
      <c r="A26" s="158"/>
      <c r="B26" s="158"/>
      <c r="C26" s="158"/>
      <c r="D26" s="158"/>
      <c r="E26" s="158"/>
      <c r="F26" s="158"/>
      <c r="G26" s="158"/>
      <c r="H26" s="158"/>
      <c r="I26" s="158"/>
      <c r="J26" s="158"/>
    </row>
    <row r="27" spans="1:10" x14ac:dyDescent="0.25">
      <c r="A27" s="157" t="s">
        <v>51</v>
      </c>
      <c r="B27" s="157"/>
      <c r="C27" s="157"/>
      <c r="D27" s="157"/>
      <c r="E27" s="157"/>
      <c r="F27" s="157"/>
      <c r="G27" s="157"/>
      <c r="H27" s="157"/>
      <c r="I27" s="157"/>
      <c r="J27" s="157"/>
    </row>
    <row r="28" spans="1:10" ht="9" customHeight="1" x14ac:dyDescent="0.25">
      <c r="A28" s="158"/>
      <c r="B28" s="158"/>
      <c r="C28" s="158"/>
      <c r="D28" s="158"/>
      <c r="E28" s="158"/>
      <c r="F28" s="158"/>
      <c r="G28" s="158"/>
      <c r="H28" s="158"/>
      <c r="I28" s="158"/>
      <c r="J28" s="158"/>
    </row>
    <row r="29" spans="1:10" x14ac:dyDescent="0.25">
      <c r="A29" s="157" t="s">
        <v>52</v>
      </c>
      <c r="B29" s="157"/>
      <c r="C29" s="157"/>
      <c r="D29" s="157"/>
      <c r="E29" s="157"/>
      <c r="F29" s="157"/>
      <c r="G29" s="157"/>
      <c r="H29" s="157"/>
      <c r="I29" s="157"/>
      <c r="J29" s="157"/>
    </row>
    <row r="30" spans="1:10" ht="9" customHeight="1" x14ac:dyDescent="0.25">
      <c r="A30" s="158"/>
      <c r="B30" s="158"/>
      <c r="C30" s="158"/>
      <c r="D30" s="158"/>
      <c r="E30" s="158"/>
      <c r="F30" s="158"/>
      <c r="G30" s="158"/>
      <c r="H30" s="158"/>
      <c r="I30" s="158"/>
      <c r="J30" s="158"/>
    </row>
    <row r="31" spans="1:10" x14ac:dyDescent="0.25">
      <c r="A31" s="157" t="s">
        <v>53</v>
      </c>
      <c r="B31" s="157"/>
      <c r="C31" s="157"/>
      <c r="D31" s="157"/>
      <c r="E31" s="157"/>
      <c r="F31" s="157"/>
      <c r="G31" s="157"/>
      <c r="H31" s="157"/>
      <c r="I31" s="157"/>
      <c r="J31" s="157"/>
    </row>
    <row r="32" spans="1:10" ht="9" customHeight="1" x14ac:dyDescent="0.25">
      <c r="A32" s="158"/>
      <c r="B32" s="158"/>
      <c r="C32" s="158"/>
      <c r="D32" s="158"/>
      <c r="E32" s="158"/>
      <c r="F32" s="158"/>
      <c r="G32" s="158"/>
      <c r="H32" s="158"/>
      <c r="I32" s="158"/>
      <c r="J32" s="158"/>
    </row>
    <row r="33" spans="1:12" ht="15" customHeight="1" x14ac:dyDescent="0.25">
      <c r="A33" s="157" t="s">
        <v>131</v>
      </c>
      <c r="B33" s="157"/>
      <c r="C33" s="157"/>
      <c r="D33" s="157"/>
      <c r="E33" s="157"/>
      <c r="F33" s="157"/>
      <c r="G33" s="157"/>
      <c r="H33" s="157"/>
      <c r="I33" s="157"/>
      <c r="J33" s="157"/>
    </row>
    <row r="34" spans="1:12" ht="9" customHeight="1" x14ac:dyDescent="0.25">
      <c r="A34" s="158"/>
      <c r="B34" s="158"/>
      <c r="C34" s="158"/>
      <c r="D34" s="158"/>
      <c r="E34" s="158"/>
      <c r="F34" s="158"/>
      <c r="G34" s="158"/>
      <c r="H34" s="158"/>
      <c r="I34" s="158"/>
      <c r="J34" s="158"/>
    </row>
    <row r="35" spans="1:12" x14ac:dyDescent="0.25">
      <c r="A35" s="157" t="s">
        <v>132</v>
      </c>
      <c r="B35" s="157"/>
      <c r="C35" s="157"/>
      <c r="D35" s="157"/>
      <c r="E35" s="157"/>
      <c r="F35" s="157"/>
      <c r="G35" s="157"/>
      <c r="H35" s="157"/>
      <c r="I35" s="157"/>
      <c r="J35" s="157"/>
    </row>
    <row r="36" spans="1:12" ht="9" customHeight="1" x14ac:dyDescent="0.25">
      <c r="A36" s="158"/>
      <c r="B36" s="158"/>
      <c r="C36" s="158"/>
      <c r="D36" s="158"/>
      <c r="E36" s="158"/>
      <c r="F36" s="158"/>
      <c r="G36" s="158"/>
      <c r="H36" s="158"/>
      <c r="I36" s="158"/>
      <c r="J36" s="158"/>
    </row>
    <row r="37" spans="1:12" x14ac:dyDescent="0.25">
      <c r="A37" s="157" t="s">
        <v>133</v>
      </c>
      <c r="B37" s="157"/>
      <c r="C37" s="157"/>
      <c r="D37" s="157"/>
      <c r="E37" s="157"/>
      <c r="F37" s="157"/>
      <c r="G37" s="157"/>
      <c r="H37" s="157"/>
      <c r="I37" s="157"/>
      <c r="J37" s="157"/>
    </row>
    <row r="38" spans="1:12" ht="9" customHeight="1" x14ac:dyDescent="0.25"/>
    <row r="40" spans="1:12" x14ac:dyDescent="0.25">
      <c r="A40" s="1" t="s">
        <v>79</v>
      </c>
      <c r="B40" s="1"/>
      <c r="C40" s="1"/>
      <c r="D40" s="1"/>
      <c r="E40" s="1"/>
      <c r="F40" s="1"/>
      <c r="G40" s="1"/>
      <c r="H40" s="1"/>
      <c r="I40" s="1"/>
      <c r="J40" s="1"/>
      <c r="K40" s="1"/>
      <c r="L40" s="1"/>
    </row>
    <row r="41" spans="1:12" x14ac:dyDescent="0.25">
      <c r="A41" s="148" t="s">
        <v>80</v>
      </c>
      <c r="B41" s="148"/>
      <c r="C41" s="148"/>
      <c r="D41" s="148"/>
      <c r="E41" s="148"/>
      <c r="F41" s="148"/>
      <c r="G41" s="148"/>
      <c r="H41" s="148"/>
      <c r="I41" s="148"/>
      <c r="J41" s="148"/>
      <c r="K41" s="148"/>
      <c r="L41" s="148"/>
    </row>
    <row r="42" spans="1:12" x14ac:dyDescent="0.25">
      <c r="A42" s="149" t="s">
        <v>81</v>
      </c>
      <c r="B42" s="148"/>
      <c r="C42" s="148"/>
      <c r="D42" s="148"/>
      <c r="E42" s="148"/>
      <c r="F42" s="148"/>
      <c r="G42" s="148"/>
      <c r="H42" s="148"/>
      <c r="I42" s="148"/>
      <c r="J42" s="148"/>
      <c r="K42" s="148"/>
      <c r="L42" s="148"/>
    </row>
  </sheetData>
  <mergeCells count="37">
    <mergeCell ref="A33:J33"/>
    <mergeCell ref="A35:J35"/>
    <mergeCell ref="A37:J37"/>
    <mergeCell ref="A12:J12"/>
    <mergeCell ref="A14:J14"/>
    <mergeCell ref="A16:J16"/>
    <mergeCell ref="A18:J18"/>
    <mergeCell ref="A20:J20"/>
    <mergeCell ref="A22:J22"/>
    <mergeCell ref="A24:J24"/>
    <mergeCell ref="A26:J26"/>
    <mergeCell ref="A28:J28"/>
    <mergeCell ref="A30:J30"/>
    <mergeCell ref="A32:J32"/>
    <mergeCell ref="A34:J34"/>
    <mergeCell ref="A36:J36"/>
    <mergeCell ref="A23:J23"/>
    <mergeCell ref="A25:J25"/>
    <mergeCell ref="A27:J27"/>
    <mergeCell ref="A29:J29"/>
    <mergeCell ref="A31:J31"/>
    <mergeCell ref="A41:L41"/>
    <mergeCell ref="A42:L42"/>
    <mergeCell ref="A9:L9"/>
    <mergeCell ref="A10:L10"/>
    <mergeCell ref="A1:L1"/>
    <mergeCell ref="A3:L3"/>
    <mergeCell ref="A4:L4"/>
    <mergeCell ref="A6:L6"/>
    <mergeCell ref="A7:L7"/>
    <mergeCell ref="A8:L8"/>
    <mergeCell ref="A11:J11"/>
    <mergeCell ref="A13:J13"/>
    <mergeCell ref="A15:J15"/>
    <mergeCell ref="A17:J17"/>
    <mergeCell ref="A19:J19"/>
    <mergeCell ref="A21:J21"/>
  </mergeCells>
  <hyperlinks>
    <hyperlink ref="A42" r:id="rId1"/>
    <hyperlink ref="A11" location="'Graphique 1'!A1" display="Graphique 1 - Conséquence de la crise sanitaire sur l'activité par secteur (en % de salariés)"/>
    <hyperlink ref="A13" location="'Graphique 2'!A1" display="Graphique 2 - Causes de la diminution de l'activité (en % de salariés)"/>
    <hyperlink ref="A15" location="'Graphique 3'!A1" display="Graphique 3 - Causes de la diminution de l'activité, par secteur d’activité (en % de salariés)"/>
    <hyperlink ref="A17" location="'Graphique 4'!A1" display="Graphique 4 - Recours en chômage partiel, par secteur d’activité (en % de salariés)"/>
    <hyperlink ref="A19" location="'Graphique 5'!A1" display="Graphique 5 - Raisons du recours du chômage partiel, par secteur (en % de salariés)"/>
    <hyperlink ref="A21" location="'Graphique 6'!A1" display="Graphique 6 : Répartition des salariés au cours de la semaine du 20 juillet (en %)"/>
    <hyperlink ref="A23" location="'Graphique 7'!A1" display="Graphique 7 - Reprise de l'activité après le début du déconfinement par secteur d'activité (% de salariés)"/>
    <hyperlink ref="A25" location="'Graphique 8'!A1" display="Graphique 8 - Principales difficultés anticipées pour la reprise de l'activité par secteur d'activité (% de salariés)"/>
    <hyperlink ref="A27" location="'Tab1'!A1" display="Tableau 1 - Conséquence de la crise sanitaire sur l'activité par taille d'entreprise (en % de salariés)"/>
    <hyperlink ref="A29" location="'Tab2'!A1" display="Tableau 2 – Principales difficultés rencontrées (en % de salariés)"/>
    <hyperlink ref="A31" location="'Tab3'!A1" display="Tableau 3 - Évolution des effectifs du fait de la crise par taille d'entreprise (en % de salariés)"/>
    <hyperlink ref="A33" location="'Graphique A'!A1" display="Graphique A - Estimation du nombre de salariés effectivement placés en activité partielle entre mars et juillet 2020, par secteur d’activité"/>
    <hyperlink ref="A35" location="'Graphique B'!A1" display="Graphique B - Estimation du nombre de salariés effectivement placés en activité partielle entre mars et juillet 2020, par taille d’entreprise"/>
    <hyperlink ref="A37" location="'Graphique C'!A1" display="Graphique C - Estimation des nombres d'heures chômées entre mars et juillet 2020, par secteur d'activité"/>
    <hyperlink ref="A25:J25" location="'Graphique 8'!A1" display="Graphique 8 - Principales difficultés anticipées pour la reprise de l'activité par secteur d'activité (% de salariés)"/>
    <hyperlink ref="A33:J33" location="'Graphique A'!A1" display="Graphique A - Estimation du nombre de salariés effectivement placés en activité partielle entre mars et juillet 2020, par secteur d’activité"/>
    <hyperlink ref="A35:J35" location="'Graphique B'!A1" display="Graphique B - Estimation du nombre de salariés effectivement placés en activité partielle entre mars et juillet 2020, par taille d’entreprise"/>
    <hyperlink ref="A37:J37" location="'Graphique C'!A1" display="Graphique C - Estimation des nombres d'heures chômées entre mars et juillet 2020, par secteur d'activité"/>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85" zoomScaleNormal="85" workbookViewId="0">
      <selection activeCell="C6" sqref="C6"/>
    </sheetView>
  </sheetViews>
  <sheetFormatPr baseColWidth="10" defaultRowHeight="15" x14ac:dyDescent="0.25"/>
  <cols>
    <col min="1" max="1" width="45.140625" customWidth="1"/>
    <col min="2" max="7" width="20.28515625" customWidth="1"/>
  </cols>
  <sheetData>
    <row r="1" spans="1:7" x14ac:dyDescent="0.25">
      <c r="A1" s="71" t="s">
        <v>134</v>
      </c>
    </row>
    <row r="2" spans="1:7" x14ac:dyDescent="0.25">
      <c r="A2" s="71"/>
    </row>
    <row r="3" spans="1:7" ht="30" x14ac:dyDescent="0.25">
      <c r="A3" s="72"/>
      <c r="B3" s="130" t="s">
        <v>26</v>
      </c>
      <c r="C3" s="131" t="s">
        <v>27</v>
      </c>
      <c r="D3" s="131" t="s">
        <v>28</v>
      </c>
      <c r="E3" s="131" t="s">
        <v>90</v>
      </c>
      <c r="F3" s="131" t="s">
        <v>29</v>
      </c>
      <c r="G3" s="132" t="s">
        <v>30</v>
      </c>
    </row>
    <row r="4" spans="1:7" x14ac:dyDescent="0.25">
      <c r="A4" s="76" t="s">
        <v>110</v>
      </c>
      <c r="B4" s="119">
        <f>HLOOKUP("q16_2_sa",[1]data_rep!$1:$1048576,VLOOKUP("EnsEns",[1]data_rep!$A$1:$B$200,2,FALSE),FALSE)</f>
        <v>57.8</v>
      </c>
      <c r="C4" s="120">
        <f>HLOOKUP("q16_2_sb",[1]data_rep!$1:$1048576,VLOOKUP("EnsEns",[1]data_rep!$A$1:$B$200,2,FALSE),FALSE)</f>
        <v>10.9</v>
      </c>
      <c r="D4" s="120">
        <f>HLOOKUP("q16_2_sc",[1]data_rep!$1:$1048576,VLOOKUP("EnsEns",[1]data_rep!$A$1:$B$200,2,FALSE),FALSE)</f>
        <v>3.8</v>
      </c>
      <c r="E4" s="120">
        <f>HLOOKUP("q16_2_sd",[1]data_rep!$1:$1048576,VLOOKUP("EnsEns",[1]data_rep!$A$1:$B$200,2,FALSE),FALSE)</f>
        <v>5.8999999999999995</v>
      </c>
      <c r="F4" s="133">
        <f>HLOOKUP("q16_2_se",[1]data_rep!$1:$1048576,VLOOKUP("EnsEns",[1]data_rep!$A$1:$B$200,2,FALSE),FALSE)</f>
        <v>21.3</v>
      </c>
      <c r="G4" s="121">
        <f>HLOOKUP("q16_2_sf",[1]data_rep!$1:$1048576,VLOOKUP("EnsEns",[1]data_rep!$A$1:$B$200,2,FALSE),FALSE)</f>
        <v>0.3</v>
      </c>
    </row>
    <row r="5" spans="1:7" x14ac:dyDescent="0.25">
      <c r="A5" s="80" t="s">
        <v>97</v>
      </c>
      <c r="B5" s="119">
        <v>63</v>
      </c>
      <c r="C5" s="120">
        <v>16.600000000000001</v>
      </c>
      <c r="D5" s="120">
        <v>6.9</v>
      </c>
      <c r="E5" s="120">
        <v>6.2</v>
      </c>
      <c r="F5" s="133">
        <v>7.1</v>
      </c>
      <c r="G5" s="121">
        <v>0.2</v>
      </c>
    </row>
    <row r="6" spans="1:7" x14ac:dyDescent="0.25">
      <c r="A6" s="80" t="s">
        <v>93</v>
      </c>
      <c r="B6" s="119">
        <v>48.379469400000005</v>
      </c>
      <c r="C6" s="120">
        <v>22.532005599999998</v>
      </c>
      <c r="D6" s="120">
        <v>13.403911099999998</v>
      </c>
      <c r="E6" s="120">
        <v>7.0791594</v>
      </c>
      <c r="F6" s="133">
        <v>8.4303388000000012</v>
      </c>
      <c r="G6" s="121">
        <v>0.17511600000000002</v>
      </c>
    </row>
    <row r="7" spans="1:7" x14ac:dyDescent="0.25">
      <c r="A7" s="80" t="s">
        <v>18</v>
      </c>
      <c r="B7" s="119">
        <v>31.6</v>
      </c>
      <c r="C7" s="120">
        <v>24.9</v>
      </c>
      <c r="D7" s="120">
        <v>21</v>
      </c>
      <c r="E7" s="120">
        <v>11.3</v>
      </c>
      <c r="F7" s="120">
        <v>11</v>
      </c>
      <c r="G7" s="121">
        <v>0.3</v>
      </c>
    </row>
    <row r="8" spans="1:7" x14ac:dyDescent="0.25">
      <c r="A8" s="80" t="s">
        <v>19</v>
      </c>
      <c r="B8" s="119">
        <v>27</v>
      </c>
      <c r="C8" s="120">
        <v>25.3</v>
      </c>
      <c r="D8" s="120">
        <v>24.7</v>
      </c>
      <c r="E8" s="120">
        <v>13.2</v>
      </c>
      <c r="F8" s="120">
        <v>9.3000000000000007</v>
      </c>
      <c r="G8" s="121">
        <v>0.5</v>
      </c>
    </row>
    <row r="9" spans="1:7" x14ac:dyDescent="0.25">
      <c r="A9" s="84"/>
      <c r="B9" s="127"/>
      <c r="C9" s="128"/>
      <c r="D9" s="128"/>
      <c r="E9" s="128"/>
      <c r="F9" s="128"/>
      <c r="G9" s="129"/>
    </row>
    <row r="10" spans="1:7" x14ac:dyDescent="0.25">
      <c r="A10" t="s">
        <v>111</v>
      </c>
      <c r="B10" s="119">
        <f>HLOOKUP("q16_2_sa",[1]data_rep!$1:$1048576,VLOOKUP("EnsDE",[1]data_rep!$A$1:$B$200,2,FALSE),FALSE)</f>
        <v>59.099999999999994</v>
      </c>
      <c r="C10" s="120">
        <f>HLOOKUP("q16_2_sb",[1]data_rep!$1:$1048576,VLOOKUP("EnsDE",[1]data_rep!$A$1:$B$200,2,FALSE),FALSE)</f>
        <v>17</v>
      </c>
      <c r="D10" s="120">
        <f>HLOOKUP("q16_2_sc",[1]data_rep!$1:$1048576,VLOOKUP("EnsDE",[1]data_rep!$A$1:$B$200,2,FALSE),FALSE)</f>
        <v>1.2</v>
      </c>
      <c r="E10" s="120">
        <f>HLOOKUP("q16_2_sd",[1]data_rep!$1:$1048576,VLOOKUP("EnsDE",[1]data_rep!$A$1:$B$200,2,FALSE),FALSE)</f>
        <v>5.4</v>
      </c>
      <c r="F10" s="133">
        <f>HLOOKUP("q16_2_se",[1]data_rep!$1:$1048576,VLOOKUP("EnsDE",[1]data_rep!$A$1:$B$200,2,FALSE),FALSE)</f>
        <v>17.299999999999997</v>
      </c>
      <c r="G10" s="121">
        <f>HLOOKUP("q16_2_sf",[1]data_rep!$1:$1048576,VLOOKUP("EnsDE",[1]data_rep!$A$1:$B$200,2,FALSE),FALSE)</f>
        <v>0.1</v>
      </c>
    </row>
    <row r="11" spans="1:7" x14ac:dyDescent="0.25">
      <c r="A11" s="80" t="s">
        <v>97</v>
      </c>
      <c r="B11" s="119">
        <v>67.100000000000009</v>
      </c>
      <c r="C11" s="120">
        <v>20.100000000000001</v>
      </c>
      <c r="D11" s="120">
        <v>1.3</v>
      </c>
      <c r="E11" s="120">
        <v>5.3</v>
      </c>
      <c r="F11" s="133">
        <v>6.2</v>
      </c>
      <c r="G11" s="121">
        <v>0</v>
      </c>
    </row>
    <row r="12" spans="1:7" x14ac:dyDescent="0.25">
      <c r="A12" s="80" t="s">
        <v>93</v>
      </c>
      <c r="B12" s="119">
        <v>50.641050600000007</v>
      </c>
      <c r="C12" s="120">
        <v>28.706141499999998</v>
      </c>
      <c r="D12" s="120">
        <v>6.1911199999999997</v>
      </c>
      <c r="E12" s="120">
        <v>5.8612200000000003</v>
      </c>
      <c r="F12" s="133">
        <v>8.5844453000000005</v>
      </c>
      <c r="G12" s="121">
        <v>1.6018999999999999E-2</v>
      </c>
    </row>
    <row r="13" spans="1:7" x14ac:dyDescent="0.25">
      <c r="A13" s="80" t="s">
        <v>18</v>
      </c>
      <c r="B13" s="119">
        <v>34.4</v>
      </c>
      <c r="C13" s="120">
        <v>26</v>
      </c>
      <c r="D13" s="120">
        <v>7.1</v>
      </c>
      <c r="E13" s="120">
        <v>21.8</v>
      </c>
      <c r="F13" s="120">
        <v>10.6</v>
      </c>
      <c r="G13" s="121">
        <v>0.1</v>
      </c>
    </row>
    <row r="14" spans="1:7" x14ac:dyDescent="0.25">
      <c r="A14" s="80" t="s">
        <v>19</v>
      </c>
      <c r="B14" s="119">
        <v>38.1</v>
      </c>
      <c r="C14" s="120">
        <v>29.7</v>
      </c>
      <c r="D14" s="120">
        <v>9.8000000000000007</v>
      </c>
      <c r="E14" s="120">
        <v>12.7</v>
      </c>
      <c r="F14" s="120">
        <v>9.6</v>
      </c>
      <c r="G14" s="121">
        <v>0.2</v>
      </c>
    </row>
    <row r="15" spans="1:7" x14ac:dyDescent="0.25">
      <c r="A15" s="84"/>
      <c r="B15" s="127"/>
      <c r="C15" s="128"/>
      <c r="D15" s="128"/>
      <c r="E15" s="128"/>
      <c r="F15" s="128"/>
      <c r="G15" s="129"/>
    </row>
    <row r="16" spans="1:7" x14ac:dyDescent="0.25">
      <c r="A16" t="s">
        <v>112</v>
      </c>
      <c r="B16" s="119">
        <f>HLOOKUP("q16_2_sa",[1]data_rep!$1:$1048576,VLOOKUP("EnsC1",[1]data_rep!$A$1:$B$200,2,FALSE),FALSE)</f>
        <v>66.5</v>
      </c>
      <c r="C16" s="120">
        <f>HLOOKUP("q16_2_sb",[1]data_rep!$1:$1048576,VLOOKUP("EnsC1",[1]data_rep!$A$1:$B$200,2,FALSE),FALSE)</f>
        <v>4.1000000000000005</v>
      </c>
      <c r="D16" s="120">
        <f>HLOOKUP("q16_2_sc",[1]data_rep!$1:$1048576,VLOOKUP("EnsC1",[1]data_rep!$A$1:$B$200,2,FALSE),FALSE)</f>
        <v>2.2999999999999998</v>
      </c>
      <c r="E16" s="120">
        <f>HLOOKUP("q16_2_sd",[1]data_rep!$1:$1048576,VLOOKUP("EnsC1",[1]data_rep!$A$1:$B$200,2,FALSE),FALSE)</f>
        <v>5.6000000000000005</v>
      </c>
      <c r="F16" s="133">
        <f>HLOOKUP("q16_2_se",[1]data_rep!$1:$1048576,VLOOKUP("EnsC1",[1]data_rep!$A$1:$B$200,2,FALSE),FALSE)</f>
        <v>21.5</v>
      </c>
      <c r="G16" s="121">
        <f>HLOOKUP("q16_2_sf",[1]data_rep!$1:$1048576,VLOOKUP("EnsC1",[1]data_rep!$A$1:$B$200,2,FALSE),FALSE)</f>
        <v>0.1</v>
      </c>
    </row>
    <row r="17" spans="1:7" x14ac:dyDescent="0.25">
      <c r="A17" s="80" t="s">
        <v>97</v>
      </c>
      <c r="B17" s="119">
        <v>72.599999999999994</v>
      </c>
      <c r="C17" s="120">
        <v>8.5</v>
      </c>
      <c r="D17" s="120">
        <v>4.5</v>
      </c>
      <c r="E17" s="120">
        <v>7.0000000000000009</v>
      </c>
      <c r="F17" s="133">
        <v>7.3999999999999995</v>
      </c>
      <c r="G17" s="121">
        <v>0</v>
      </c>
    </row>
    <row r="18" spans="1:7" x14ac:dyDescent="0.25">
      <c r="A18" s="80" t="s">
        <v>93</v>
      </c>
      <c r="B18" s="119">
        <v>67.5855873</v>
      </c>
      <c r="C18" s="120">
        <v>9.8068059999999999</v>
      </c>
      <c r="D18" s="120">
        <v>6.3430175000000002</v>
      </c>
      <c r="E18" s="120">
        <v>8.165720799999999</v>
      </c>
      <c r="F18" s="133">
        <v>8.0111486000000003</v>
      </c>
      <c r="G18" s="121">
        <v>8.771989999999999E-2</v>
      </c>
    </row>
    <row r="19" spans="1:7" x14ac:dyDescent="0.25">
      <c r="A19" s="80" t="s">
        <v>18</v>
      </c>
      <c r="B19" s="119">
        <v>58.6</v>
      </c>
      <c r="C19" s="120">
        <v>10.9</v>
      </c>
      <c r="D19" s="120">
        <v>7.5</v>
      </c>
      <c r="E19" s="120">
        <v>12.8</v>
      </c>
      <c r="F19" s="120">
        <v>10.199999999999999</v>
      </c>
      <c r="G19" s="121">
        <v>0.1</v>
      </c>
    </row>
    <row r="20" spans="1:7" x14ac:dyDescent="0.25">
      <c r="A20" s="80" t="s">
        <v>19</v>
      </c>
      <c r="B20" s="119">
        <v>57.2</v>
      </c>
      <c r="C20" s="120">
        <v>11.8</v>
      </c>
      <c r="D20" s="120">
        <v>9.4</v>
      </c>
      <c r="E20" s="120">
        <v>13.3</v>
      </c>
      <c r="F20" s="120">
        <v>8.1999999999999993</v>
      </c>
      <c r="G20" s="121">
        <v>0.2</v>
      </c>
    </row>
    <row r="21" spans="1:7" x14ac:dyDescent="0.25">
      <c r="A21" s="84"/>
      <c r="B21" s="127"/>
      <c r="C21" s="128"/>
      <c r="D21" s="128"/>
      <c r="E21" s="128"/>
      <c r="F21" s="128"/>
      <c r="G21" s="129"/>
    </row>
    <row r="22" spans="1:7" x14ac:dyDescent="0.25">
      <c r="A22" t="s">
        <v>113</v>
      </c>
      <c r="B22" s="119">
        <f>HLOOKUP("q16_2_sa",[1]data_rep!$1:$1048576,VLOOKUP("EnsC2",[1]data_rep!$A$1:$B$200,2,FALSE),FALSE)</f>
        <v>56.100000000000009</v>
      </c>
      <c r="C22" s="120">
        <f>HLOOKUP("q16_2_sb",[1]data_rep!$1:$1048576,VLOOKUP("EnsC2",[1]data_rep!$A$1:$B$200,2,FALSE),FALSE)</f>
        <v>16.900000000000002</v>
      </c>
      <c r="D22" s="120">
        <f>HLOOKUP("q16_2_sc",[1]data_rep!$1:$1048576,VLOOKUP("EnsC2",[1]data_rep!$A$1:$B$200,2,FALSE),FALSE)</f>
        <v>0.4</v>
      </c>
      <c r="E22" s="120">
        <f>HLOOKUP("q16_2_sd",[1]data_rep!$1:$1048576,VLOOKUP("EnsC2",[1]data_rep!$A$1:$B$200,2,FALSE),FALSE)</f>
        <v>3.8</v>
      </c>
      <c r="F22" s="133">
        <f>HLOOKUP("q16_2_se",[1]data_rep!$1:$1048576,VLOOKUP("EnsC2",[1]data_rep!$A$1:$B$200,2,FALSE),FALSE)</f>
        <v>22.8</v>
      </c>
      <c r="G22" s="121">
        <f>HLOOKUP("q16_2_sf",[1]data_rep!$1:$1048576,VLOOKUP("EnsC2",[1]data_rep!$A$1:$B$200,2,FALSE),FALSE)</f>
        <v>0</v>
      </c>
    </row>
    <row r="23" spans="1:7" x14ac:dyDescent="0.25">
      <c r="A23" s="80" t="s">
        <v>97</v>
      </c>
      <c r="B23" s="119">
        <v>62.1</v>
      </c>
      <c r="C23" s="120">
        <v>27.1</v>
      </c>
      <c r="D23" s="120">
        <v>0.2</v>
      </c>
      <c r="E23" s="120">
        <v>6.6000000000000005</v>
      </c>
      <c r="F23" s="133">
        <v>4</v>
      </c>
      <c r="G23" s="121">
        <v>0</v>
      </c>
    </row>
    <row r="24" spans="1:7" x14ac:dyDescent="0.25">
      <c r="A24" s="80" t="s">
        <v>93</v>
      </c>
      <c r="B24" s="119">
        <v>35.239174800000001</v>
      </c>
      <c r="C24" s="120">
        <v>54.398827400000002</v>
      </c>
      <c r="D24" s="120">
        <v>0.34239900000000001</v>
      </c>
      <c r="E24" s="120">
        <v>5.0097999999999994</v>
      </c>
      <c r="F24" s="133">
        <v>5.0097999999999994</v>
      </c>
      <c r="G24" s="121">
        <v>0</v>
      </c>
    </row>
    <row r="25" spans="1:7" x14ac:dyDescent="0.25">
      <c r="A25" s="80" t="s">
        <v>18</v>
      </c>
      <c r="B25" s="119">
        <v>21.4</v>
      </c>
      <c r="C25" s="120">
        <v>39</v>
      </c>
      <c r="D25" s="120">
        <v>0.2</v>
      </c>
      <c r="E25" s="120">
        <v>18.100000000000001</v>
      </c>
      <c r="F25" s="120">
        <v>18.8</v>
      </c>
      <c r="G25" s="121">
        <v>2.5</v>
      </c>
    </row>
    <row r="26" spans="1:7" x14ac:dyDescent="0.25">
      <c r="A26" s="80" t="s">
        <v>19</v>
      </c>
      <c r="B26" s="119">
        <v>27.8</v>
      </c>
      <c r="C26" s="120">
        <v>46.7</v>
      </c>
      <c r="D26" s="120">
        <v>0.9</v>
      </c>
      <c r="E26" s="120">
        <v>17</v>
      </c>
      <c r="F26" s="120">
        <v>7.5</v>
      </c>
      <c r="G26" s="121">
        <v>0</v>
      </c>
    </row>
    <row r="27" spans="1:7" x14ac:dyDescent="0.25">
      <c r="A27" s="84"/>
      <c r="B27" s="127"/>
      <c r="C27" s="128"/>
      <c r="D27" s="128"/>
      <c r="E27" s="128"/>
      <c r="F27" s="128"/>
      <c r="G27" s="129"/>
    </row>
    <row r="28" spans="1:7" x14ac:dyDescent="0.25">
      <c r="A28" s="80"/>
      <c r="B28" s="104"/>
      <c r="C28" s="72"/>
      <c r="D28" s="72"/>
      <c r="E28" s="72"/>
      <c r="F28" s="72"/>
      <c r="G28" s="134"/>
    </row>
    <row r="29" spans="1:7" x14ac:dyDescent="0.25">
      <c r="A29" t="s">
        <v>114</v>
      </c>
      <c r="B29" s="119">
        <f>HLOOKUP("q16_2_sa",[1]data_rep!$1:$1048576,VLOOKUP("EnsC3",[1]data_rep!$A$1:$B$200,2,FALSE),FALSE)</f>
        <v>53.800000000000004</v>
      </c>
      <c r="C29" s="120">
        <f>HLOOKUP("q16_2_sb",[1]data_rep!$1:$1048576,VLOOKUP("EnsC3",[1]data_rep!$A$1:$B$200,2,FALSE),FALSE)</f>
        <v>15.8</v>
      </c>
      <c r="D29" s="120">
        <f>HLOOKUP("q16_2_sc",[1]data_rep!$1:$1048576,VLOOKUP("EnsC3",[1]data_rep!$A$1:$B$200,2,FALSE),FALSE)</f>
        <v>3.2</v>
      </c>
      <c r="E29" s="120">
        <f>HLOOKUP("q16_2_sd",[1]data_rep!$1:$1048576,VLOOKUP("EnsC3",[1]data_rep!$A$1:$B$200,2,FALSE),FALSE)</f>
        <v>6</v>
      </c>
      <c r="F29" s="133">
        <f>HLOOKUP("q16_2_se",[1]data_rep!$1:$1048576,VLOOKUP("EnsC3",[1]data_rep!$A$1:$B$200,2,FALSE),FALSE)</f>
        <v>21.2</v>
      </c>
      <c r="G29" s="121">
        <f>HLOOKUP("q16_2_sf",[1]data_rep!$1:$1048576,VLOOKUP("EnsC3",[1]data_rep!$A$1:$B$200,2,FALSE),FALSE)</f>
        <v>0</v>
      </c>
    </row>
    <row r="30" spans="1:7" x14ac:dyDescent="0.25">
      <c r="A30" s="80" t="s">
        <v>97</v>
      </c>
      <c r="B30" s="119">
        <v>58.9</v>
      </c>
      <c r="C30" s="120">
        <v>23.799999999999997</v>
      </c>
      <c r="D30" s="120">
        <v>5.0999999999999996</v>
      </c>
      <c r="E30" s="120">
        <v>6.3</v>
      </c>
      <c r="F30" s="133">
        <v>5.8000000000000007</v>
      </c>
      <c r="G30" s="121">
        <v>0.1</v>
      </c>
    </row>
    <row r="31" spans="1:7" x14ac:dyDescent="0.25">
      <c r="A31" s="80" t="s">
        <v>93</v>
      </c>
      <c r="B31" s="119">
        <v>42.374457200000002</v>
      </c>
      <c r="C31" s="120">
        <v>31.508505299999999</v>
      </c>
      <c r="D31" s="120">
        <v>9.2497905000000014</v>
      </c>
      <c r="E31" s="120">
        <v>6.7477076</v>
      </c>
      <c r="F31" s="133">
        <v>9.8951133000000002</v>
      </c>
      <c r="G31" s="121">
        <v>0.22442600000000001</v>
      </c>
    </row>
    <row r="32" spans="1:7" x14ac:dyDescent="0.25">
      <c r="A32" s="80" t="s">
        <v>18</v>
      </c>
      <c r="B32" s="119">
        <v>28</v>
      </c>
      <c r="C32" s="120">
        <v>31.4</v>
      </c>
      <c r="D32" s="120">
        <v>15.1</v>
      </c>
      <c r="E32" s="120">
        <v>11.6</v>
      </c>
      <c r="F32" s="120">
        <v>13.8</v>
      </c>
      <c r="G32" s="121">
        <v>0</v>
      </c>
    </row>
    <row r="33" spans="1:7" x14ac:dyDescent="0.25">
      <c r="A33" s="80" t="s">
        <v>19</v>
      </c>
      <c r="B33" s="119">
        <v>16.3</v>
      </c>
      <c r="C33" s="120">
        <v>36.6</v>
      </c>
      <c r="D33" s="120">
        <v>20.399999999999999</v>
      </c>
      <c r="E33" s="120">
        <v>14.4</v>
      </c>
      <c r="F33" s="120">
        <v>11.6</v>
      </c>
      <c r="G33" s="121">
        <v>0.8</v>
      </c>
    </row>
    <row r="34" spans="1:7" x14ac:dyDescent="0.25">
      <c r="A34" s="84"/>
      <c r="B34" s="127"/>
      <c r="C34" s="128"/>
      <c r="D34" s="128"/>
      <c r="E34" s="128"/>
      <c r="F34" s="128"/>
      <c r="G34" s="129"/>
    </row>
    <row r="35" spans="1:7" x14ac:dyDescent="0.25">
      <c r="A35" t="s">
        <v>115</v>
      </c>
      <c r="B35" s="119">
        <f>HLOOKUP("q16_2_sa",[1]data_rep!$1:$1048576,VLOOKUP("EnsC4",[1]data_rep!$A$1:$B$200,2,FALSE),FALSE)</f>
        <v>42.5</v>
      </c>
      <c r="C35" s="120">
        <f>HLOOKUP("q16_2_sb",[1]data_rep!$1:$1048576,VLOOKUP("EnsC4",[1]data_rep!$A$1:$B$200,2,FALSE),FALSE)</f>
        <v>13.3</v>
      </c>
      <c r="D35" s="120">
        <f>HLOOKUP("q16_2_sc",[1]data_rep!$1:$1048576,VLOOKUP("EnsC4",[1]data_rep!$A$1:$B$200,2,FALSE),FALSE)</f>
        <v>5.3</v>
      </c>
      <c r="E35" s="120">
        <f>HLOOKUP("q16_2_sd",[1]data_rep!$1:$1048576,VLOOKUP("EnsC4",[1]data_rep!$A$1:$B$200,2,FALSE),FALSE)</f>
        <v>5.7</v>
      </c>
      <c r="F35" s="133">
        <f>HLOOKUP("q16_2_se",[1]data_rep!$1:$1048576,VLOOKUP("EnsC4",[1]data_rep!$A$1:$B$200,2,FALSE),FALSE)</f>
        <v>33.1</v>
      </c>
      <c r="G35" s="121">
        <f>HLOOKUP("q16_2_sf",[1]data_rep!$1:$1048576,VLOOKUP("EnsC4",[1]data_rep!$A$1:$B$200,2,FALSE),FALSE)</f>
        <v>0</v>
      </c>
    </row>
    <row r="36" spans="1:7" x14ac:dyDescent="0.25">
      <c r="A36" s="80" t="s">
        <v>97</v>
      </c>
      <c r="B36" s="119">
        <v>53.7</v>
      </c>
      <c r="C36" s="120">
        <v>25.3</v>
      </c>
      <c r="D36" s="120">
        <v>9.1999999999999993</v>
      </c>
      <c r="E36" s="120">
        <v>5.4</v>
      </c>
      <c r="F36" s="133">
        <v>6.3</v>
      </c>
      <c r="G36" s="121">
        <v>0.1</v>
      </c>
    </row>
    <row r="37" spans="1:7" x14ac:dyDescent="0.25">
      <c r="A37" s="80" t="s">
        <v>93</v>
      </c>
      <c r="B37" s="119">
        <v>42.147335400000003</v>
      </c>
      <c r="C37" s="120">
        <v>28.277412499999997</v>
      </c>
      <c r="D37" s="120">
        <v>16.663387499999999</v>
      </c>
      <c r="E37" s="120">
        <v>5.7134799999999997</v>
      </c>
      <c r="F37" s="133">
        <v>7.0911929000000002</v>
      </c>
      <c r="G37" s="121">
        <v>0.10718900000000001</v>
      </c>
    </row>
    <row r="38" spans="1:7" x14ac:dyDescent="0.25">
      <c r="A38" s="80" t="s">
        <v>18</v>
      </c>
      <c r="B38" s="119">
        <v>20.5</v>
      </c>
      <c r="C38" s="120">
        <v>23</v>
      </c>
      <c r="D38" s="120">
        <v>37.9</v>
      </c>
      <c r="E38" s="120">
        <v>8.1</v>
      </c>
      <c r="F38" s="120">
        <v>10.4</v>
      </c>
      <c r="G38" s="121">
        <v>0</v>
      </c>
    </row>
    <row r="39" spans="1:7" x14ac:dyDescent="0.25">
      <c r="A39" s="80" t="s">
        <v>19</v>
      </c>
      <c r="B39" s="119">
        <v>7</v>
      </c>
      <c r="C39" s="120">
        <v>22.6</v>
      </c>
      <c r="D39" s="120">
        <v>47.7</v>
      </c>
      <c r="E39" s="120">
        <v>12.3</v>
      </c>
      <c r="F39" s="120">
        <v>10.199999999999999</v>
      </c>
      <c r="G39" s="121">
        <v>0.4</v>
      </c>
    </row>
    <row r="40" spans="1:7" x14ac:dyDescent="0.25">
      <c r="A40" s="84"/>
      <c r="B40" s="127"/>
      <c r="C40" s="128"/>
      <c r="D40" s="128"/>
      <c r="E40" s="128"/>
      <c r="F40" s="128"/>
      <c r="G40" s="129"/>
    </row>
    <row r="41" spans="1:7" x14ac:dyDescent="0.25">
      <c r="A41" t="s">
        <v>116</v>
      </c>
      <c r="B41" s="119">
        <f>HLOOKUP("q16_2_sa",[1]data_rep!$1:$1048576,VLOOKUP("EnsC5",[1]data_rep!$A$1:$B$200,2,FALSE),FALSE)</f>
        <v>64.099999999999994</v>
      </c>
      <c r="C41" s="120">
        <f>HLOOKUP("q16_2_sb",[1]data_rep!$1:$1048576,VLOOKUP("EnsC5",[1]data_rep!$A$1:$B$200,2,FALSE),FALSE)</f>
        <v>6.9</v>
      </c>
      <c r="D41" s="120">
        <f>HLOOKUP("q16_2_sc",[1]data_rep!$1:$1048576,VLOOKUP("EnsC5",[1]data_rep!$A$1:$B$200,2,FALSE),FALSE)</f>
        <v>3.9</v>
      </c>
      <c r="E41" s="120">
        <f>HLOOKUP("q16_2_sd",[1]data_rep!$1:$1048576,VLOOKUP("EnsC5",[1]data_rep!$A$1:$B$200,2,FALSE),FALSE)</f>
        <v>5.8999999999999995</v>
      </c>
      <c r="F41" s="133">
        <f>HLOOKUP("q16_2_se",[1]data_rep!$1:$1048576,VLOOKUP("EnsC5",[1]data_rep!$A$1:$B$200,2,FALSE),FALSE)</f>
        <v>19.100000000000001</v>
      </c>
      <c r="G41" s="121">
        <f>HLOOKUP("q16_2_sf",[1]data_rep!$1:$1048576,VLOOKUP("EnsC5",[1]data_rep!$A$1:$B$200,2,FALSE),FALSE)</f>
        <v>0.1</v>
      </c>
    </row>
    <row r="42" spans="1:7" x14ac:dyDescent="0.25">
      <c r="A42" s="80" t="s">
        <v>97</v>
      </c>
      <c r="B42" s="119">
        <v>68.8</v>
      </c>
      <c r="C42" s="120">
        <v>11.700000000000001</v>
      </c>
      <c r="D42" s="120">
        <v>6.6000000000000005</v>
      </c>
      <c r="E42" s="120">
        <v>6.6000000000000005</v>
      </c>
      <c r="F42" s="133">
        <v>6.2</v>
      </c>
      <c r="G42" s="121">
        <v>0.1</v>
      </c>
    </row>
    <row r="43" spans="1:7" x14ac:dyDescent="0.25">
      <c r="A43" s="80" t="s">
        <v>93</v>
      </c>
      <c r="B43" s="119">
        <v>56.139273300000006</v>
      </c>
      <c r="C43" s="120">
        <v>16.361849899999999</v>
      </c>
      <c r="D43" s="120">
        <v>11.8658974</v>
      </c>
      <c r="E43" s="120">
        <v>7.1281762999999998</v>
      </c>
      <c r="F43" s="133">
        <v>8.3940012999999993</v>
      </c>
      <c r="G43" s="121">
        <v>0.110802</v>
      </c>
    </row>
    <row r="44" spans="1:7" x14ac:dyDescent="0.25">
      <c r="A44" s="80" t="s">
        <v>18</v>
      </c>
      <c r="B44" s="119">
        <v>40</v>
      </c>
      <c r="C44" s="120">
        <v>18.600000000000001</v>
      </c>
      <c r="D44" s="120">
        <v>20</v>
      </c>
      <c r="E44" s="120">
        <v>12.1</v>
      </c>
      <c r="F44" s="120">
        <v>9.1</v>
      </c>
      <c r="G44" s="121">
        <v>0.2</v>
      </c>
    </row>
    <row r="45" spans="1:7" x14ac:dyDescent="0.25">
      <c r="A45" s="80" t="s">
        <v>19</v>
      </c>
      <c r="B45" s="119">
        <v>25.9</v>
      </c>
      <c r="C45" s="120">
        <v>18.5</v>
      </c>
      <c r="D45" s="120">
        <v>31.1</v>
      </c>
      <c r="E45" s="120">
        <v>14.3</v>
      </c>
      <c r="F45" s="120">
        <v>9.6999999999999993</v>
      </c>
      <c r="G45" s="121">
        <v>0.4</v>
      </c>
    </row>
    <row r="46" spans="1:7" x14ac:dyDescent="0.25">
      <c r="A46" s="84"/>
      <c r="B46" s="127"/>
      <c r="C46" s="128"/>
      <c r="D46" s="128"/>
      <c r="E46" s="128"/>
      <c r="F46" s="128"/>
      <c r="G46" s="129"/>
    </row>
    <row r="47" spans="1:7" x14ac:dyDescent="0.25">
      <c r="A47" t="s">
        <v>117</v>
      </c>
      <c r="B47" s="119">
        <f>HLOOKUP("q16_2_sa",[1]data_rep!$1:$1048576,VLOOKUP("EnsFZ",[1]data_rep!$A$1:$B$200,2,FALSE),FALSE)</f>
        <v>77.100000000000009</v>
      </c>
      <c r="C47" s="120">
        <f>HLOOKUP("q16_2_sb",[1]data_rep!$1:$1048576,VLOOKUP("EnsFZ",[1]data_rep!$A$1:$B$200,2,FALSE),FALSE)</f>
        <v>3.4000000000000004</v>
      </c>
      <c r="D47" s="120">
        <f>HLOOKUP("q16_2_sc",[1]data_rep!$1:$1048576,VLOOKUP("EnsFZ",[1]data_rep!$A$1:$B$200,2,FALSE),FALSE)</f>
        <v>1.3</v>
      </c>
      <c r="E47" s="120">
        <f>HLOOKUP("q16_2_sd",[1]data_rep!$1:$1048576,VLOOKUP("EnsFZ",[1]data_rep!$A$1:$B$200,2,FALSE),FALSE)</f>
        <v>4.3</v>
      </c>
      <c r="F47" s="133">
        <f>HLOOKUP("q16_2_se",[1]data_rep!$1:$1048576,VLOOKUP("EnsFZ",[1]data_rep!$A$1:$B$200,2,FALSE),FALSE)</f>
        <v>13.700000000000001</v>
      </c>
      <c r="G47" s="121">
        <f>HLOOKUP("q16_2_sf",[1]data_rep!$1:$1048576,VLOOKUP("EnsFZ",[1]data_rep!$A$1:$B$200,2,FALSE),FALSE)</f>
        <v>0.2</v>
      </c>
    </row>
    <row r="48" spans="1:7" x14ac:dyDescent="0.25">
      <c r="A48" s="80" t="s">
        <v>97</v>
      </c>
      <c r="B48" s="119">
        <v>83.399999999999991</v>
      </c>
      <c r="C48" s="120">
        <v>5.2</v>
      </c>
      <c r="D48" s="120">
        <v>3.6999999999999997</v>
      </c>
      <c r="E48" s="120">
        <v>4.5999999999999996</v>
      </c>
      <c r="F48" s="133">
        <v>3</v>
      </c>
      <c r="G48" s="121">
        <v>0</v>
      </c>
    </row>
    <row r="49" spans="1:7" x14ac:dyDescent="0.25">
      <c r="A49" s="80" t="s">
        <v>93</v>
      </c>
      <c r="B49" s="119">
        <v>69.973626800000005</v>
      </c>
      <c r="C49" s="120">
        <v>10.4415265</v>
      </c>
      <c r="D49" s="120">
        <v>10.645081900000001</v>
      </c>
      <c r="E49" s="120">
        <v>5.6347699999999996</v>
      </c>
      <c r="F49" s="133">
        <v>3.0883000000000003</v>
      </c>
      <c r="G49" s="121">
        <v>0.21668899999999999</v>
      </c>
    </row>
    <row r="50" spans="1:7" x14ac:dyDescent="0.25">
      <c r="A50" s="80" t="s">
        <v>18</v>
      </c>
      <c r="B50" s="119">
        <v>35.799999999999997</v>
      </c>
      <c r="C50" s="120">
        <v>12</v>
      </c>
      <c r="D50" s="120">
        <v>33.9</v>
      </c>
      <c r="E50" s="120">
        <v>8.1999999999999993</v>
      </c>
      <c r="F50" s="120">
        <v>9.6999999999999993</v>
      </c>
      <c r="G50" s="121">
        <v>0.4</v>
      </c>
    </row>
    <row r="51" spans="1:7" x14ac:dyDescent="0.25">
      <c r="A51" s="80" t="s">
        <v>19</v>
      </c>
      <c r="B51" s="119">
        <v>11.2</v>
      </c>
      <c r="C51" s="120">
        <v>11.7</v>
      </c>
      <c r="D51" s="120">
        <v>48.5</v>
      </c>
      <c r="E51" s="120">
        <v>10</v>
      </c>
      <c r="F51" s="120">
        <v>17.7</v>
      </c>
      <c r="G51" s="121">
        <v>0.9</v>
      </c>
    </row>
    <row r="52" spans="1:7" x14ac:dyDescent="0.25">
      <c r="A52" s="84"/>
      <c r="B52" s="127"/>
      <c r="C52" s="128"/>
      <c r="D52" s="128"/>
      <c r="E52" s="128"/>
      <c r="F52" s="128"/>
      <c r="G52" s="129"/>
    </row>
    <row r="53" spans="1:7" x14ac:dyDescent="0.25">
      <c r="A53" t="s">
        <v>118</v>
      </c>
      <c r="B53" s="119">
        <f>HLOOKUP("q16_2_sa",[1]data_rep!$1:$1048576,VLOOKUP("EnsGZ",[1]data_rep!$A$1:$B$200,2,FALSE),FALSE)</f>
        <v>62.2</v>
      </c>
      <c r="C53" s="120">
        <f>HLOOKUP("q16_2_sb",[1]data_rep!$1:$1048576,VLOOKUP("EnsGZ",[1]data_rep!$A$1:$B$200,2,FALSE),FALSE)</f>
        <v>7.6</v>
      </c>
      <c r="D53" s="120">
        <f>HLOOKUP("q16_2_sc",[1]data_rep!$1:$1048576,VLOOKUP("EnsGZ",[1]data_rep!$A$1:$B$200,2,FALSE),FALSE)</f>
        <v>2.5</v>
      </c>
      <c r="E53" s="120">
        <f>HLOOKUP("q16_2_sd",[1]data_rep!$1:$1048576,VLOOKUP("EnsGZ",[1]data_rep!$A$1:$B$200,2,FALSE),FALSE)</f>
        <v>6.5</v>
      </c>
      <c r="F53" s="133">
        <f>HLOOKUP("q16_2_se",[1]data_rep!$1:$1048576,VLOOKUP("EnsGZ",[1]data_rep!$A$1:$B$200,2,FALSE),FALSE)</f>
        <v>21</v>
      </c>
      <c r="G53" s="121">
        <f>HLOOKUP("q16_2_sf",[1]data_rep!$1:$1048576,VLOOKUP("EnsGZ",[1]data_rep!$A$1:$B$200,2,FALSE),FALSE)</f>
        <v>0.1</v>
      </c>
    </row>
    <row r="54" spans="1:7" x14ac:dyDescent="0.25">
      <c r="A54" s="80" t="s">
        <v>97</v>
      </c>
      <c r="B54" s="119">
        <v>68.7</v>
      </c>
      <c r="C54" s="120">
        <v>11.700000000000001</v>
      </c>
      <c r="D54" s="120">
        <v>5.4</v>
      </c>
      <c r="E54" s="120">
        <v>6.6000000000000005</v>
      </c>
      <c r="F54" s="133">
        <v>7.3</v>
      </c>
      <c r="G54" s="121">
        <v>0.2</v>
      </c>
    </row>
    <row r="55" spans="1:7" x14ac:dyDescent="0.25">
      <c r="A55" s="80" t="s">
        <v>93</v>
      </c>
      <c r="B55" s="119">
        <v>58.289256700000003</v>
      </c>
      <c r="C55" s="120">
        <v>15.898513599999999</v>
      </c>
      <c r="D55" s="120">
        <v>10.4881478</v>
      </c>
      <c r="E55" s="120">
        <v>6.9552432</v>
      </c>
      <c r="F55" s="133">
        <v>8.2707666999999994</v>
      </c>
      <c r="G55" s="121">
        <v>9.8072000000000006E-2</v>
      </c>
    </row>
    <row r="56" spans="1:7" x14ac:dyDescent="0.25">
      <c r="A56" s="80" t="s">
        <v>18</v>
      </c>
      <c r="B56" s="119">
        <v>36.1</v>
      </c>
      <c r="C56" s="120">
        <v>15.9</v>
      </c>
      <c r="D56" s="120">
        <v>25.6</v>
      </c>
      <c r="E56" s="120">
        <v>11</v>
      </c>
      <c r="F56" s="120">
        <v>10.7</v>
      </c>
      <c r="G56" s="121">
        <v>0.6</v>
      </c>
    </row>
    <row r="57" spans="1:7" x14ac:dyDescent="0.25">
      <c r="A57" s="80" t="s">
        <v>19</v>
      </c>
      <c r="B57" s="119">
        <v>31.4</v>
      </c>
      <c r="C57" s="120">
        <v>15.4</v>
      </c>
      <c r="D57" s="120">
        <v>29.6</v>
      </c>
      <c r="E57" s="120">
        <v>12.6</v>
      </c>
      <c r="F57" s="120">
        <v>10.7</v>
      </c>
      <c r="G57" s="121">
        <v>0.3</v>
      </c>
    </row>
    <row r="58" spans="1:7" x14ac:dyDescent="0.25">
      <c r="A58" s="84"/>
      <c r="B58" s="127"/>
      <c r="C58" s="128"/>
      <c r="D58" s="128"/>
      <c r="E58" s="128"/>
      <c r="F58" s="128"/>
      <c r="G58" s="129"/>
    </row>
    <row r="59" spans="1:7" x14ac:dyDescent="0.25">
      <c r="A59" t="s">
        <v>119</v>
      </c>
      <c r="B59" s="119">
        <f>HLOOKUP("q16_2_sa",[1]data_rep!$1:$1048576,VLOOKUP("EnsHZ",[1]data_rep!$A$1:$B$200,2,FALSE),FALSE)</f>
        <v>58.099999999999994</v>
      </c>
      <c r="C59" s="120">
        <f>HLOOKUP("q16_2_sb",[1]data_rep!$1:$1048576,VLOOKUP("EnsHZ",[1]data_rep!$A$1:$B$200,2,FALSE),FALSE)</f>
        <v>12.5</v>
      </c>
      <c r="D59" s="120">
        <f>HLOOKUP("q16_2_sc",[1]data_rep!$1:$1048576,VLOOKUP("EnsHZ",[1]data_rep!$A$1:$B$200,2,FALSE),FALSE)</f>
        <v>4.5</v>
      </c>
      <c r="E59" s="120">
        <f>HLOOKUP("q16_2_sd",[1]data_rep!$1:$1048576,VLOOKUP("EnsHZ",[1]data_rep!$A$1:$B$200,2,FALSE),FALSE)</f>
        <v>5.3</v>
      </c>
      <c r="F59" s="133">
        <f>HLOOKUP("q16_2_se",[1]data_rep!$1:$1048576,VLOOKUP("EnsHZ",[1]data_rep!$A$1:$B$200,2,FALSE),FALSE)</f>
        <v>18.399999999999999</v>
      </c>
      <c r="G59" s="121">
        <f>HLOOKUP("q16_2_sf",[1]data_rep!$1:$1048576,VLOOKUP("EnsHZ",[1]data_rep!$A$1:$B$200,2,FALSE),FALSE)</f>
        <v>1.2</v>
      </c>
    </row>
    <row r="60" spans="1:7" x14ac:dyDescent="0.25">
      <c r="A60" s="80" t="s">
        <v>97</v>
      </c>
      <c r="B60" s="119">
        <v>60.3</v>
      </c>
      <c r="C60" s="120">
        <v>14.899999999999999</v>
      </c>
      <c r="D60" s="120">
        <v>9.7000000000000011</v>
      </c>
      <c r="E60" s="120">
        <v>6.3</v>
      </c>
      <c r="F60" s="133">
        <v>8.5</v>
      </c>
      <c r="G60" s="121">
        <v>0.2</v>
      </c>
    </row>
    <row r="61" spans="1:7" x14ac:dyDescent="0.25">
      <c r="A61" s="80" t="s">
        <v>93</v>
      </c>
      <c r="B61" s="119">
        <v>51.545064900000007</v>
      </c>
      <c r="C61" s="120">
        <v>12.9693805</v>
      </c>
      <c r="D61" s="120">
        <v>16.023328899999999</v>
      </c>
      <c r="E61" s="120">
        <v>10.4765601</v>
      </c>
      <c r="F61" s="133">
        <v>8.8893100999999994</v>
      </c>
      <c r="G61" s="121">
        <v>9.6355500000000011E-2</v>
      </c>
    </row>
    <row r="62" spans="1:7" x14ac:dyDescent="0.25">
      <c r="A62" s="80" t="s">
        <v>18</v>
      </c>
      <c r="B62" s="119">
        <v>41.2</v>
      </c>
      <c r="C62" s="120">
        <v>14.2</v>
      </c>
      <c r="D62" s="120">
        <v>16.899999999999999</v>
      </c>
      <c r="E62" s="120">
        <v>15.8</v>
      </c>
      <c r="F62" s="120">
        <v>11.6</v>
      </c>
      <c r="G62" s="121">
        <v>0.4</v>
      </c>
    </row>
    <row r="63" spans="1:7" x14ac:dyDescent="0.25">
      <c r="A63" s="80" t="s">
        <v>19</v>
      </c>
      <c r="B63" s="119">
        <v>36.200000000000003</v>
      </c>
      <c r="C63" s="120">
        <v>12.6</v>
      </c>
      <c r="D63" s="120">
        <v>20.100000000000001</v>
      </c>
      <c r="E63" s="120">
        <v>18.899999999999999</v>
      </c>
      <c r="F63" s="120">
        <v>11</v>
      </c>
      <c r="G63" s="121">
        <v>1.3</v>
      </c>
    </row>
    <row r="64" spans="1:7" x14ac:dyDescent="0.25">
      <c r="A64" s="84"/>
      <c r="B64" s="127"/>
      <c r="C64" s="128"/>
      <c r="D64" s="128"/>
      <c r="E64" s="128"/>
      <c r="F64" s="128"/>
      <c r="G64" s="129"/>
    </row>
    <row r="65" spans="1:7" x14ac:dyDescent="0.25">
      <c r="A65" t="s">
        <v>120</v>
      </c>
      <c r="B65" s="119">
        <f>HLOOKUP("q16_2_sa",[1]data_rep!$1:$1048576,VLOOKUP("EnsIZ",[1]data_rep!$A$1:$B$200,2,FALSE),FALSE)</f>
        <v>55.900000000000006</v>
      </c>
      <c r="C65" s="120">
        <f>HLOOKUP("q16_2_sb",[1]data_rep!$1:$1048576,VLOOKUP("EnsIZ",[1]data_rep!$A$1:$B$200,2,FALSE),FALSE)</f>
        <v>3</v>
      </c>
      <c r="D65" s="120">
        <f>HLOOKUP("q16_2_sc",[1]data_rep!$1:$1048576,VLOOKUP("EnsIZ",[1]data_rep!$A$1:$B$200,2,FALSE),FALSE)</f>
        <v>17.399999999999999</v>
      </c>
      <c r="E65" s="120">
        <f>HLOOKUP("q16_2_sd",[1]data_rep!$1:$1048576,VLOOKUP("EnsIZ",[1]data_rep!$A$1:$B$200,2,FALSE),FALSE)</f>
        <v>6.7</v>
      </c>
      <c r="F65" s="133">
        <f>HLOOKUP("q16_2_se",[1]data_rep!$1:$1048576,VLOOKUP("EnsIZ",[1]data_rep!$A$1:$B$200,2,FALSE),FALSE)</f>
        <v>16.8</v>
      </c>
      <c r="G65" s="121">
        <f>HLOOKUP("q16_2_sf",[1]data_rep!$1:$1048576,VLOOKUP("EnsIZ",[1]data_rep!$A$1:$B$200,2,FALSE),FALSE)</f>
        <v>0.1</v>
      </c>
    </row>
    <row r="66" spans="1:7" x14ac:dyDescent="0.25">
      <c r="A66" s="80" t="s">
        <v>97</v>
      </c>
      <c r="B66" s="119">
        <v>54.900000000000006</v>
      </c>
      <c r="C66" s="120">
        <v>3.2</v>
      </c>
      <c r="D66" s="120">
        <v>27.400000000000002</v>
      </c>
      <c r="E66" s="120">
        <v>5</v>
      </c>
      <c r="F66" s="133">
        <v>8.6999999999999993</v>
      </c>
      <c r="G66" s="121">
        <v>0.89999999999999991</v>
      </c>
    </row>
    <row r="67" spans="1:7" x14ac:dyDescent="0.25">
      <c r="A67" s="80" t="s">
        <v>93</v>
      </c>
      <c r="B67" s="119">
        <v>24.175583899999999</v>
      </c>
      <c r="C67" s="120">
        <v>5.7132100000000001</v>
      </c>
      <c r="D67" s="120">
        <v>56.468619099999998</v>
      </c>
      <c r="E67" s="120">
        <v>5.04582</v>
      </c>
      <c r="F67" s="133">
        <v>8.4823673999999993</v>
      </c>
      <c r="G67" s="121">
        <v>0.11439899999999999</v>
      </c>
    </row>
    <row r="68" spans="1:7" x14ac:dyDescent="0.25">
      <c r="A68" s="80" t="s">
        <v>18</v>
      </c>
      <c r="B68" s="119">
        <v>9.6</v>
      </c>
      <c r="C68" s="120">
        <v>4.4000000000000004</v>
      </c>
      <c r="D68" s="120">
        <v>68.900000000000006</v>
      </c>
      <c r="E68" s="120">
        <v>7.1</v>
      </c>
      <c r="F68" s="120">
        <v>9.6</v>
      </c>
      <c r="G68" s="121">
        <v>0.5</v>
      </c>
    </row>
    <row r="69" spans="1:7" x14ac:dyDescent="0.25">
      <c r="A69" s="80" t="s">
        <v>19</v>
      </c>
      <c r="B69" s="119">
        <v>8.6999999999999993</v>
      </c>
      <c r="C69" s="120">
        <v>5.8</v>
      </c>
      <c r="D69" s="120">
        <v>66.900000000000006</v>
      </c>
      <c r="E69" s="120">
        <v>8.5</v>
      </c>
      <c r="F69" s="120">
        <v>9.8000000000000007</v>
      </c>
      <c r="G69" s="121">
        <v>0.3</v>
      </c>
    </row>
    <row r="70" spans="1:7" x14ac:dyDescent="0.25">
      <c r="A70" s="84"/>
      <c r="B70" s="127"/>
      <c r="C70" s="128"/>
      <c r="D70" s="128"/>
      <c r="E70" s="128"/>
      <c r="F70" s="128"/>
      <c r="G70" s="129"/>
    </row>
    <row r="71" spans="1:7" x14ac:dyDescent="0.25">
      <c r="A71" t="s">
        <v>121</v>
      </c>
      <c r="B71" s="119">
        <f>HLOOKUP("q16_2_sa",[1]data_rep!$1:$1048576,VLOOKUP("EnsJZ",[1]data_rep!$A$1:$B$200,2,FALSE),FALSE)</f>
        <v>33.1</v>
      </c>
      <c r="C71" s="120">
        <f>HLOOKUP("q16_2_sb",[1]data_rep!$1:$1048576,VLOOKUP("EnsJZ",[1]data_rep!$A$1:$B$200,2,FALSE),FALSE)</f>
        <v>35.6</v>
      </c>
      <c r="D71" s="120">
        <f>HLOOKUP("q16_2_sc",[1]data_rep!$1:$1048576,VLOOKUP("EnsJZ",[1]data_rep!$A$1:$B$200,2,FALSE),FALSE)</f>
        <v>3.6999999999999997</v>
      </c>
      <c r="E71" s="120">
        <f>HLOOKUP("q16_2_sd",[1]data_rep!$1:$1048576,VLOOKUP("EnsJZ",[1]data_rep!$A$1:$B$200,2,FALSE),FALSE)</f>
        <v>4</v>
      </c>
      <c r="F71" s="133">
        <f>HLOOKUP("q16_2_se",[1]data_rep!$1:$1048576,VLOOKUP("EnsJZ",[1]data_rep!$A$1:$B$200,2,FALSE),FALSE)</f>
        <v>23</v>
      </c>
      <c r="G71" s="121">
        <f>HLOOKUP("q16_2_sf",[1]data_rep!$1:$1048576,VLOOKUP("EnsJZ",[1]data_rep!$A$1:$B$200,2,FALSE),FALSE)</f>
        <v>0.6</v>
      </c>
    </row>
    <row r="72" spans="1:7" x14ac:dyDescent="0.25">
      <c r="A72" s="80" t="s">
        <v>97</v>
      </c>
      <c r="B72" s="119">
        <v>26.8</v>
      </c>
      <c r="C72" s="120">
        <v>52.1</v>
      </c>
      <c r="D72" s="120">
        <v>5</v>
      </c>
      <c r="E72" s="120">
        <v>5.4</v>
      </c>
      <c r="F72" s="133">
        <v>10.100000000000001</v>
      </c>
      <c r="G72" s="121">
        <v>0.6</v>
      </c>
    </row>
    <row r="73" spans="1:7" x14ac:dyDescent="0.25">
      <c r="A73" s="80" t="s">
        <v>93</v>
      </c>
      <c r="B73" s="119">
        <v>15.097150200000002</v>
      </c>
      <c r="C73" s="120">
        <v>59.878481400000005</v>
      </c>
      <c r="D73" s="120">
        <v>9.2667096000000004</v>
      </c>
      <c r="E73" s="120">
        <v>4.0962300000000003</v>
      </c>
      <c r="F73" s="133">
        <v>11.012828500000001</v>
      </c>
      <c r="G73" s="121">
        <v>0.64859599999999995</v>
      </c>
    </row>
    <row r="74" spans="1:7" x14ac:dyDescent="0.25">
      <c r="A74" s="80" t="s">
        <v>18</v>
      </c>
      <c r="B74" s="119">
        <v>8.4</v>
      </c>
      <c r="C74" s="120">
        <v>62.3</v>
      </c>
      <c r="D74" s="120">
        <v>9.9</v>
      </c>
      <c r="E74" s="120">
        <v>5.2</v>
      </c>
      <c r="F74" s="120">
        <v>13.2</v>
      </c>
      <c r="G74" s="121">
        <v>0.9</v>
      </c>
    </row>
    <row r="75" spans="1:7" x14ac:dyDescent="0.25">
      <c r="A75" s="80" t="s">
        <v>19</v>
      </c>
      <c r="B75" s="119">
        <v>9.8000000000000007</v>
      </c>
      <c r="C75" s="120">
        <v>63.1</v>
      </c>
      <c r="D75" s="120">
        <v>10.8</v>
      </c>
      <c r="E75" s="120">
        <v>6.9</v>
      </c>
      <c r="F75" s="120">
        <v>8.6999999999999993</v>
      </c>
      <c r="G75" s="121">
        <v>0.7</v>
      </c>
    </row>
    <row r="76" spans="1:7" x14ac:dyDescent="0.25">
      <c r="A76" s="84"/>
      <c r="B76" s="127"/>
      <c r="C76" s="128"/>
      <c r="D76" s="128"/>
      <c r="E76" s="128"/>
      <c r="F76" s="128"/>
      <c r="G76" s="129"/>
    </row>
    <row r="77" spans="1:7" x14ac:dyDescent="0.25">
      <c r="A77" t="s">
        <v>122</v>
      </c>
      <c r="B77" s="119">
        <f>HLOOKUP("q16_2_sa",[1]data_rep!$1:$1048576,VLOOKUP("EnsKZ",[1]data_rep!$A$1:$B$200,2,FALSE),FALSE)</f>
        <v>44.9</v>
      </c>
      <c r="C77" s="120">
        <f>HLOOKUP("q16_2_sb",[1]data_rep!$1:$1048576,VLOOKUP("EnsKZ",[1]data_rep!$A$1:$B$200,2,FALSE),FALSE)</f>
        <v>22.900000000000002</v>
      </c>
      <c r="D77" s="120">
        <f>HLOOKUP("q16_2_sc",[1]data_rep!$1:$1048576,VLOOKUP("EnsKZ",[1]data_rep!$A$1:$B$200,2,FALSE),FALSE)</f>
        <v>1.7000000000000002</v>
      </c>
      <c r="E77" s="120">
        <f>HLOOKUP("q16_2_sd",[1]data_rep!$1:$1048576,VLOOKUP("EnsKZ",[1]data_rep!$A$1:$B$200,2,FALSE),FALSE)</f>
        <v>6.5</v>
      </c>
      <c r="F77" s="133">
        <f>HLOOKUP("q16_2_se",[1]data_rep!$1:$1048576,VLOOKUP("EnsKZ",[1]data_rep!$A$1:$B$200,2,FALSE),FALSE)</f>
        <v>23.9</v>
      </c>
      <c r="G77" s="121">
        <f>HLOOKUP("q16_2_sf",[1]data_rep!$1:$1048576,VLOOKUP("EnsKZ",[1]data_rep!$A$1:$B$200,2,FALSE),FALSE)</f>
        <v>0.1</v>
      </c>
    </row>
    <row r="78" spans="1:7" x14ac:dyDescent="0.25">
      <c r="A78" s="80" t="s">
        <v>97</v>
      </c>
      <c r="B78" s="119">
        <v>48</v>
      </c>
      <c r="C78" s="120">
        <v>35.5</v>
      </c>
      <c r="D78" s="120">
        <v>1.6</v>
      </c>
      <c r="E78" s="120">
        <v>7.1</v>
      </c>
      <c r="F78" s="133">
        <v>7.7</v>
      </c>
      <c r="G78" s="121">
        <v>0.1</v>
      </c>
    </row>
    <row r="79" spans="1:7" x14ac:dyDescent="0.25">
      <c r="A79" s="80" t="s">
        <v>93</v>
      </c>
      <c r="B79" s="119">
        <v>29.529181700000002</v>
      </c>
      <c r="C79" s="120">
        <v>49.4336816</v>
      </c>
      <c r="D79" s="120">
        <v>2.0629399999999998</v>
      </c>
      <c r="E79" s="120">
        <v>6.2103600000000005</v>
      </c>
      <c r="F79" s="133">
        <v>12.674765900000001</v>
      </c>
      <c r="G79" s="121">
        <v>8.9068399999999992E-2</v>
      </c>
    </row>
    <row r="80" spans="1:7" x14ac:dyDescent="0.25">
      <c r="A80" s="80" t="s">
        <v>18</v>
      </c>
      <c r="B80" s="119">
        <v>19.2</v>
      </c>
      <c r="C80" s="120">
        <v>53.5</v>
      </c>
      <c r="D80" s="120">
        <v>2.7</v>
      </c>
      <c r="E80" s="120">
        <v>11.8</v>
      </c>
      <c r="F80" s="120">
        <v>12.8</v>
      </c>
      <c r="G80" s="121">
        <v>0.1</v>
      </c>
    </row>
    <row r="81" spans="1:7" x14ac:dyDescent="0.25">
      <c r="A81" s="80" t="s">
        <v>19</v>
      </c>
      <c r="B81" s="119">
        <v>19.8</v>
      </c>
      <c r="C81" s="120">
        <v>55.3</v>
      </c>
      <c r="D81" s="120">
        <v>3.5</v>
      </c>
      <c r="E81" s="120">
        <v>15.2</v>
      </c>
      <c r="F81" s="120">
        <v>6.1</v>
      </c>
      <c r="G81" s="121">
        <v>0.2</v>
      </c>
    </row>
    <row r="82" spans="1:7" x14ac:dyDescent="0.25">
      <c r="A82" s="84"/>
      <c r="B82" s="127"/>
      <c r="C82" s="128"/>
      <c r="D82" s="128"/>
      <c r="E82" s="128"/>
      <c r="F82" s="128"/>
      <c r="G82" s="129"/>
    </row>
    <row r="83" spans="1:7" x14ac:dyDescent="0.25">
      <c r="A83" t="s">
        <v>123</v>
      </c>
      <c r="B83" s="119">
        <f>HLOOKUP("q16_2_sa",[1]data_rep!$1:$1048576,VLOOKUP("EnsLZ",[1]data_rep!$A$1:$B$200,2,FALSE),FALSE)</f>
        <v>59.3</v>
      </c>
      <c r="C83" s="120">
        <f>HLOOKUP("q16_2_sb",[1]data_rep!$1:$1048576,VLOOKUP("EnsLZ",[1]data_rep!$A$1:$B$200,2,FALSE),FALSE)</f>
        <v>12.3</v>
      </c>
      <c r="D83" s="120">
        <f>HLOOKUP("q16_2_sc",[1]data_rep!$1:$1048576,VLOOKUP("EnsLZ",[1]data_rep!$A$1:$B$200,2,FALSE),FALSE)</f>
        <v>1.2</v>
      </c>
      <c r="E83" s="120">
        <f>HLOOKUP("q16_2_sd",[1]data_rep!$1:$1048576,VLOOKUP("EnsLZ",[1]data_rep!$A$1:$B$200,2,FALSE),FALSE)</f>
        <v>4.9000000000000004</v>
      </c>
      <c r="F83" s="133">
        <f>HLOOKUP("q16_2_se",[1]data_rep!$1:$1048576,VLOOKUP("EnsLZ",[1]data_rep!$A$1:$B$200,2,FALSE),FALSE)</f>
        <v>22.1</v>
      </c>
      <c r="G83" s="121">
        <f>HLOOKUP("q16_2_sf",[1]data_rep!$1:$1048576,VLOOKUP("EnsLZ",[1]data_rep!$A$1:$B$200,2,FALSE),FALSE)</f>
        <v>0.2</v>
      </c>
    </row>
    <row r="84" spans="1:7" x14ac:dyDescent="0.25">
      <c r="A84" s="80" t="s">
        <v>97</v>
      </c>
      <c r="B84" s="119">
        <v>59.5</v>
      </c>
      <c r="C84" s="120">
        <v>21.9</v>
      </c>
      <c r="D84" s="120">
        <v>4</v>
      </c>
      <c r="E84" s="120">
        <v>6.3</v>
      </c>
      <c r="F84" s="133">
        <v>8.3000000000000007</v>
      </c>
      <c r="G84" s="121">
        <v>0</v>
      </c>
    </row>
    <row r="85" spans="1:7" x14ac:dyDescent="0.25">
      <c r="A85" s="80" t="s">
        <v>93</v>
      </c>
      <c r="B85" s="119">
        <v>36.069025500000002</v>
      </c>
      <c r="C85" s="120">
        <v>39.128601799999998</v>
      </c>
      <c r="D85" s="120">
        <v>8.8840150000000015</v>
      </c>
      <c r="E85" s="120">
        <v>7.5751939000000004</v>
      </c>
      <c r="F85" s="133">
        <v>8.0746994999999995</v>
      </c>
      <c r="G85" s="121">
        <v>0.26846399999999998</v>
      </c>
    </row>
    <row r="86" spans="1:7" x14ac:dyDescent="0.25">
      <c r="A86" s="80" t="s">
        <v>18</v>
      </c>
      <c r="B86" s="119">
        <v>19.600000000000001</v>
      </c>
      <c r="C86" s="120">
        <v>43.7</v>
      </c>
      <c r="D86" s="120">
        <v>11.1</v>
      </c>
      <c r="E86" s="120">
        <v>12</v>
      </c>
      <c r="F86" s="120">
        <v>13</v>
      </c>
      <c r="G86" s="121">
        <v>0.5</v>
      </c>
    </row>
    <row r="87" spans="1:7" x14ac:dyDescent="0.25">
      <c r="A87" s="80" t="s">
        <v>19</v>
      </c>
      <c r="B87" s="119">
        <v>20.399999999999999</v>
      </c>
      <c r="C87" s="120">
        <v>41.5</v>
      </c>
      <c r="D87" s="120">
        <v>13.8</v>
      </c>
      <c r="E87" s="120">
        <v>14.8</v>
      </c>
      <c r="F87" s="120">
        <v>9.1</v>
      </c>
      <c r="G87" s="121">
        <v>0.4</v>
      </c>
    </row>
    <row r="88" spans="1:7" x14ac:dyDescent="0.25">
      <c r="A88" s="84"/>
      <c r="B88" s="127"/>
      <c r="C88" s="128"/>
      <c r="D88" s="128"/>
      <c r="E88" s="128"/>
      <c r="F88" s="128"/>
      <c r="G88" s="129"/>
    </row>
    <row r="89" spans="1:7" x14ac:dyDescent="0.25">
      <c r="A89" t="s">
        <v>124</v>
      </c>
      <c r="B89" s="119">
        <f>HLOOKUP("q16_2_sa",[1]data_rep!$1:$1048576,VLOOKUP("EnsMN",[1]data_rep!$A$1:$B$200,2,FALSE),FALSE)</f>
        <v>55.1</v>
      </c>
      <c r="C89" s="120">
        <f>HLOOKUP("q16_2_sb",[1]data_rep!$1:$1048576,VLOOKUP("EnsMN",[1]data_rep!$A$1:$B$200,2,FALSE),FALSE)</f>
        <v>15.4</v>
      </c>
      <c r="D89" s="120">
        <f>HLOOKUP("q16_2_sc",[1]data_rep!$1:$1048576,VLOOKUP("EnsMN",[1]data_rep!$A$1:$B$200,2,FALSE),FALSE)</f>
        <v>4.5999999999999996</v>
      </c>
      <c r="E89" s="120">
        <f>HLOOKUP("q16_2_sd",[1]data_rep!$1:$1048576,VLOOKUP("EnsMN",[1]data_rep!$A$1:$B$200,2,FALSE),FALSE)</f>
        <v>4.7</v>
      </c>
      <c r="F89" s="133">
        <f>HLOOKUP("q16_2_se",[1]data_rep!$1:$1048576,VLOOKUP("EnsMN",[1]data_rep!$A$1:$B$200,2,FALSE),FALSE)</f>
        <v>20</v>
      </c>
      <c r="G89" s="121">
        <f>HLOOKUP("q16_2_sf",[1]data_rep!$1:$1048576,VLOOKUP("EnsMN",[1]data_rep!$A$1:$B$200,2,FALSE),FALSE)</f>
        <v>0.1</v>
      </c>
    </row>
    <row r="90" spans="1:7" x14ac:dyDescent="0.25">
      <c r="A90" s="80" t="s">
        <v>97</v>
      </c>
      <c r="B90" s="119">
        <v>56.3</v>
      </c>
      <c r="C90" s="120">
        <v>23.200000000000003</v>
      </c>
      <c r="D90" s="120">
        <v>7.9</v>
      </c>
      <c r="E90" s="120">
        <v>4.9000000000000004</v>
      </c>
      <c r="F90" s="133">
        <v>7.5</v>
      </c>
      <c r="G90" s="121">
        <v>0.2</v>
      </c>
    </row>
    <row r="91" spans="1:7" x14ac:dyDescent="0.25">
      <c r="A91" s="80" t="s">
        <v>93</v>
      </c>
      <c r="B91" s="119">
        <v>38.722433199999998</v>
      </c>
      <c r="C91" s="120">
        <v>33.1331591</v>
      </c>
      <c r="D91" s="120">
        <v>13.035773300000001</v>
      </c>
      <c r="E91" s="120">
        <v>5.7184800000000005</v>
      </c>
      <c r="F91" s="133">
        <v>9.1634127000000003</v>
      </c>
      <c r="G91" s="121">
        <v>0.226744</v>
      </c>
    </row>
    <row r="92" spans="1:7" x14ac:dyDescent="0.25">
      <c r="A92" s="80" t="s">
        <v>18</v>
      </c>
      <c r="B92" s="119">
        <v>23.2</v>
      </c>
      <c r="C92" s="120">
        <v>37.9</v>
      </c>
      <c r="D92" s="120">
        <v>18.399999999999999</v>
      </c>
      <c r="E92" s="120">
        <v>9.1</v>
      </c>
      <c r="F92" s="120">
        <v>11.3</v>
      </c>
      <c r="G92" s="121">
        <v>0.2</v>
      </c>
    </row>
    <row r="93" spans="1:7" x14ac:dyDescent="0.25">
      <c r="A93" s="80" t="s">
        <v>19</v>
      </c>
      <c r="B93" s="119">
        <v>22.5</v>
      </c>
      <c r="C93" s="120">
        <v>38.200000000000003</v>
      </c>
      <c r="D93" s="120">
        <v>19.899999999999999</v>
      </c>
      <c r="E93" s="120">
        <v>10.8</v>
      </c>
      <c r="F93" s="120">
        <v>8.1999999999999993</v>
      </c>
      <c r="G93" s="121">
        <v>0.5</v>
      </c>
    </row>
    <row r="94" spans="1:7" x14ac:dyDescent="0.25">
      <c r="A94" s="84"/>
      <c r="B94" s="127"/>
      <c r="C94" s="128"/>
      <c r="D94" s="128"/>
      <c r="E94" s="128"/>
      <c r="F94" s="128"/>
      <c r="G94" s="129"/>
    </row>
    <row r="95" spans="1:7" x14ac:dyDescent="0.25">
      <c r="A95" t="s">
        <v>125</v>
      </c>
      <c r="B95" s="119">
        <f>HLOOKUP("q16_2_sa",[1]data_rep!$1:$1048576,VLOOKUP("EnsOQ",[1]data_rep!$A$1:$B$200,2,FALSE),FALSE)</f>
        <v>58.3</v>
      </c>
      <c r="C95" s="120">
        <f>HLOOKUP("q16_2_sb",[1]data_rep!$1:$1048576,VLOOKUP("EnsOQ",[1]data_rep!$A$1:$B$200,2,FALSE),FALSE)</f>
        <v>4.1000000000000005</v>
      </c>
      <c r="D95" s="120">
        <f>HLOOKUP("q16_2_sc",[1]data_rep!$1:$1048576,VLOOKUP("EnsOQ",[1]data_rep!$A$1:$B$200,2,FALSE),FALSE)</f>
        <v>1.7000000000000002</v>
      </c>
      <c r="E95" s="120">
        <f>HLOOKUP("q16_2_sd",[1]data_rep!$1:$1048576,VLOOKUP("EnsOQ",[1]data_rep!$A$1:$B$200,2,FALSE),FALSE)</f>
        <v>8.1</v>
      </c>
      <c r="F95" s="133">
        <f>HLOOKUP("q16_2_se",[1]data_rep!$1:$1048576,VLOOKUP("EnsOQ",[1]data_rep!$A$1:$B$200,2,FALSE),FALSE)</f>
        <v>27.6</v>
      </c>
      <c r="G95" s="121">
        <f>HLOOKUP("q16_2_sf",[1]data_rep!$1:$1048576,VLOOKUP("EnsOQ",[1]data_rep!$A$1:$B$200,2,FALSE),FALSE)</f>
        <v>0.2</v>
      </c>
    </row>
    <row r="96" spans="1:7" x14ac:dyDescent="0.25">
      <c r="A96" s="80" t="s">
        <v>97</v>
      </c>
      <c r="B96" s="119">
        <v>73.3</v>
      </c>
      <c r="C96" s="120">
        <v>7.1</v>
      </c>
      <c r="D96" s="120">
        <v>3.8</v>
      </c>
      <c r="E96" s="120">
        <v>8.4</v>
      </c>
      <c r="F96" s="133">
        <v>7.3</v>
      </c>
      <c r="G96" s="121">
        <v>0</v>
      </c>
    </row>
    <row r="97" spans="1:7" x14ac:dyDescent="0.25">
      <c r="A97" s="80" t="s">
        <v>93</v>
      </c>
      <c r="B97" s="119">
        <v>59.452624499999999</v>
      </c>
      <c r="C97" s="120">
        <v>13.4396977</v>
      </c>
      <c r="D97" s="120">
        <v>9.0408053000000006</v>
      </c>
      <c r="E97" s="120">
        <v>9.8896308000000008</v>
      </c>
      <c r="F97" s="133">
        <v>7.9893237000000008</v>
      </c>
      <c r="G97" s="121">
        <v>0.187918</v>
      </c>
    </row>
    <row r="98" spans="1:7" x14ac:dyDescent="0.25">
      <c r="A98" s="80" t="s">
        <v>18</v>
      </c>
      <c r="B98" s="119">
        <v>42.4</v>
      </c>
      <c r="C98" s="120">
        <v>20.100000000000001</v>
      </c>
      <c r="D98" s="120">
        <v>11.9</v>
      </c>
      <c r="E98" s="120">
        <v>14.3</v>
      </c>
      <c r="F98" s="120">
        <v>10.9</v>
      </c>
      <c r="G98" s="121">
        <v>0.3</v>
      </c>
    </row>
    <row r="99" spans="1:7" x14ac:dyDescent="0.25">
      <c r="A99" s="80" t="s">
        <v>19</v>
      </c>
      <c r="B99" s="119">
        <v>43</v>
      </c>
      <c r="C99" s="120">
        <v>21.5</v>
      </c>
      <c r="D99" s="120">
        <v>12.5</v>
      </c>
      <c r="E99" s="120">
        <v>16.600000000000001</v>
      </c>
      <c r="F99" s="120">
        <v>5.9</v>
      </c>
      <c r="G99" s="121">
        <v>0.5</v>
      </c>
    </row>
    <row r="100" spans="1:7" x14ac:dyDescent="0.25">
      <c r="A100" s="84"/>
      <c r="B100" s="127"/>
      <c r="C100" s="128"/>
      <c r="D100" s="128"/>
      <c r="E100" s="128"/>
      <c r="F100" s="128"/>
      <c r="G100" s="129"/>
    </row>
    <row r="101" spans="1:7" x14ac:dyDescent="0.25">
      <c r="A101" t="s">
        <v>126</v>
      </c>
      <c r="B101" s="119">
        <f>HLOOKUP("q16_2_sa",[1]data_rep!$1:$1048576,VLOOKUP("EnsRU",[1]data_rep!$A$1:$B$200,2,FALSE),FALSE)</f>
        <v>58.199999999999996</v>
      </c>
      <c r="C101" s="120">
        <f>HLOOKUP("q16_2_sb",[1]data_rep!$1:$1048576,VLOOKUP("EnsRU",[1]data_rep!$A$1:$B$200,2,FALSE),FALSE)</f>
        <v>8.6999999999999993</v>
      </c>
      <c r="D101" s="120">
        <f>HLOOKUP("q16_2_sc",[1]data_rep!$1:$1048576,VLOOKUP("EnsRU",[1]data_rep!$A$1:$B$200,2,FALSE),FALSE)</f>
        <v>6.1</v>
      </c>
      <c r="E101" s="120">
        <f>HLOOKUP("q16_2_sd",[1]data_rep!$1:$1048576,VLOOKUP("EnsRU",[1]data_rep!$A$1:$B$200,2,FALSE),FALSE)</f>
        <v>4.5</v>
      </c>
      <c r="F101" s="133">
        <f>HLOOKUP("q16_2_se",[1]data_rep!$1:$1048576,VLOOKUP("EnsRU",[1]data_rep!$A$1:$B$200,2,FALSE),FALSE)</f>
        <v>22.400000000000002</v>
      </c>
      <c r="G101" s="121">
        <f>HLOOKUP("q16_2_sf",[1]data_rep!$1:$1048576,VLOOKUP("EnsRU",[1]data_rep!$A$1:$B$200,2,FALSE),FALSE)</f>
        <v>0.1</v>
      </c>
    </row>
    <row r="102" spans="1:7" x14ac:dyDescent="0.25">
      <c r="A102" s="80" t="s">
        <v>97</v>
      </c>
      <c r="B102" s="119">
        <v>59.3</v>
      </c>
      <c r="C102" s="120">
        <v>17.399999999999999</v>
      </c>
      <c r="D102" s="120">
        <v>14.000000000000002</v>
      </c>
      <c r="E102" s="120">
        <v>4.3999999999999995</v>
      </c>
      <c r="F102" s="133">
        <v>4.8</v>
      </c>
      <c r="G102" s="121">
        <v>0</v>
      </c>
    </row>
    <row r="103" spans="1:7" x14ac:dyDescent="0.25">
      <c r="A103" s="80" t="s">
        <v>93</v>
      </c>
      <c r="B103" s="119">
        <v>34.116900300000005</v>
      </c>
      <c r="C103" s="120">
        <v>26.6309313</v>
      </c>
      <c r="D103" s="120">
        <v>28.771112599999999</v>
      </c>
      <c r="E103" s="120">
        <v>3.9744899999999999</v>
      </c>
      <c r="F103" s="133">
        <v>6.3092743000000002</v>
      </c>
      <c r="G103" s="121">
        <v>0.19729000000000002</v>
      </c>
    </row>
    <row r="104" spans="1:7" x14ac:dyDescent="0.25">
      <c r="A104" s="80" t="s">
        <v>18</v>
      </c>
      <c r="B104" s="119">
        <v>16.5</v>
      </c>
      <c r="C104" s="120">
        <v>28.7</v>
      </c>
      <c r="D104" s="120">
        <v>39.299999999999997</v>
      </c>
      <c r="E104" s="120">
        <v>6.3</v>
      </c>
      <c r="F104" s="120">
        <v>9.1</v>
      </c>
      <c r="G104" s="121">
        <v>0</v>
      </c>
    </row>
    <row r="105" spans="1:7" x14ac:dyDescent="0.25">
      <c r="A105" s="80" t="s">
        <v>19</v>
      </c>
      <c r="B105" s="119">
        <v>14.5</v>
      </c>
      <c r="C105" s="120">
        <v>28.9</v>
      </c>
      <c r="D105" s="120">
        <v>40.6</v>
      </c>
      <c r="E105" s="120">
        <v>10.4</v>
      </c>
      <c r="F105" s="120">
        <v>5.5</v>
      </c>
      <c r="G105" s="121">
        <v>0.2</v>
      </c>
    </row>
    <row r="106" spans="1:7" x14ac:dyDescent="0.25">
      <c r="A106" s="84"/>
      <c r="B106" s="127"/>
      <c r="C106" s="128"/>
      <c r="D106" s="128"/>
      <c r="E106" s="128"/>
      <c r="F106" s="128"/>
      <c r="G106" s="129"/>
    </row>
    <row r="108" spans="1:7" x14ac:dyDescent="0.25">
      <c r="A108" s="92" t="s">
        <v>88</v>
      </c>
    </row>
    <row r="109" spans="1:7" x14ac:dyDescent="0.25">
      <c r="A109" s="92" t="s">
        <v>78</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H35" sqref="H35"/>
    </sheetView>
  </sheetViews>
  <sheetFormatPr baseColWidth="10" defaultRowHeight="14.25" x14ac:dyDescent="0.2"/>
  <cols>
    <col min="1" max="1" width="90.7109375" style="13" customWidth="1"/>
    <col min="2" max="16384" width="11.42578125" style="13"/>
  </cols>
  <sheetData>
    <row r="1" spans="1:15" ht="15" x14ac:dyDescent="0.25">
      <c r="A1" s="12" t="s">
        <v>136</v>
      </c>
    </row>
    <row r="3" spans="1:15" ht="243.75" x14ac:dyDescent="0.2">
      <c r="B3" s="57" t="s">
        <v>56</v>
      </c>
      <c r="C3" s="58" t="s">
        <v>91</v>
      </c>
      <c r="D3" s="58" t="s">
        <v>92</v>
      </c>
      <c r="E3" s="58" t="s">
        <v>57</v>
      </c>
      <c r="F3" s="58" t="s">
        <v>58</v>
      </c>
      <c r="G3" s="58" t="s">
        <v>59</v>
      </c>
      <c r="H3" s="59" t="s">
        <v>5</v>
      </c>
    </row>
    <row r="4" spans="1:15" x14ac:dyDescent="0.2">
      <c r="A4" s="60" t="s">
        <v>6</v>
      </c>
      <c r="B4" s="61">
        <v>23.9</v>
      </c>
      <c r="C4" s="62">
        <v>6.8000000000000007</v>
      </c>
      <c r="D4" s="62">
        <v>12.5</v>
      </c>
      <c r="E4" s="62">
        <v>10.5</v>
      </c>
      <c r="F4" s="62">
        <v>16</v>
      </c>
      <c r="G4" s="62">
        <v>30.3</v>
      </c>
      <c r="H4" s="63"/>
      <c r="J4" s="55"/>
      <c r="K4" s="55"/>
      <c r="L4" s="55"/>
      <c r="M4" s="55"/>
      <c r="N4" s="55"/>
      <c r="O4" s="55"/>
    </row>
    <row r="5" spans="1:15" x14ac:dyDescent="0.2">
      <c r="A5" s="64" t="s">
        <v>105</v>
      </c>
      <c r="B5" s="49">
        <v>19.8</v>
      </c>
      <c r="C5" s="50">
        <v>19.2</v>
      </c>
      <c r="D5" s="50">
        <v>27.3</v>
      </c>
      <c r="E5" s="50">
        <v>1.9</v>
      </c>
      <c r="F5" s="50">
        <v>11.3</v>
      </c>
      <c r="G5" s="50">
        <v>20.5</v>
      </c>
      <c r="H5" s="51"/>
      <c r="J5" s="55"/>
      <c r="K5" s="55"/>
      <c r="L5" s="55"/>
      <c r="M5" s="55"/>
      <c r="N5" s="55"/>
      <c r="O5" s="55"/>
    </row>
    <row r="6" spans="1:15" x14ac:dyDescent="0.2">
      <c r="A6" s="64" t="s">
        <v>54</v>
      </c>
      <c r="B6" s="49">
        <v>43</v>
      </c>
      <c r="C6" s="50">
        <v>4.2</v>
      </c>
      <c r="D6" s="50">
        <v>10.6</v>
      </c>
      <c r="E6" s="50">
        <v>5.8000000000000007</v>
      </c>
      <c r="F6" s="50">
        <v>10.299999999999999</v>
      </c>
      <c r="G6" s="50">
        <v>26.1</v>
      </c>
      <c r="H6" s="51"/>
      <c r="J6" s="55"/>
      <c r="K6" s="55"/>
      <c r="L6" s="55"/>
      <c r="M6" s="55"/>
      <c r="N6" s="55"/>
      <c r="O6" s="55"/>
    </row>
    <row r="7" spans="1:15" x14ac:dyDescent="0.2">
      <c r="A7" s="64" t="s">
        <v>7</v>
      </c>
      <c r="B7" s="49">
        <v>18.5</v>
      </c>
      <c r="C7" s="14">
        <v>0</v>
      </c>
      <c r="D7" s="14">
        <v>0</v>
      </c>
      <c r="E7" s="14" t="s">
        <v>5</v>
      </c>
      <c r="F7" s="50">
        <v>0</v>
      </c>
      <c r="G7" s="14" t="s">
        <v>5</v>
      </c>
      <c r="H7" s="51">
        <f>100-SUM(B7:G7)</f>
        <v>81.5</v>
      </c>
      <c r="J7" s="55"/>
      <c r="K7" s="55"/>
      <c r="L7" s="55"/>
      <c r="M7" s="55"/>
      <c r="N7" s="55"/>
      <c r="O7" s="55"/>
    </row>
    <row r="8" spans="1:15" x14ac:dyDescent="0.2">
      <c r="A8" s="64" t="s">
        <v>106</v>
      </c>
      <c r="B8" s="49">
        <v>14.000000000000002</v>
      </c>
      <c r="C8" s="50">
        <v>3.9</v>
      </c>
      <c r="D8" s="50">
        <v>7.9</v>
      </c>
      <c r="E8" s="50">
        <v>21.099999999999998</v>
      </c>
      <c r="F8" s="50">
        <v>27.3</v>
      </c>
      <c r="G8" s="50">
        <v>25.7</v>
      </c>
      <c r="H8" s="51"/>
      <c r="J8" s="55"/>
      <c r="K8" s="55"/>
      <c r="L8" s="55"/>
      <c r="M8" s="55"/>
      <c r="N8" s="55"/>
      <c r="O8" s="55"/>
    </row>
    <row r="9" spans="1:15" x14ac:dyDescent="0.2">
      <c r="A9" s="64" t="s">
        <v>8</v>
      </c>
      <c r="B9" s="49">
        <v>15</v>
      </c>
      <c r="C9" s="50">
        <v>7.0000000000000009</v>
      </c>
      <c r="D9" s="50">
        <v>3.1</v>
      </c>
      <c r="E9" s="50">
        <v>11.5</v>
      </c>
      <c r="F9" s="50">
        <v>17.399999999999999</v>
      </c>
      <c r="G9" s="50">
        <v>46.1</v>
      </c>
      <c r="H9" s="51"/>
      <c r="J9" s="55"/>
      <c r="K9" s="55"/>
      <c r="L9" s="55"/>
      <c r="M9" s="55"/>
      <c r="N9" s="55"/>
      <c r="O9" s="55"/>
    </row>
    <row r="10" spans="1:15" x14ac:dyDescent="0.2">
      <c r="A10" s="64" t="s">
        <v>9</v>
      </c>
      <c r="B10" s="49">
        <v>25</v>
      </c>
      <c r="C10" s="50">
        <v>3.5000000000000004</v>
      </c>
      <c r="D10" s="50">
        <v>11.200000000000001</v>
      </c>
      <c r="E10" s="50">
        <v>10.8</v>
      </c>
      <c r="F10" s="50">
        <v>22.8</v>
      </c>
      <c r="G10" s="50">
        <v>26.700000000000003</v>
      </c>
      <c r="H10" s="51"/>
      <c r="J10" s="55"/>
      <c r="K10" s="55"/>
      <c r="L10" s="55"/>
      <c r="M10" s="55"/>
      <c r="N10" s="55"/>
      <c r="O10" s="55"/>
    </row>
    <row r="11" spans="1:15" x14ac:dyDescent="0.2">
      <c r="A11" s="64" t="s">
        <v>10</v>
      </c>
      <c r="B11" s="49">
        <v>28.199999999999996</v>
      </c>
      <c r="C11" s="50">
        <v>6.3</v>
      </c>
      <c r="D11" s="50">
        <v>15</v>
      </c>
      <c r="E11" s="50">
        <v>10.299999999999999</v>
      </c>
      <c r="F11" s="50">
        <v>9.8000000000000007</v>
      </c>
      <c r="G11" s="50">
        <v>30.3</v>
      </c>
      <c r="H11" s="51"/>
      <c r="J11" s="55"/>
      <c r="K11" s="55"/>
      <c r="L11" s="55"/>
      <c r="M11" s="55"/>
      <c r="N11" s="55"/>
      <c r="O11" s="55"/>
    </row>
    <row r="12" spans="1:15" x14ac:dyDescent="0.2">
      <c r="A12" s="64" t="s">
        <v>107</v>
      </c>
      <c r="B12" s="49">
        <v>32</v>
      </c>
      <c r="C12" s="50">
        <v>3.9</v>
      </c>
      <c r="D12" s="50">
        <v>9.1</v>
      </c>
      <c r="E12" s="50">
        <v>7.9</v>
      </c>
      <c r="F12" s="50">
        <v>18.099999999999998</v>
      </c>
      <c r="G12" s="50">
        <v>29.099999999999998</v>
      </c>
      <c r="H12" s="51"/>
      <c r="J12" s="55"/>
      <c r="K12" s="55"/>
      <c r="L12" s="55"/>
      <c r="M12" s="55"/>
      <c r="N12" s="55"/>
      <c r="O12" s="55"/>
    </row>
    <row r="13" spans="1:15" x14ac:dyDescent="0.2">
      <c r="A13" s="65" t="s">
        <v>11</v>
      </c>
      <c r="B13" s="49">
        <v>17.399999999999999</v>
      </c>
      <c r="C13" s="50">
        <v>7.5</v>
      </c>
      <c r="D13" s="50">
        <v>13.600000000000001</v>
      </c>
      <c r="E13" s="50">
        <v>6</v>
      </c>
      <c r="F13" s="50">
        <v>14.499999999999998</v>
      </c>
      <c r="G13" s="50">
        <v>40.9</v>
      </c>
      <c r="H13" s="51"/>
      <c r="J13" s="55"/>
      <c r="K13" s="55"/>
      <c r="L13" s="55"/>
      <c r="M13" s="55"/>
      <c r="N13" s="55"/>
      <c r="O13" s="55"/>
    </row>
    <row r="14" spans="1:15" x14ac:dyDescent="0.2">
      <c r="A14" s="64" t="s">
        <v>12</v>
      </c>
      <c r="B14" s="49">
        <v>3.1</v>
      </c>
      <c r="C14" s="50">
        <v>2.6</v>
      </c>
      <c r="D14" s="50">
        <v>12.9</v>
      </c>
      <c r="E14" s="50">
        <v>10</v>
      </c>
      <c r="F14" s="50">
        <v>32.200000000000003</v>
      </c>
      <c r="G14" s="50">
        <v>39.1</v>
      </c>
      <c r="H14" s="51"/>
      <c r="J14" s="55"/>
      <c r="K14" s="55"/>
      <c r="L14" s="55"/>
      <c r="M14" s="55"/>
      <c r="N14" s="55"/>
      <c r="O14" s="55"/>
    </row>
    <row r="15" spans="1:15" x14ac:dyDescent="0.2">
      <c r="A15" s="64" t="s">
        <v>13</v>
      </c>
      <c r="B15" s="49">
        <v>11.3</v>
      </c>
      <c r="C15" s="50">
        <v>4.5</v>
      </c>
      <c r="D15" s="50">
        <v>9.6</v>
      </c>
      <c r="E15" s="50">
        <v>29.599999999999998</v>
      </c>
      <c r="F15" s="50">
        <v>21.5</v>
      </c>
      <c r="G15" s="50">
        <v>23.5</v>
      </c>
      <c r="H15" s="51"/>
      <c r="J15" s="55"/>
      <c r="K15" s="55"/>
      <c r="L15" s="55"/>
      <c r="M15" s="55"/>
      <c r="N15" s="55"/>
      <c r="O15" s="55"/>
    </row>
    <row r="16" spans="1:15" x14ac:dyDescent="0.2">
      <c r="A16" s="64" t="s">
        <v>14</v>
      </c>
      <c r="B16" s="49">
        <v>19.5</v>
      </c>
      <c r="C16" s="50">
        <v>5.0999999999999996</v>
      </c>
      <c r="D16" s="50">
        <v>11.799999999999999</v>
      </c>
      <c r="E16" s="50">
        <v>17.2</v>
      </c>
      <c r="F16" s="50">
        <v>12.7</v>
      </c>
      <c r="G16" s="50">
        <v>33.6</v>
      </c>
      <c r="H16" s="51"/>
      <c r="J16" s="55"/>
      <c r="K16" s="55"/>
      <c r="L16" s="55"/>
      <c r="M16" s="55"/>
      <c r="N16" s="55"/>
      <c r="O16" s="55"/>
    </row>
    <row r="17" spans="1:15" x14ac:dyDescent="0.2">
      <c r="A17" s="64" t="s">
        <v>15</v>
      </c>
      <c r="B17" s="49">
        <v>33.300000000000004</v>
      </c>
      <c r="C17" s="50">
        <v>3.5999999999999996</v>
      </c>
      <c r="D17" s="50">
        <v>19</v>
      </c>
      <c r="E17" s="50">
        <v>8</v>
      </c>
      <c r="F17" s="50">
        <v>7.1</v>
      </c>
      <c r="G17" s="50">
        <v>28.999999999999996</v>
      </c>
      <c r="H17" s="51"/>
      <c r="J17" s="55"/>
      <c r="K17" s="55"/>
      <c r="L17" s="55"/>
      <c r="M17" s="55"/>
      <c r="N17" s="55"/>
      <c r="O17" s="55"/>
    </row>
    <row r="18" spans="1:15" x14ac:dyDescent="0.2">
      <c r="A18" s="64" t="s">
        <v>55</v>
      </c>
      <c r="B18" s="49">
        <v>20.3</v>
      </c>
      <c r="C18" s="50">
        <v>7.6</v>
      </c>
      <c r="D18" s="50">
        <v>12</v>
      </c>
      <c r="E18" s="50">
        <v>10.4</v>
      </c>
      <c r="F18" s="50">
        <v>16.5</v>
      </c>
      <c r="G18" s="50">
        <v>33.300000000000004</v>
      </c>
      <c r="H18" s="51"/>
      <c r="J18" s="55"/>
      <c r="K18" s="55"/>
      <c r="L18" s="55"/>
      <c r="M18" s="55"/>
      <c r="N18" s="55"/>
      <c r="O18" s="55"/>
    </row>
    <row r="19" spans="1:15" x14ac:dyDescent="0.2">
      <c r="A19" s="64" t="s">
        <v>16</v>
      </c>
      <c r="B19" s="49">
        <v>31.8</v>
      </c>
      <c r="C19" s="50">
        <v>12.5</v>
      </c>
      <c r="D19" s="50">
        <v>15.8</v>
      </c>
      <c r="E19" s="50">
        <v>8.5</v>
      </c>
      <c r="F19" s="50">
        <v>7.6</v>
      </c>
      <c r="G19" s="50">
        <v>23.9</v>
      </c>
      <c r="H19" s="51"/>
      <c r="J19" s="55"/>
      <c r="K19" s="55"/>
      <c r="L19" s="55"/>
      <c r="M19" s="55"/>
      <c r="N19" s="55"/>
      <c r="O19" s="55"/>
    </row>
    <row r="20" spans="1:15" x14ac:dyDescent="0.2">
      <c r="A20" s="66" t="s">
        <v>17</v>
      </c>
      <c r="B20" s="52">
        <v>22.7</v>
      </c>
      <c r="C20" s="53">
        <v>7.3</v>
      </c>
      <c r="D20" s="53">
        <v>17.7</v>
      </c>
      <c r="E20" s="53">
        <v>8.2000000000000011</v>
      </c>
      <c r="F20" s="53">
        <v>17.100000000000001</v>
      </c>
      <c r="G20" s="53">
        <v>26.8</v>
      </c>
      <c r="H20" s="54"/>
      <c r="J20" s="55"/>
      <c r="K20" s="55"/>
      <c r="L20" s="55"/>
      <c r="M20" s="55"/>
      <c r="N20" s="55"/>
      <c r="O20" s="55"/>
    </row>
    <row r="21" spans="1:15" x14ac:dyDescent="0.2">
      <c r="A21" s="64"/>
      <c r="B21" s="50"/>
      <c r="C21" s="50"/>
      <c r="D21" s="50"/>
      <c r="E21" s="50"/>
      <c r="F21" s="50"/>
      <c r="G21" s="50"/>
      <c r="H21" s="50"/>
      <c r="I21" s="50"/>
    </row>
    <row r="22" spans="1:15" x14ac:dyDescent="0.2">
      <c r="A22" s="21" t="s">
        <v>89</v>
      </c>
    </row>
    <row r="23" spans="1:15" x14ac:dyDescent="0.2">
      <c r="A23" s="21" t="s">
        <v>49</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70" zoomScaleNormal="70" workbookViewId="0">
      <selection activeCell="M10" sqref="M10"/>
    </sheetView>
  </sheetViews>
  <sheetFormatPr baseColWidth="10" defaultRowHeight="15" x14ac:dyDescent="0.25"/>
  <cols>
    <col min="1" max="1" width="45.140625" customWidth="1"/>
    <col min="2" max="7" width="20.28515625" customWidth="1"/>
    <col min="8" max="10" width="17.42578125" customWidth="1"/>
  </cols>
  <sheetData>
    <row r="1" spans="1:10" x14ac:dyDescent="0.25">
      <c r="A1" s="71" t="s">
        <v>87</v>
      </c>
    </row>
    <row r="2" spans="1:10" x14ac:dyDescent="0.25">
      <c r="A2" s="71"/>
    </row>
    <row r="3" spans="1:10" ht="90" x14ac:dyDescent="0.25">
      <c r="A3" s="72"/>
      <c r="B3" s="113" t="s">
        <v>60</v>
      </c>
      <c r="C3" s="114" t="s">
        <v>61</v>
      </c>
      <c r="D3" s="114" t="s">
        <v>62</v>
      </c>
      <c r="E3" s="114" t="s">
        <v>63</v>
      </c>
      <c r="F3" s="114" t="s">
        <v>64</v>
      </c>
      <c r="G3" s="114" t="s">
        <v>65</v>
      </c>
      <c r="H3" s="114" t="s">
        <v>66</v>
      </c>
      <c r="I3" s="114" t="s">
        <v>67</v>
      </c>
      <c r="J3" s="115" t="s">
        <v>68</v>
      </c>
    </row>
    <row r="4" spans="1:10" x14ac:dyDescent="0.25">
      <c r="A4" s="76" t="s">
        <v>110</v>
      </c>
      <c r="B4" s="119">
        <f>HLOOKUP("q21mod1",[1]data_rep!$1:$1048576,VLOOKUP("EnsEns",[1]data_rep!$A$1:$B$200,2,FALSE),FALSE)</f>
        <v>21</v>
      </c>
      <c r="C4" s="120">
        <f>HLOOKUP("q21mod2",[1]data_rep!$1:$1048576,VLOOKUP("EnsEns",[1]data_rep!$A$1:$B$200,2,FALSE),FALSE)</f>
        <v>35.299999999999997</v>
      </c>
      <c r="D4" s="120">
        <f>HLOOKUP("q21mod3",[1]data_rep!$1:$1048576,VLOOKUP("EnsEns",[1]data_rep!$A$1:$B$200,2,FALSE),FALSE)</f>
        <v>13.200000000000001</v>
      </c>
      <c r="E4" s="120">
        <f>HLOOKUP("q21mod4",[1]data_rep!$1:$1048576,VLOOKUP("EnsEns",[1]data_rep!$A$1:$B$200,2,FALSE),FALSE)</f>
        <v>29.2</v>
      </c>
      <c r="F4" s="133">
        <f>HLOOKUP("q21mod5",[1]data_rep!$1:$1048576,VLOOKUP("EnsEns",[1]data_rep!$A$1:$B$200,2,FALSE),FALSE)</f>
        <v>11.4</v>
      </c>
      <c r="G4" s="133">
        <f>HLOOKUP("q21mod6",[1]data_rep!$1:$1048576,VLOOKUP("EnsEns",[1]data_rep!$A$1:$B$200,2,FALSE),FALSE)</f>
        <v>4.5999999999999996</v>
      </c>
      <c r="H4" s="133">
        <f>HLOOKUP("q21mod7",[1]data_rep!$1:$1048576,VLOOKUP("EnsEns",[1]data_rep!$A$1:$B$200,2,FALSE),FALSE)</f>
        <v>10</v>
      </c>
      <c r="I4" s="133">
        <f>HLOOKUP("q21mod8",[1]data_rep!$1:$1048576,VLOOKUP("EnsEns",[1]data_rep!$A$1:$B$200,2,FALSE),FALSE)</f>
        <v>18.399999999999999</v>
      </c>
      <c r="J4" s="121">
        <f>HLOOKUP("q21mod9",[1]data_rep!$1:$1048576,VLOOKUP("EnsEns",[1]data_rep!$A$1:$B$200,2,FALSE),FALSE)</f>
        <v>16</v>
      </c>
    </row>
    <row r="5" spans="1:10" x14ac:dyDescent="0.25">
      <c r="A5" s="80" t="s">
        <v>97</v>
      </c>
      <c r="B5" s="119">
        <v>17.299999999999997</v>
      </c>
      <c r="C5" s="120">
        <v>36.199999999999996</v>
      </c>
      <c r="D5" s="120">
        <v>10.299999999999999</v>
      </c>
      <c r="E5" s="120">
        <v>29.9</v>
      </c>
      <c r="F5" s="133">
        <v>9.3000000000000007</v>
      </c>
      <c r="G5" s="133">
        <v>4.7</v>
      </c>
      <c r="H5" s="133">
        <v>10.199999999999999</v>
      </c>
      <c r="I5" s="133">
        <v>21.3</v>
      </c>
      <c r="J5" s="121">
        <v>18.899999999999999</v>
      </c>
    </row>
    <row r="6" spans="1:10" x14ac:dyDescent="0.25">
      <c r="A6" s="80" t="s">
        <v>93</v>
      </c>
      <c r="B6" s="119">
        <v>9.7994564999999998</v>
      </c>
      <c r="C6" s="120">
        <v>37.0517258</v>
      </c>
      <c r="D6" s="120">
        <v>12.5316917</v>
      </c>
      <c r="E6" s="120">
        <v>36.313979600000003</v>
      </c>
      <c r="F6" s="133">
        <v>12.3245588</v>
      </c>
      <c r="G6" s="133">
        <v>6.4702834000000005</v>
      </c>
      <c r="H6" s="133">
        <v>11.8821923</v>
      </c>
      <c r="I6" s="133">
        <v>42.712443399999998</v>
      </c>
      <c r="J6" s="121">
        <v>17.721150899999998</v>
      </c>
    </row>
    <row r="7" spans="1:10" x14ac:dyDescent="0.25">
      <c r="A7" s="80" t="s">
        <v>18</v>
      </c>
      <c r="B7" s="119">
        <v>5.5967599999999997</v>
      </c>
      <c r="C7" s="120">
        <v>34.207539399999995</v>
      </c>
      <c r="D7" s="120">
        <v>32.867839199999999</v>
      </c>
      <c r="E7" s="120">
        <v>41.881044600000003</v>
      </c>
      <c r="F7" s="133">
        <v>16.8071515</v>
      </c>
      <c r="G7" s="133">
        <v>7.9840565000000003</v>
      </c>
      <c r="H7" s="133">
        <v>15.334431100000002</v>
      </c>
      <c r="I7" s="133">
        <v>44.706031600000003</v>
      </c>
      <c r="J7" s="121">
        <v>17.6491133</v>
      </c>
    </row>
    <row r="8" spans="1:10" x14ac:dyDescent="0.25">
      <c r="A8" s="84"/>
      <c r="B8" s="122"/>
      <c r="C8" s="123"/>
      <c r="D8" s="123"/>
      <c r="E8" s="123"/>
      <c r="F8" s="123"/>
      <c r="G8" s="123"/>
      <c r="H8" s="123"/>
      <c r="I8" s="123"/>
      <c r="J8" s="124"/>
    </row>
    <row r="9" spans="1:10" x14ac:dyDescent="0.25">
      <c r="A9" t="s">
        <v>111</v>
      </c>
      <c r="B9" s="119">
        <f>HLOOKUP("q21mod1",[1]data_rep!$1:$1048576,VLOOKUP("EnsDE",[1]data_rep!$A$1:$B$200,2,FALSE),FALSE)</f>
        <v>20.200000000000003</v>
      </c>
      <c r="C9" s="120">
        <f>HLOOKUP("q21mod2",[1]data_rep!$1:$1048576,VLOOKUP("EnsDE",[1]data_rep!$A$1:$B$200,2,FALSE),FALSE)</f>
        <v>16.2</v>
      </c>
      <c r="D9" s="120">
        <f>HLOOKUP("q21mod3",[1]data_rep!$1:$1048576,VLOOKUP("EnsDE",[1]data_rep!$A$1:$B$200,2,FALSE),FALSE)</f>
        <v>7.5</v>
      </c>
      <c r="E9" s="120">
        <f>HLOOKUP("q21mod4",[1]data_rep!$1:$1048576,VLOOKUP("EnsDE",[1]data_rep!$A$1:$B$200,2,FALSE),FALSE)</f>
        <v>60</v>
      </c>
      <c r="F9" s="133">
        <f>HLOOKUP("q21mod5",[1]data_rep!$1:$1048576,VLOOKUP("EnsDE",[1]data_rep!$A$1:$B$200,2,FALSE),FALSE)</f>
        <v>16.900000000000002</v>
      </c>
      <c r="G9" s="133">
        <f>HLOOKUP("q21mod6",[1]data_rep!$1:$1048576,VLOOKUP("EnsDE",[1]data_rep!$A$1:$B$200,2,FALSE),FALSE)</f>
        <v>1.0999999999999999</v>
      </c>
      <c r="H9" s="133">
        <f>HLOOKUP("q21mod7",[1]data_rep!$1:$1048576,VLOOKUP("EnsDE",[1]data_rep!$A$1:$B$200,2,FALSE),FALSE)</f>
        <v>8.4</v>
      </c>
      <c r="I9" s="133">
        <f>HLOOKUP("q21mod8",[1]data_rep!$1:$1048576,VLOOKUP("EnsDE",[1]data_rep!$A$1:$B$200,2,FALSE),FALSE)</f>
        <v>8.1</v>
      </c>
      <c r="J9" s="121">
        <f>HLOOKUP("q21mod9",[1]data_rep!$1:$1048576,VLOOKUP("EnsDE",[1]data_rep!$A$1:$B$200,2,FALSE),FALSE)</f>
        <v>4.3999999999999995</v>
      </c>
    </row>
    <row r="10" spans="1:10" x14ac:dyDescent="0.25">
      <c r="A10" s="80" t="s">
        <v>97</v>
      </c>
      <c r="B10" s="119">
        <v>24.7</v>
      </c>
      <c r="C10" s="120">
        <v>47.199999999999996</v>
      </c>
      <c r="D10" s="120">
        <v>7.3</v>
      </c>
      <c r="E10" s="120">
        <v>40.300000000000004</v>
      </c>
      <c r="F10" s="133">
        <v>2.6</v>
      </c>
      <c r="G10" s="133">
        <v>6</v>
      </c>
      <c r="H10" s="133">
        <v>2.5</v>
      </c>
      <c r="I10" s="133">
        <v>12.5</v>
      </c>
      <c r="J10" s="121">
        <v>13.900000000000002</v>
      </c>
    </row>
    <row r="11" spans="1:10" x14ac:dyDescent="0.25">
      <c r="A11" s="80" t="s">
        <v>93</v>
      </c>
      <c r="B11" s="119">
        <v>9.4914171000000014</v>
      </c>
      <c r="C11" s="120">
        <v>28.544773599999999</v>
      </c>
      <c r="D11" s="120">
        <v>3.4196699999999995</v>
      </c>
      <c r="E11" s="120">
        <v>27.585395999999999</v>
      </c>
      <c r="F11" s="133">
        <v>12.671152999999999</v>
      </c>
      <c r="G11" s="133">
        <v>34.692538200000001</v>
      </c>
      <c r="H11" s="133">
        <v>4.7835299999999998</v>
      </c>
      <c r="I11" s="133">
        <v>26.062962899999999</v>
      </c>
      <c r="J11" s="121">
        <v>12.4055415</v>
      </c>
    </row>
    <row r="12" spans="1:10" x14ac:dyDescent="0.25">
      <c r="A12" s="80" t="s">
        <v>18</v>
      </c>
      <c r="B12" s="119">
        <v>13.2274023</v>
      </c>
      <c r="C12" s="120">
        <v>12.578685400000001</v>
      </c>
      <c r="D12" s="120">
        <v>15.162506200000001</v>
      </c>
      <c r="E12" s="120">
        <v>42.4545593</v>
      </c>
      <c r="F12" s="133">
        <v>9.0722156999999992</v>
      </c>
      <c r="G12" s="133">
        <v>33.837702</v>
      </c>
      <c r="H12" s="133">
        <v>7.7551235999999992</v>
      </c>
      <c r="I12" s="133">
        <v>41.184743600000004</v>
      </c>
      <c r="J12" s="121">
        <v>9.7626244</v>
      </c>
    </row>
    <row r="13" spans="1:10" x14ac:dyDescent="0.25">
      <c r="A13" s="84"/>
      <c r="B13" s="122"/>
      <c r="C13" s="123"/>
      <c r="D13" s="123"/>
      <c r="E13" s="123"/>
      <c r="F13" s="123"/>
      <c r="G13" s="123"/>
      <c r="H13" s="123"/>
      <c r="I13" s="123"/>
      <c r="J13" s="124"/>
    </row>
    <row r="14" spans="1:10" x14ac:dyDescent="0.25">
      <c r="A14" t="s">
        <v>112</v>
      </c>
      <c r="B14" s="119">
        <f>HLOOKUP("q21mod1",[1]data_rep!$1:$1048576,VLOOKUP("EnsC1",[1]data_rep!$A$1:$B$200,2,FALSE),FALSE)</f>
        <v>35.6</v>
      </c>
      <c r="C14" s="120">
        <f>HLOOKUP("q21mod2",[1]data_rep!$1:$1048576,VLOOKUP("EnsC1",[1]data_rep!$A$1:$B$200,2,FALSE),FALSE)</f>
        <v>30.099999999999998</v>
      </c>
      <c r="D14" s="120">
        <f>HLOOKUP("q21mod3",[1]data_rep!$1:$1048576,VLOOKUP("EnsC1",[1]data_rep!$A$1:$B$200,2,FALSE),FALSE)</f>
        <v>12.7</v>
      </c>
      <c r="E14" s="120">
        <f>HLOOKUP("q21mod4",[1]data_rep!$1:$1048576,VLOOKUP("EnsC1",[1]data_rep!$A$1:$B$200,2,FALSE),FALSE)</f>
        <v>17.899999999999999</v>
      </c>
      <c r="F14" s="133">
        <f>HLOOKUP("q21mod5",[1]data_rep!$1:$1048576,VLOOKUP("EnsC1",[1]data_rep!$A$1:$B$200,2,FALSE),FALSE)</f>
        <v>6.1</v>
      </c>
      <c r="G14" s="133">
        <f>HLOOKUP("q21mod6",[1]data_rep!$1:$1048576,VLOOKUP("EnsC1",[1]data_rep!$A$1:$B$200,2,FALSE),FALSE)</f>
        <v>1.3</v>
      </c>
      <c r="H14" s="133">
        <f>HLOOKUP("q21mod7",[1]data_rep!$1:$1048576,VLOOKUP("EnsC1",[1]data_rep!$A$1:$B$200,2,FALSE),FALSE)</f>
        <v>5.6000000000000005</v>
      </c>
      <c r="I14" s="133">
        <f>HLOOKUP("q21mod8",[1]data_rep!$1:$1048576,VLOOKUP("EnsC1",[1]data_rep!$A$1:$B$200,2,FALSE),FALSE)</f>
        <v>13.8</v>
      </c>
      <c r="J14" s="121">
        <f>HLOOKUP("q21mod9",[1]data_rep!$1:$1048576,VLOOKUP("EnsC1",[1]data_rep!$A$1:$B$200,2,FALSE),FALSE)</f>
        <v>13.4</v>
      </c>
    </row>
    <row r="15" spans="1:10" x14ac:dyDescent="0.25">
      <c r="A15" s="80" t="s">
        <v>97</v>
      </c>
      <c r="B15" s="49">
        <v>28.9</v>
      </c>
      <c r="C15" s="50">
        <v>33.700000000000003</v>
      </c>
      <c r="D15" s="50">
        <v>7.7</v>
      </c>
      <c r="E15" s="50">
        <v>19.600000000000001</v>
      </c>
      <c r="F15" s="50">
        <v>5.3</v>
      </c>
      <c r="G15" s="50">
        <v>2.2999999999999998</v>
      </c>
      <c r="H15" s="50">
        <v>7.3999999999999995</v>
      </c>
      <c r="I15" s="50">
        <v>14.7</v>
      </c>
      <c r="J15" s="51">
        <v>15.2</v>
      </c>
    </row>
    <row r="16" spans="1:10" x14ac:dyDescent="0.25">
      <c r="A16" s="80" t="s">
        <v>93</v>
      </c>
      <c r="B16" s="119">
        <v>19.531944000000003</v>
      </c>
      <c r="C16" s="120">
        <v>36.107041600000002</v>
      </c>
      <c r="D16" s="120">
        <v>15.344697500000001</v>
      </c>
      <c r="E16" s="120">
        <v>17.982701600000002</v>
      </c>
      <c r="F16" s="133">
        <v>7.2816845000000008</v>
      </c>
      <c r="G16" s="133">
        <v>0.88976999999999995</v>
      </c>
      <c r="H16" s="133">
        <v>15.3699105</v>
      </c>
      <c r="I16" s="133">
        <v>33.450597299999998</v>
      </c>
      <c r="J16" s="121">
        <v>11.914590199999999</v>
      </c>
    </row>
    <row r="17" spans="1:10" x14ac:dyDescent="0.25">
      <c r="A17" s="80" t="s">
        <v>18</v>
      </c>
      <c r="B17" s="119">
        <v>12.923293999999999</v>
      </c>
      <c r="C17" s="120">
        <v>38.467927299999999</v>
      </c>
      <c r="D17" s="120">
        <v>27.124854300000003</v>
      </c>
      <c r="E17" s="120">
        <v>23.314579999999999</v>
      </c>
      <c r="F17" s="133">
        <v>8.3431198000000002</v>
      </c>
      <c r="G17" s="133">
        <v>1.9181600000000001</v>
      </c>
      <c r="H17" s="133">
        <v>14.7266542</v>
      </c>
      <c r="I17" s="133">
        <v>46.327183699999999</v>
      </c>
      <c r="J17" s="121">
        <v>11.284909000000001</v>
      </c>
    </row>
    <row r="18" spans="1:10" x14ac:dyDescent="0.25">
      <c r="A18" s="84"/>
      <c r="B18" s="122"/>
      <c r="C18" s="123"/>
      <c r="D18" s="123"/>
      <c r="E18" s="123"/>
      <c r="F18" s="123"/>
      <c r="G18" s="123"/>
      <c r="H18" s="123"/>
      <c r="I18" s="123"/>
      <c r="J18" s="124"/>
    </row>
    <row r="19" spans="1:10" x14ac:dyDescent="0.25">
      <c r="A19" t="s">
        <v>113</v>
      </c>
      <c r="B19" s="135">
        <f>HLOOKUP("q21mod1",[1]data_rep!$1:$1048576,VLOOKUP("EnsC2",[1]data_rep!$A$1:$B$200,2,FALSE),FALSE)</f>
        <v>16.400000000000002</v>
      </c>
      <c r="C19" s="136" t="str">
        <f>HLOOKUP("q21mod2",[1]data_rep!$1:$1048576,VLOOKUP("EnsC2",[1]data_rep!$A$1:$B$200,2,FALSE),FALSE)</f>
        <v>nd</v>
      </c>
      <c r="D19" s="136">
        <f>HLOOKUP("q21mod3",[1]data_rep!$1:$1048576,VLOOKUP("EnsC2",[1]data_rep!$A$1:$B$200,2,FALSE),FALSE)</f>
        <v>0</v>
      </c>
      <c r="E19" s="136">
        <f>HLOOKUP("q21mod4",[1]data_rep!$1:$1048576,VLOOKUP("EnsC2",[1]data_rep!$A$1:$B$200,2,FALSE),FALSE)</f>
        <v>0</v>
      </c>
      <c r="F19" s="137" t="str">
        <f>HLOOKUP("q21mod5",[1]data_rep!$1:$1048576,VLOOKUP("EnsC2",[1]data_rep!$A$1:$B$200,2,FALSE),FALSE)</f>
        <v>nd</v>
      </c>
      <c r="G19" s="137" t="str">
        <f>HLOOKUP("q21mod6",[1]data_rep!$1:$1048576,VLOOKUP("EnsC2",[1]data_rep!$A$1:$B$200,2,FALSE),FALSE)</f>
        <v>nd</v>
      </c>
      <c r="H19" s="137">
        <f>HLOOKUP("q21mod7",[1]data_rep!$1:$1048576,VLOOKUP("EnsC2",[1]data_rep!$A$1:$B$200,2,FALSE),FALSE)</f>
        <v>0</v>
      </c>
      <c r="I19" s="137" t="str">
        <f>HLOOKUP("q21mod8",[1]data_rep!$1:$1048576,VLOOKUP("EnsC2",[1]data_rep!$A$1:$B$200,2,FALSE),FALSE)</f>
        <v>nd</v>
      </c>
      <c r="J19" s="138">
        <f>HLOOKUP("q21mod9",[1]data_rep!$1:$1048576,VLOOKUP("EnsC2",[1]data_rep!$A$1:$B$200,2,FALSE),FALSE)</f>
        <v>0</v>
      </c>
    </row>
    <row r="20" spans="1:10" x14ac:dyDescent="0.25">
      <c r="A20" s="80" t="s">
        <v>97</v>
      </c>
      <c r="B20" s="67" t="s">
        <v>5</v>
      </c>
      <c r="C20" s="68" t="s">
        <v>5</v>
      </c>
      <c r="D20" s="68" t="s">
        <v>5</v>
      </c>
      <c r="E20" s="68" t="s">
        <v>5</v>
      </c>
      <c r="F20" s="68" t="s">
        <v>5</v>
      </c>
      <c r="G20" s="68" t="s">
        <v>5</v>
      </c>
      <c r="H20" s="68" t="s">
        <v>5</v>
      </c>
      <c r="I20" s="68" t="s">
        <v>5</v>
      </c>
      <c r="J20" s="69">
        <v>0</v>
      </c>
    </row>
    <row r="21" spans="1:10" x14ac:dyDescent="0.25">
      <c r="A21" s="80" t="s">
        <v>93</v>
      </c>
      <c r="B21" s="135">
        <v>0</v>
      </c>
      <c r="C21" s="139">
        <v>6.2863067999999993</v>
      </c>
      <c r="D21" s="139">
        <v>0</v>
      </c>
      <c r="E21" s="136" t="s">
        <v>5</v>
      </c>
      <c r="F21" s="137">
        <v>0</v>
      </c>
      <c r="G21" s="137">
        <v>0</v>
      </c>
      <c r="H21" s="137">
        <v>0</v>
      </c>
      <c r="I21" s="137">
        <v>92.245519299999998</v>
      </c>
      <c r="J21" s="138">
        <v>0</v>
      </c>
    </row>
    <row r="22" spans="1:10" x14ac:dyDescent="0.25">
      <c r="A22" s="80" t="s">
        <v>18</v>
      </c>
      <c r="B22" s="140" t="s">
        <v>5</v>
      </c>
      <c r="C22" s="136">
        <v>7.9738657000000002</v>
      </c>
      <c r="D22" s="136">
        <v>9.6025138999999999</v>
      </c>
      <c r="E22" s="136" t="s">
        <v>5</v>
      </c>
      <c r="F22" s="137">
        <v>0</v>
      </c>
      <c r="G22" s="137">
        <v>0</v>
      </c>
      <c r="H22" s="137">
        <v>0</v>
      </c>
      <c r="I22" s="137">
        <v>93.119522500000002</v>
      </c>
      <c r="J22" s="138">
        <v>0</v>
      </c>
    </row>
    <row r="23" spans="1:10" x14ac:dyDescent="0.25">
      <c r="A23" s="84"/>
      <c r="B23" s="122"/>
      <c r="C23" s="123"/>
      <c r="D23" s="123"/>
      <c r="E23" s="123"/>
      <c r="F23" s="123"/>
      <c r="G23" s="123"/>
      <c r="H23" s="123"/>
      <c r="I23" s="123"/>
      <c r="J23" s="124"/>
    </row>
    <row r="24" spans="1:10" x14ac:dyDescent="0.25">
      <c r="A24" t="s">
        <v>114</v>
      </c>
      <c r="B24" s="119">
        <f>HLOOKUP("q21mod1",[1]data_rep!$1:$1048576,VLOOKUP("EnsC3",[1]data_rep!$A$1:$B$200,2,FALSE),FALSE)</f>
        <v>13.600000000000001</v>
      </c>
      <c r="C24" s="120">
        <f>HLOOKUP("q21mod2",[1]data_rep!$1:$1048576,VLOOKUP("EnsC3",[1]data_rep!$A$1:$B$200,2,FALSE),FALSE)</f>
        <v>51.9</v>
      </c>
      <c r="D24" s="120">
        <f>HLOOKUP("q21mod3",[1]data_rep!$1:$1048576,VLOOKUP("EnsC3",[1]data_rep!$A$1:$B$200,2,FALSE),FALSE)</f>
        <v>3.3000000000000003</v>
      </c>
      <c r="E24" s="120">
        <f>HLOOKUP("q21mod4",[1]data_rep!$1:$1048576,VLOOKUP("EnsC3",[1]data_rep!$A$1:$B$200,2,FALSE),FALSE)</f>
        <v>20.8</v>
      </c>
      <c r="F24" s="133">
        <f>HLOOKUP("q21mod5",[1]data_rep!$1:$1048576,VLOOKUP("EnsC3",[1]data_rep!$A$1:$B$200,2,FALSE),FALSE)</f>
        <v>6.4</v>
      </c>
      <c r="G24" s="133">
        <f>HLOOKUP("q21mod6",[1]data_rep!$1:$1048576,VLOOKUP("EnsC3",[1]data_rep!$A$1:$B$200,2,FALSE),FALSE)</f>
        <v>4.9000000000000004</v>
      </c>
      <c r="H24" s="133">
        <f>HLOOKUP("q21mod7",[1]data_rep!$1:$1048576,VLOOKUP("EnsC3",[1]data_rep!$A$1:$B$200,2,FALSE),FALSE)</f>
        <v>18.399999999999999</v>
      </c>
      <c r="I24" s="133">
        <f>HLOOKUP("q21mod8",[1]data_rep!$1:$1048576,VLOOKUP("EnsC3",[1]data_rep!$A$1:$B$200,2,FALSE),FALSE)</f>
        <v>11.1</v>
      </c>
      <c r="J24" s="121">
        <f>HLOOKUP("q21mod9",[1]data_rep!$1:$1048576,VLOOKUP("EnsC3",[1]data_rep!$A$1:$B$200,2,FALSE),FALSE)</f>
        <v>18.5</v>
      </c>
    </row>
    <row r="25" spans="1:10" x14ac:dyDescent="0.25">
      <c r="A25" s="80" t="s">
        <v>97</v>
      </c>
      <c r="B25" s="49">
        <v>15.2</v>
      </c>
      <c r="C25" s="50">
        <v>53.800000000000004</v>
      </c>
      <c r="D25" s="50">
        <v>2.9000000000000004</v>
      </c>
      <c r="E25" s="50">
        <v>18.3</v>
      </c>
      <c r="F25" s="50">
        <v>5.8000000000000007</v>
      </c>
      <c r="G25" s="50">
        <v>5.7</v>
      </c>
      <c r="H25" s="50">
        <v>24.8</v>
      </c>
      <c r="I25" s="50">
        <v>14.2</v>
      </c>
      <c r="J25" s="51">
        <v>14.799999999999999</v>
      </c>
    </row>
    <row r="26" spans="1:10" x14ac:dyDescent="0.25">
      <c r="A26" s="80" t="s">
        <v>93</v>
      </c>
      <c r="B26" s="119">
        <v>7.8690335000000005</v>
      </c>
      <c r="C26" s="120">
        <v>49.8984156</v>
      </c>
      <c r="D26" s="120">
        <v>4.5969899999999999</v>
      </c>
      <c r="E26" s="120">
        <v>25.388692600000002</v>
      </c>
      <c r="F26" s="133">
        <v>6.9840722999999993</v>
      </c>
      <c r="G26" s="133">
        <v>2.4378899999999999</v>
      </c>
      <c r="H26" s="133">
        <v>30.973429400000001</v>
      </c>
      <c r="I26" s="133">
        <v>43.993800900000004</v>
      </c>
      <c r="J26" s="121">
        <v>11.5218469</v>
      </c>
    </row>
    <row r="27" spans="1:10" x14ac:dyDescent="0.25">
      <c r="A27" s="80" t="s">
        <v>18</v>
      </c>
      <c r="B27" s="119">
        <v>1.41642</v>
      </c>
      <c r="C27" s="120">
        <v>46.797651399999999</v>
      </c>
      <c r="D27" s="120">
        <v>26.498548799999998</v>
      </c>
      <c r="E27" s="120">
        <v>35.769719000000002</v>
      </c>
      <c r="F27" s="133">
        <v>15.788771800000001</v>
      </c>
      <c r="G27" s="133">
        <v>6.9612895999999997</v>
      </c>
      <c r="H27" s="133">
        <v>38.695854099999998</v>
      </c>
      <c r="I27" s="133">
        <v>46.627300200000001</v>
      </c>
      <c r="J27" s="121">
        <v>12.617191999999999</v>
      </c>
    </row>
    <row r="28" spans="1:10" x14ac:dyDescent="0.25">
      <c r="A28" s="84"/>
      <c r="B28" s="122"/>
      <c r="C28" s="123"/>
      <c r="D28" s="123"/>
      <c r="E28" s="123"/>
      <c r="F28" s="123"/>
      <c r="G28" s="123"/>
      <c r="H28" s="123"/>
      <c r="I28" s="123"/>
      <c r="J28" s="124"/>
    </row>
    <row r="29" spans="1:10" x14ac:dyDescent="0.25">
      <c r="A29" t="s">
        <v>115</v>
      </c>
      <c r="B29" s="119">
        <f>HLOOKUP("q21mod1",[1]data_rep!$1:$1048576,VLOOKUP("EnsC4",[1]data_rep!$A$1:$B$200,2,FALSE),FALSE)</f>
        <v>13.5</v>
      </c>
      <c r="C29" s="120">
        <f>HLOOKUP("q21mod2",[1]data_rep!$1:$1048576,VLOOKUP("EnsC4",[1]data_rep!$A$1:$B$200,2,FALSE),FALSE)</f>
        <v>53.1</v>
      </c>
      <c r="D29" s="120">
        <f>HLOOKUP("q21mod3",[1]data_rep!$1:$1048576,VLOOKUP("EnsC4",[1]data_rep!$A$1:$B$200,2,FALSE),FALSE)</f>
        <v>2.9000000000000004</v>
      </c>
      <c r="E29" s="120">
        <f>HLOOKUP("q21mod4",[1]data_rep!$1:$1048576,VLOOKUP("EnsC4",[1]data_rep!$A$1:$B$200,2,FALSE),FALSE)</f>
        <v>25.6</v>
      </c>
      <c r="F29" s="133">
        <f>HLOOKUP("q21mod5",[1]data_rep!$1:$1048576,VLOOKUP("EnsC4",[1]data_rep!$A$1:$B$200,2,FALSE),FALSE)</f>
        <v>5.4</v>
      </c>
      <c r="G29" s="133">
        <f>HLOOKUP("q21mod6",[1]data_rep!$1:$1048576,VLOOKUP("EnsC4",[1]data_rep!$A$1:$B$200,2,FALSE),FALSE)</f>
        <v>13.700000000000001</v>
      </c>
      <c r="H29" s="133">
        <f>HLOOKUP("q21mod7",[1]data_rep!$1:$1048576,VLOOKUP("EnsC4",[1]data_rep!$A$1:$B$200,2,FALSE),FALSE)</f>
        <v>33.700000000000003</v>
      </c>
      <c r="I29" s="133">
        <f>HLOOKUP("q21mod8",[1]data_rep!$1:$1048576,VLOOKUP("EnsC4",[1]data_rep!$A$1:$B$200,2,FALSE),FALSE)</f>
        <v>24.3</v>
      </c>
      <c r="J29" s="121">
        <f>HLOOKUP("q21mod9",[1]data_rep!$1:$1048576,VLOOKUP("EnsC4",[1]data_rep!$A$1:$B$200,2,FALSE),FALSE)</f>
        <v>10.199999999999999</v>
      </c>
    </row>
    <row r="30" spans="1:10" x14ac:dyDescent="0.25">
      <c r="A30" s="80" t="s">
        <v>97</v>
      </c>
      <c r="B30" s="49">
        <v>4.2</v>
      </c>
      <c r="C30" s="50">
        <v>48.199999999999996</v>
      </c>
      <c r="D30" s="50">
        <v>1.4000000000000001</v>
      </c>
      <c r="E30" s="50">
        <v>46</v>
      </c>
      <c r="F30" s="50">
        <v>8.4</v>
      </c>
      <c r="G30" s="50">
        <v>24</v>
      </c>
      <c r="H30" s="50">
        <v>30.9</v>
      </c>
      <c r="I30" s="50">
        <v>30.7</v>
      </c>
      <c r="J30" s="51">
        <v>10.100000000000001</v>
      </c>
    </row>
    <row r="31" spans="1:10" x14ac:dyDescent="0.25">
      <c r="A31" s="80" t="s">
        <v>93</v>
      </c>
      <c r="B31" s="119">
        <v>3.2223899999999999</v>
      </c>
      <c r="C31" s="120">
        <v>52.537506499999999</v>
      </c>
      <c r="D31" s="120">
        <v>2.4352399999999998</v>
      </c>
      <c r="E31" s="120">
        <v>47.770771799999999</v>
      </c>
      <c r="F31" s="133">
        <v>5.1352500000000001</v>
      </c>
      <c r="G31" s="133">
        <v>27.071547600000002</v>
      </c>
      <c r="H31" s="133">
        <v>18.715026200000001</v>
      </c>
      <c r="I31" s="133">
        <v>53.627425399999993</v>
      </c>
      <c r="J31" s="121">
        <v>8.9105349999999994</v>
      </c>
    </row>
    <row r="32" spans="1:10" x14ac:dyDescent="0.25">
      <c r="A32" s="80" t="s">
        <v>18</v>
      </c>
      <c r="B32" s="119">
        <v>4.3737399999999996E-2</v>
      </c>
      <c r="C32" s="120">
        <v>61.466670000000001</v>
      </c>
      <c r="D32" s="120">
        <v>20.8023582</v>
      </c>
      <c r="E32" s="120">
        <v>36.158056900000005</v>
      </c>
      <c r="F32" s="133">
        <v>11.8115635</v>
      </c>
      <c r="G32" s="133">
        <v>23.804392999999997</v>
      </c>
      <c r="H32" s="133">
        <v>41.666214400000001</v>
      </c>
      <c r="I32" s="133">
        <v>44.9171756</v>
      </c>
      <c r="J32" s="121">
        <v>14.132872099999998</v>
      </c>
    </row>
    <row r="33" spans="1:10" x14ac:dyDescent="0.25">
      <c r="A33" s="84"/>
      <c r="B33" s="122"/>
      <c r="C33" s="123"/>
      <c r="D33" s="123"/>
      <c r="E33" s="123"/>
      <c r="F33" s="123"/>
      <c r="G33" s="123"/>
      <c r="H33" s="123"/>
      <c r="I33" s="123"/>
      <c r="J33" s="124"/>
    </row>
    <row r="34" spans="1:10" x14ac:dyDescent="0.25">
      <c r="A34" t="s">
        <v>116</v>
      </c>
      <c r="B34" s="119">
        <f>HLOOKUP("q21mod1",[1]data_rep!$1:$1048576,VLOOKUP("EnsC5",[1]data_rep!$A$1:$B$200,2,FALSE),FALSE)</f>
        <v>20.8</v>
      </c>
      <c r="C34" s="120">
        <f>HLOOKUP("q21mod2",[1]data_rep!$1:$1048576,VLOOKUP("EnsC5",[1]data_rep!$A$1:$B$200,2,FALSE),FALSE)</f>
        <v>49.8</v>
      </c>
      <c r="D34" s="120">
        <f>HLOOKUP("q21mod3",[1]data_rep!$1:$1048576,VLOOKUP("EnsC5",[1]data_rep!$A$1:$B$200,2,FALSE),FALSE)</f>
        <v>6.7</v>
      </c>
      <c r="E34" s="120">
        <f>HLOOKUP("q21mod4",[1]data_rep!$1:$1048576,VLOOKUP("EnsC5",[1]data_rep!$A$1:$B$200,2,FALSE),FALSE)</f>
        <v>17.299999999999997</v>
      </c>
      <c r="F34" s="133">
        <f>HLOOKUP("q21mod5",[1]data_rep!$1:$1048576,VLOOKUP("EnsC5",[1]data_rep!$A$1:$B$200,2,FALSE),FALSE)</f>
        <v>5.2</v>
      </c>
      <c r="G34" s="133">
        <f>HLOOKUP("q21mod6",[1]data_rep!$1:$1048576,VLOOKUP("EnsC5",[1]data_rep!$A$1:$B$200,2,FALSE),FALSE)</f>
        <v>1.7000000000000002</v>
      </c>
      <c r="H34" s="133">
        <f>HLOOKUP("q21mod7",[1]data_rep!$1:$1048576,VLOOKUP("EnsC5",[1]data_rep!$A$1:$B$200,2,FALSE),FALSE)</f>
        <v>14.2</v>
      </c>
      <c r="I34" s="133">
        <f>HLOOKUP("q21mod8",[1]data_rep!$1:$1048576,VLOOKUP("EnsC5",[1]data_rep!$A$1:$B$200,2,FALSE),FALSE)</f>
        <v>14.6</v>
      </c>
      <c r="J34" s="121">
        <f>HLOOKUP("q21mod9",[1]data_rep!$1:$1048576,VLOOKUP("EnsC5",[1]data_rep!$A$1:$B$200,2,FALSE),FALSE)</f>
        <v>13</v>
      </c>
    </row>
    <row r="35" spans="1:10" x14ac:dyDescent="0.25">
      <c r="A35" s="80" t="s">
        <v>97</v>
      </c>
      <c r="B35" s="49">
        <v>16.5</v>
      </c>
      <c r="C35" s="50">
        <v>51.9</v>
      </c>
      <c r="D35" s="50">
        <v>5.2</v>
      </c>
      <c r="E35" s="50">
        <v>19.5</v>
      </c>
      <c r="F35" s="50">
        <v>5.3</v>
      </c>
      <c r="G35" s="50">
        <v>2.1999999999999997</v>
      </c>
      <c r="H35" s="50">
        <v>15.5</v>
      </c>
      <c r="I35" s="50">
        <v>15.6</v>
      </c>
      <c r="J35" s="51">
        <v>13.600000000000001</v>
      </c>
    </row>
    <row r="36" spans="1:10" x14ac:dyDescent="0.25">
      <c r="A36" s="80" t="s">
        <v>93</v>
      </c>
      <c r="B36" s="119">
        <v>8.986825399999999</v>
      </c>
      <c r="C36" s="120">
        <v>56.0954026</v>
      </c>
      <c r="D36" s="120">
        <v>8.5221593000000002</v>
      </c>
      <c r="E36" s="120">
        <v>23.280161699999997</v>
      </c>
      <c r="F36" s="133">
        <v>6.7260494000000008</v>
      </c>
      <c r="G36" s="133">
        <v>2.0567800000000003</v>
      </c>
      <c r="H36" s="133">
        <v>20.362071400000001</v>
      </c>
      <c r="I36" s="133">
        <v>33.923925400000002</v>
      </c>
      <c r="J36" s="121">
        <v>14.739521399999999</v>
      </c>
    </row>
    <row r="37" spans="1:10" x14ac:dyDescent="0.25">
      <c r="A37" s="80" t="s">
        <v>18</v>
      </c>
      <c r="B37" s="119">
        <v>4.9469600000000007</v>
      </c>
      <c r="C37" s="120">
        <v>50.887102799999994</v>
      </c>
      <c r="D37" s="120">
        <v>25.305917700000002</v>
      </c>
      <c r="E37" s="120">
        <v>28.145246499999999</v>
      </c>
      <c r="F37" s="133">
        <v>15.2446068</v>
      </c>
      <c r="G37" s="133">
        <v>4.1920299999999999</v>
      </c>
      <c r="H37" s="133">
        <v>27.612222800000001</v>
      </c>
      <c r="I37" s="133">
        <v>43.2355327</v>
      </c>
      <c r="J37" s="121">
        <v>8.8341645</v>
      </c>
    </row>
    <row r="38" spans="1:10" x14ac:dyDescent="0.25">
      <c r="A38" s="84"/>
      <c r="B38" s="122"/>
      <c r="C38" s="123"/>
      <c r="D38" s="123"/>
      <c r="E38" s="123"/>
      <c r="F38" s="123"/>
      <c r="G38" s="123"/>
      <c r="H38" s="123"/>
      <c r="I38" s="123"/>
      <c r="J38" s="124"/>
    </row>
    <row r="39" spans="1:10" x14ac:dyDescent="0.25">
      <c r="A39" t="s">
        <v>117</v>
      </c>
      <c r="B39" s="119">
        <f>HLOOKUP("q21mod1",[1]data_rep!$1:$1048576,VLOOKUP("EnsFZ",[1]data_rep!$A$1:$B$200,2,FALSE),FALSE)</f>
        <v>23.599999999999998</v>
      </c>
      <c r="C39" s="120">
        <f>HLOOKUP("q21mod2",[1]data_rep!$1:$1048576,VLOOKUP("EnsFZ",[1]data_rep!$A$1:$B$200,2,FALSE),FALSE)</f>
        <v>33.200000000000003</v>
      </c>
      <c r="D39" s="120">
        <f>HLOOKUP("q21mod3",[1]data_rep!$1:$1048576,VLOOKUP("EnsFZ",[1]data_rep!$A$1:$B$200,2,FALSE),FALSE)</f>
        <v>8.6</v>
      </c>
      <c r="E39" s="120">
        <f>HLOOKUP("q21mod4",[1]data_rep!$1:$1048576,VLOOKUP("EnsFZ",[1]data_rep!$A$1:$B$200,2,FALSE),FALSE)</f>
        <v>30.8</v>
      </c>
      <c r="F39" s="133">
        <f>HLOOKUP("q21mod5",[1]data_rep!$1:$1048576,VLOOKUP("EnsFZ",[1]data_rep!$A$1:$B$200,2,FALSE),FALSE)</f>
        <v>4.2</v>
      </c>
      <c r="G39" s="133">
        <f>HLOOKUP("q21mod6",[1]data_rep!$1:$1048576,VLOOKUP("EnsFZ",[1]data_rep!$A$1:$B$200,2,FALSE),FALSE)</f>
        <v>1.4000000000000001</v>
      </c>
      <c r="H39" s="133">
        <f>HLOOKUP("q21mod7",[1]data_rep!$1:$1048576,VLOOKUP("EnsFZ",[1]data_rep!$A$1:$B$200,2,FALSE),FALSE)</f>
        <v>17.2</v>
      </c>
      <c r="I39" s="133">
        <f>HLOOKUP("q21mod8",[1]data_rep!$1:$1048576,VLOOKUP("EnsFZ",[1]data_rep!$A$1:$B$200,2,FALSE),FALSE)</f>
        <v>9.7000000000000011</v>
      </c>
      <c r="J39" s="121">
        <f>HLOOKUP("q21mod9",[1]data_rep!$1:$1048576,VLOOKUP("EnsFZ",[1]data_rep!$A$1:$B$200,2,FALSE),FALSE)</f>
        <v>16.7</v>
      </c>
    </row>
    <row r="40" spans="1:10" x14ac:dyDescent="0.25">
      <c r="A40" s="80" t="s">
        <v>97</v>
      </c>
      <c r="B40" s="49">
        <v>21.099999999999998</v>
      </c>
      <c r="C40" s="50">
        <v>31.5</v>
      </c>
      <c r="D40" s="50">
        <v>7.6</v>
      </c>
      <c r="E40" s="50">
        <v>30.099999999999998</v>
      </c>
      <c r="F40" s="50">
        <v>4</v>
      </c>
      <c r="G40" s="50">
        <v>0.89999999999999991</v>
      </c>
      <c r="H40" s="50">
        <v>17</v>
      </c>
      <c r="I40" s="50">
        <v>14.2</v>
      </c>
      <c r="J40" s="51">
        <v>19.600000000000001</v>
      </c>
    </row>
    <row r="41" spans="1:10" x14ac:dyDescent="0.25">
      <c r="A41" s="80" t="s">
        <v>93</v>
      </c>
      <c r="B41" s="119">
        <v>10.271578400000001</v>
      </c>
      <c r="C41" s="120">
        <v>36.452946099999998</v>
      </c>
      <c r="D41" s="120">
        <v>11.8502226</v>
      </c>
      <c r="E41" s="120">
        <v>43.988773599999995</v>
      </c>
      <c r="F41" s="133">
        <v>7.1074401999999992</v>
      </c>
      <c r="G41" s="133">
        <v>4.7088199999999993</v>
      </c>
      <c r="H41" s="133">
        <v>24.444761100000001</v>
      </c>
      <c r="I41" s="133">
        <v>32.595514299999998</v>
      </c>
      <c r="J41" s="121">
        <v>21.6365126</v>
      </c>
    </row>
    <row r="42" spans="1:10" x14ac:dyDescent="0.25">
      <c r="A42" s="80" t="s">
        <v>18</v>
      </c>
      <c r="B42" s="119">
        <v>3.6272699999999998</v>
      </c>
      <c r="C42" s="120">
        <v>32.175120200000002</v>
      </c>
      <c r="D42" s="120">
        <v>37.476424299999998</v>
      </c>
      <c r="E42" s="120">
        <v>55.559771599999998</v>
      </c>
      <c r="F42" s="133">
        <v>17.270173799999998</v>
      </c>
      <c r="G42" s="133">
        <v>6.1265999999999998</v>
      </c>
      <c r="H42" s="133">
        <v>38.339874099999996</v>
      </c>
      <c r="I42" s="133">
        <v>35.906128500000001</v>
      </c>
      <c r="J42" s="121">
        <v>14.1366348</v>
      </c>
    </row>
    <row r="43" spans="1:10" x14ac:dyDescent="0.25">
      <c r="A43" s="84"/>
      <c r="B43" s="122"/>
      <c r="C43" s="123"/>
      <c r="D43" s="123"/>
      <c r="E43" s="123"/>
      <c r="F43" s="123"/>
      <c r="G43" s="123"/>
      <c r="H43" s="123"/>
      <c r="I43" s="123"/>
      <c r="J43" s="124"/>
    </row>
    <row r="44" spans="1:10" x14ac:dyDescent="0.25">
      <c r="A44" t="s">
        <v>118</v>
      </c>
      <c r="B44" s="119">
        <f>HLOOKUP("q21mod1",[1]data_rep!$1:$1048576,VLOOKUP("EnsGZ",[1]data_rep!$A$1:$B$200,2,FALSE),FALSE)</f>
        <v>28.999999999999996</v>
      </c>
      <c r="C44" s="120">
        <f>HLOOKUP("q21mod2",[1]data_rep!$1:$1048576,VLOOKUP("EnsGZ",[1]data_rep!$A$1:$B$200,2,FALSE),FALSE)</f>
        <v>26.200000000000003</v>
      </c>
      <c r="D44" s="120">
        <f>HLOOKUP("q21mod3",[1]data_rep!$1:$1048576,VLOOKUP("EnsGZ",[1]data_rep!$A$1:$B$200,2,FALSE),FALSE)</f>
        <v>17.2</v>
      </c>
      <c r="E44" s="120">
        <f>HLOOKUP("q21mod4",[1]data_rep!$1:$1048576,VLOOKUP("EnsGZ",[1]data_rep!$A$1:$B$200,2,FALSE),FALSE)</f>
        <v>23.5</v>
      </c>
      <c r="F44" s="133">
        <f>HLOOKUP("q21mod5",[1]data_rep!$1:$1048576,VLOOKUP("EnsGZ",[1]data_rep!$A$1:$B$200,2,FALSE),FALSE)</f>
        <v>6.4</v>
      </c>
      <c r="G44" s="133">
        <f>HLOOKUP("q21mod6",[1]data_rep!$1:$1048576,VLOOKUP("EnsGZ",[1]data_rep!$A$1:$B$200,2,FALSE),FALSE)</f>
        <v>3.9</v>
      </c>
      <c r="H44" s="133">
        <f>HLOOKUP("q21mod7",[1]data_rep!$1:$1048576,VLOOKUP("EnsGZ",[1]data_rep!$A$1:$B$200,2,FALSE),FALSE)</f>
        <v>19.600000000000001</v>
      </c>
      <c r="I44" s="133">
        <f>HLOOKUP("q21mod8",[1]data_rep!$1:$1048576,VLOOKUP("EnsGZ",[1]data_rep!$A$1:$B$200,2,FALSE),FALSE)</f>
        <v>21.3</v>
      </c>
      <c r="J44" s="121">
        <f>HLOOKUP("q21mod9",[1]data_rep!$1:$1048576,VLOOKUP("EnsGZ",[1]data_rep!$A$1:$B$200,2,FALSE),FALSE)</f>
        <v>14.000000000000002</v>
      </c>
    </row>
    <row r="45" spans="1:10" x14ac:dyDescent="0.25">
      <c r="A45" s="80" t="s">
        <v>97</v>
      </c>
      <c r="B45" s="49">
        <v>21.8</v>
      </c>
      <c r="C45" s="50">
        <v>28.9</v>
      </c>
      <c r="D45" s="50">
        <v>14.399999999999999</v>
      </c>
      <c r="E45" s="50">
        <v>23.5</v>
      </c>
      <c r="F45" s="50">
        <v>5</v>
      </c>
      <c r="G45" s="50">
        <v>2.2999999999999998</v>
      </c>
      <c r="H45" s="50">
        <v>21.2</v>
      </c>
      <c r="I45" s="50">
        <v>29.5</v>
      </c>
      <c r="J45" s="51">
        <v>16.600000000000001</v>
      </c>
    </row>
    <row r="46" spans="1:10" x14ac:dyDescent="0.25">
      <c r="A46" s="80" t="s">
        <v>93</v>
      </c>
      <c r="B46" s="119">
        <v>15.277965700000001</v>
      </c>
      <c r="C46" s="120">
        <v>31.663572800000001</v>
      </c>
      <c r="D46" s="120">
        <v>14.759187700000002</v>
      </c>
      <c r="E46" s="120">
        <v>30.483852900000002</v>
      </c>
      <c r="F46" s="133">
        <v>9.0060121000000013</v>
      </c>
      <c r="G46" s="133">
        <v>5.3057100000000004</v>
      </c>
      <c r="H46" s="133">
        <v>19.511922200000001</v>
      </c>
      <c r="I46" s="133">
        <v>50.270125799999995</v>
      </c>
      <c r="J46" s="121">
        <v>12.792130700000001</v>
      </c>
    </row>
    <row r="47" spans="1:10" x14ac:dyDescent="0.25">
      <c r="A47" s="80" t="s">
        <v>18</v>
      </c>
      <c r="B47" s="119">
        <v>6.9977424999999993</v>
      </c>
      <c r="C47" s="120">
        <v>31.7948108</v>
      </c>
      <c r="D47" s="120">
        <v>30.6730391</v>
      </c>
      <c r="E47" s="120">
        <v>39.419430399999996</v>
      </c>
      <c r="F47" s="133">
        <v>11.1836565</v>
      </c>
      <c r="G47" s="133">
        <v>6.3177973999999999</v>
      </c>
      <c r="H47" s="133">
        <v>19.853158400000002</v>
      </c>
      <c r="I47" s="133">
        <v>50.913953199999995</v>
      </c>
      <c r="J47" s="121">
        <v>18.943307000000001</v>
      </c>
    </row>
    <row r="48" spans="1:10" x14ac:dyDescent="0.25">
      <c r="A48" s="84"/>
      <c r="B48" s="122"/>
      <c r="C48" s="123"/>
      <c r="D48" s="123"/>
      <c r="E48" s="123"/>
      <c r="F48" s="123"/>
      <c r="G48" s="123"/>
      <c r="H48" s="123"/>
      <c r="I48" s="123"/>
      <c r="J48" s="124"/>
    </row>
    <row r="49" spans="1:10" x14ac:dyDescent="0.25">
      <c r="A49" t="s">
        <v>119</v>
      </c>
      <c r="B49" s="119">
        <f>HLOOKUP("q21mod1",[1]data_rep!$1:$1048576,VLOOKUP("EnsHZ",[1]data_rep!$A$1:$B$200,2,FALSE),FALSE)</f>
        <v>19.5</v>
      </c>
      <c r="C49" s="120">
        <f>HLOOKUP("q21mod2",[1]data_rep!$1:$1048576,VLOOKUP("EnsHZ",[1]data_rep!$A$1:$B$200,2,FALSE),FALSE)</f>
        <v>38</v>
      </c>
      <c r="D49" s="120">
        <f>HLOOKUP("q21mod3",[1]data_rep!$1:$1048576,VLOOKUP("EnsHZ",[1]data_rep!$A$1:$B$200,2,FALSE),FALSE)</f>
        <v>16.5</v>
      </c>
      <c r="E49" s="120">
        <f>HLOOKUP("q21mod4",[1]data_rep!$1:$1048576,VLOOKUP("EnsHZ",[1]data_rep!$A$1:$B$200,2,FALSE),FALSE)</f>
        <v>34</v>
      </c>
      <c r="F49" s="133">
        <f>HLOOKUP("q21mod5",[1]data_rep!$1:$1048576,VLOOKUP("EnsHZ",[1]data_rep!$A$1:$B$200,2,FALSE),FALSE)</f>
        <v>13.700000000000001</v>
      </c>
      <c r="G49" s="133">
        <f>HLOOKUP("q21mod6",[1]data_rep!$1:$1048576,VLOOKUP("EnsHZ",[1]data_rep!$A$1:$B$200,2,FALSE),FALSE)</f>
        <v>3.5999999999999996</v>
      </c>
      <c r="H49" s="133">
        <f>HLOOKUP("q21mod7",[1]data_rep!$1:$1048576,VLOOKUP("EnsHZ",[1]data_rep!$A$1:$B$200,2,FALSE),FALSE)</f>
        <v>3.3000000000000003</v>
      </c>
      <c r="I49" s="133">
        <f>HLOOKUP("q21mod8",[1]data_rep!$1:$1048576,VLOOKUP("EnsHZ",[1]data_rep!$A$1:$B$200,2,FALSE),FALSE)</f>
        <v>19.100000000000001</v>
      </c>
      <c r="J49" s="121">
        <f>HLOOKUP("q21mod9",[1]data_rep!$1:$1048576,VLOOKUP("EnsHZ",[1]data_rep!$A$1:$B$200,2,FALSE),FALSE)</f>
        <v>12.7</v>
      </c>
    </row>
    <row r="50" spans="1:10" x14ac:dyDescent="0.25">
      <c r="A50" s="80" t="s">
        <v>97</v>
      </c>
      <c r="B50" s="49">
        <v>14.899999999999999</v>
      </c>
      <c r="C50" s="50">
        <v>49.7</v>
      </c>
      <c r="D50" s="50">
        <v>13.700000000000001</v>
      </c>
      <c r="E50" s="50">
        <v>26.6</v>
      </c>
      <c r="F50" s="50">
        <v>4.2</v>
      </c>
      <c r="G50" s="50">
        <v>1.7999999999999998</v>
      </c>
      <c r="H50" s="50">
        <v>3.5000000000000004</v>
      </c>
      <c r="I50" s="50">
        <v>9.8000000000000007</v>
      </c>
      <c r="J50" s="51">
        <v>23</v>
      </c>
    </row>
    <row r="51" spans="1:10" x14ac:dyDescent="0.25">
      <c r="A51" s="80" t="s">
        <v>93</v>
      </c>
      <c r="B51" s="119">
        <v>8.6425859999999997</v>
      </c>
      <c r="C51" s="120">
        <v>37.302827799999996</v>
      </c>
      <c r="D51" s="120">
        <v>6.8514598999999992</v>
      </c>
      <c r="E51" s="120">
        <v>34.704196899999999</v>
      </c>
      <c r="F51" s="133">
        <v>14.394116</v>
      </c>
      <c r="G51" s="133">
        <v>11.664538</v>
      </c>
      <c r="H51" s="133">
        <v>3.8932799999999999</v>
      </c>
      <c r="I51" s="133">
        <v>46.522275</v>
      </c>
      <c r="J51" s="121">
        <v>20.074422999999999</v>
      </c>
    </row>
    <row r="52" spans="1:10" x14ac:dyDescent="0.25">
      <c r="A52" s="80" t="s">
        <v>18</v>
      </c>
      <c r="B52" s="119">
        <v>4.2703299999999995</v>
      </c>
      <c r="C52" s="120">
        <v>32.1471242</v>
      </c>
      <c r="D52" s="120">
        <v>28.859238399999999</v>
      </c>
      <c r="E52" s="120">
        <v>43.173933699999999</v>
      </c>
      <c r="F52" s="133">
        <v>19.477737600000001</v>
      </c>
      <c r="G52" s="133">
        <v>10.785451200000001</v>
      </c>
      <c r="H52" s="133">
        <v>6.7897932999999995</v>
      </c>
      <c r="I52" s="133">
        <v>33.046776000000001</v>
      </c>
      <c r="J52" s="121">
        <v>21.601491599999999</v>
      </c>
    </row>
    <row r="53" spans="1:10" x14ac:dyDescent="0.25">
      <c r="A53" s="84"/>
      <c r="B53" s="122"/>
      <c r="C53" s="123"/>
      <c r="D53" s="123"/>
      <c r="E53" s="123"/>
      <c r="F53" s="123"/>
      <c r="G53" s="123"/>
      <c r="H53" s="123"/>
      <c r="I53" s="123"/>
      <c r="J53" s="124"/>
    </row>
    <row r="54" spans="1:10" x14ac:dyDescent="0.25">
      <c r="A54" t="s">
        <v>120</v>
      </c>
      <c r="B54" s="119">
        <f>HLOOKUP("q21mod1",[1]data_rep!$1:$1048576,VLOOKUP("EnsIZ",[1]data_rep!$A$1:$B$200,2,FALSE),FALSE)</f>
        <v>6.4</v>
      </c>
      <c r="C54" s="120">
        <f>HLOOKUP("q21mod2",[1]data_rep!$1:$1048576,VLOOKUP("EnsIZ",[1]data_rep!$A$1:$B$200,2,FALSE),FALSE)</f>
        <v>61</v>
      </c>
      <c r="D54" s="120">
        <f>HLOOKUP("q21mod3",[1]data_rep!$1:$1048576,VLOOKUP("EnsIZ",[1]data_rep!$A$1:$B$200,2,FALSE),FALSE)</f>
        <v>9</v>
      </c>
      <c r="E54" s="120">
        <f>HLOOKUP("q21mod4",[1]data_rep!$1:$1048576,VLOOKUP("EnsIZ",[1]data_rep!$A$1:$B$200,2,FALSE),FALSE)</f>
        <v>37.1</v>
      </c>
      <c r="F54" s="133">
        <f>HLOOKUP("q21mod5",[1]data_rep!$1:$1048576,VLOOKUP("EnsIZ",[1]data_rep!$A$1:$B$200,2,FALSE),FALSE)</f>
        <v>8.4</v>
      </c>
      <c r="G54" s="133">
        <f>HLOOKUP("q21mod6",[1]data_rep!$1:$1048576,VLOOKUP("EnsIZ",[1]data_rep!$A$1:$B$200,2,FALSE),FALSE)</f>
        <v>1.4000000000000001</v>
      </c>
      <c r="H54" s="133">
        <f>HLOOKUP("q21mod7",[1]data_rep!$1:$1048576,VLOOKUP("EnsIZ",[1]data_rep!$A$1:$B$200,2,FALSE),FALSE)</f>
        <v>2.8000000000000003</v>
      </c>
      <c r="I54" s="133">
        <f>HLOOKUP("q21mod8",[1]data_rep!$1:$1048576,VLOOKUP("EnsIZ",[1]data_rep!$A$1:$B$200,2,FALSE),FALSE)</f>
        <v>14.000000000000002</v>
      </c>
      <c r="J54" s="121">
        <f>HLOOKUP("q21mod9",[1]data_rep!$1:$1048576,VLOOKUP("EnsIZ",[1]data_rep!$A$1:$B$200,2,FALSE),FALSE)</f>
        <v>22.6</v>
      </c>
    </row>
    <row r="55" spans="1:10" x14ac:dyDescent="0.25">
      <c r="A55" s="80" t="s">
        <v>97</v>
      </c>
      <c r="B55" s="49">
        <v>5.6000000000000005</v>
      </c>
      <c r="C55" s="50">
        <v>50.6</v>
      </c>
      <c r="D55" s="50">
        <v>4.1000000000000005</v>
      </c>
      <c r="E55" s="50">
        <v>47</v>
      </c>
      <c r="F55" s="50">
        <v>6.7</v>
      </c>
      <c r="G55" s="50">
        <v>1</v>
      </c>
      <c r="H55" s="50">
        <v>4.2</v>
      </c>
      <c r="I55" s="50">
        <v>21.5</v>
      </c>
      <c r="J55" s="51">
        <v>29.9</v>
      </c>
    </row>
    <row r="56" spans="1:10" x14ac:dyDescent="0.25">
      <c r="A56" s="80" t="s">
        <v>93</v>
      </c>
      <c r="B56" s="119">
        <v>3.4364600000000003</v>
      </c>
      <c r="C56" s="120">
        <v>43.908524700000001</v>
      </c>
      <c r="D56" s="120">
        <v>9.3049929000000002</v>
      </c>
      <c r="E56" s="120">
        <v>55.7283823</v>
      </c>
      <c r="F56" s="133">
        <v>9.2152758000000006</v>
      </c>
      <c r="G56" s="133">
        <v>2.9841899999999999</v>
      </c>
      <c r="H56" s="133">
        <v>11.715405500000001</v>
      </c>
      <c r="I56" s="133">
        <v>28.687849</v>
      </c>
      <c r="J56" s="121">
        <v>23.2072076</v>
      </c>
    </row>
    <row r="57" spans="1:10" x14ac:dyDescent="0.25">
      <c r="A57" s="80" t="s">
        <v>18</v>
      </c>
      <c r="B57" s="119">
        <v>0.88263999999999998</v>
      </c>
      <c r="C57" s="120">
        <v>44.442702699999998</v>
      </c>
      <c r="D57" s="120">
        <v>33.385204600000002</v>
      </c>
      <c r="E57" s="120">
        <v>51.982637799999999</v>
      </c>
      <c r="F57" s="133">
        <v>12.800307199999999</v>
      </c>
      <c r="G57" s="133">
        <v>4.3831799999999994</v>
      </c>
      <c r="H57" s="133">
        <v>9.1875992000000011</v>
      </c>
      <c r="I57" s="133">
        <v>26.586616000000003</v>
      </c>
      <c r="J57" s="121">
        <v>29.403020400000003</v>
      </c>
    </row>
    <row r="58" spans="1:10" x14ac:dyDescent="0.25">
      <c r="A58" s="84"/>
      <c r="B58" s="122"/>
      <c r="C58" s="123"/>
      <c r="D58" s="123"/>
      <c r="E58" s="123"/>
      <c r="F58" s="123"/>
      <c r="G58" s="123"/>
      <c r="H58" s="123"/>
      <c r="I58" s="123"/>
      <c r="J58" s="124"/>
    </row>
    <row r="59" spans="1:10" x14ac:dyDescent="0.25">
      <c r="A59" t="s">
        <v>121</v>
      </c>
      <c r="B59" s="119">
        <f>HLOOKUP("q21mod1",[1]data_rep!$1:$1048576,VLOOKUP("EnsJZ",[1]data_rep!$A$1:$B$200,2,FALSE),FALSE)</f>
        <v>9.7000000000000011</v>
      </c>
      <c r="C59" s="120">
        <f>HLOOKUP("q21mod2",[1]data_rep!$1:$1048576,VLOOKUP("EnsJZ",[1]data_rep!$A$1:$B$200,2,FALSE),FALSE)</f>
        <v>50.8</v>
      </c>
      <c r="D59" s="120">
        <f>HLOOKUP("q21mod3",[1]data_rep!$1:$1048576,VLOOKUP("EnsJZ",[1]data_rep!$A$1:$B$200,2,FALSE),FALSE)</f>
        <v>5</v>
      </c>
      <c r="E59" s="120">
        <f>HLOOKUP("q21mod4",[1]data_rep!$1:$1048576,VLOOKUP("EnsJZ",[1]data_rep!$A$1:$B$200,2,FALSE),FALSE)</f>
        <v>27.200000000000003</v>
      </c>
      <c r="F59" s="133">
        <f>HLOOKUP("q21mod5",[1]data_rep!$1:$1048576,VLOOKUP("EnsJZ",[1]data_rep!$A$1:$B$200,2,FALSE),FALSE)</f>
        <v>33.900000000000006</v>
      </c>
      <c r="G59" s="133">
        <f>HLOOKUP("q21mod6",[1]data_rep!$1:$1048576,VLOOKUP("EnsJZ",[1]data_rep!$A$1:$B$200,2,FALSE),FALSE)</f>
        <v>16.900000000000002</v>
      </c>
      <c r="H59" s="133">
        <f>HLOOKUP("q21mod7",[1]data_rep!$1:$1048576,VLOOKUP("EnsJZ",[1]data_rep!$A$1:$B$200,2,FALSE),FALSE)</f>
        <v>1.7000000000000002</v>
      </c>
      <c r="I59" s="133">
        <f>HLOOKUP("q21mod8",[1]data_rep!$1:$1048576,VLOOKUP("EnsJZ",[1]data_rep!$A$1:$B$200,2,FALSE),FALSE)</f>
        <v>26</v>
      </c>
      <c r="J59" s="121">
        <f>HLOOKUP("q21mod9",[1]data_rep!$1:$1048576,VLOOKUP("EnsJZ",[1]data_rep!$A$1:$B$200,2,FALSE),FALSE)</f>
        <v>16.3</v>
      </c>
    </row>
    <row r="60" spans="1:10" x14ac:dyDescent="0.25">
      <c r="A60" s="80" t="s">
        <v>97</v>
      </c>
      <c r="B60" s="49">
        <v>10.7</v>
      </c>
      <c r="C60" s="50">
        <v>44.7</v>
      </c>
      <c r="D60" s="50">
        <v>3.3000000000000003</v>
      </c>
      <c r="E60" s="50">
        <v>31.6</v>
      </c>
      <c r="F60" s="50">
        <v>28.1</v>
      </c>
      <c r="G60" s="50">
        <v>16.8</v>
      </c>
      <c r="H60" s="50">
        <v>2.4</v>
      </c>
      <c r="I60" s="50">
        <v>33.6</v>
      </c>
      <c r="J60" s="51">
        <v>17.399999999999999</v>
      </c>
    </row>
    <row r="61" spans="1:10" x14ac:dyDescent="0.25">
      <c r="A61" s="80" t="s">
        <v>93</v>
      </c>
      <c r="B61" s="119">
        <v>5.7236399999999996</v>
      </c>
      <c r="C61" s="120">
        <v>52.4428354</v>
      </c>
      <c r="D61" s="120">
        <v>6.933626499999999</v>
      </c>
      <c r="E61" s="120">
        <v>33.567660799999999</v>
      </c>
      <c r="F61" s="133">
        <v>20.659198200000002</v>
      </c>
      <c r="G61" s="133">
        <v>15.392023799999999</v>
      </c>
      <c r="H61" s="133">
        <v>8.4033963000000007</v>
      </c>
      <c r="I61" s="133">
        <v>41.722965500000001</v>
      </c>
      <c r="J61" s="121">
        <v>13.993255600000001</v>
      </c>
    </row>
    <row r="62" spans="1:10" x14ac:dyDescent="0.25">
      <c r="A62" s="80" t="s">
        <v>18</v>
      </c>
      <c r="B62" s="119">
        <v>5.0686299999999997</v>
      </c>
      <c r="C62" s="120">
        <v>52.474918100000004</v>
      </c>
      <c r="D62" s="120">
        <v>22.153030100000002</v>
      </c>
      <c r="E62" s="120">
        <v>34.712865300000004</v>
      </c>
      <c r="F62" s="133">
        <v>24.798131100000003</v>
      </c>
      <c r="G62" s="133">
        <v>19.499567599999999</v>
      </c>
      <c r="H62" s="133">
        <v>9.0039005999999997</v>
      </c>
      <c r="I62" s="133">
        <v>44.959362300000002</v>
      </c>
      <c r="J62" s="121">
        <v>13.1745594</v>
      </c>
    </row>
    <row r="63" spans="1:10" x14ac:dyDescent="0.25">
      <c r="A63" s="84"/>
      <c r="B63" s="122"/>
      <c r="C63" s="123"/>
      <c r="D63" s="123"/>
      <c r="E63" s="123"/>
      <c r="F63" s="123"/>
      <c r="G63" s="123"/>
      <c r="H63" s="123"/>
      <c r="I63" s="123"/>
      <c r="J63" s="124"/>
    </row>
    <row r="64" spans="1:10" x14ac:dyDescent="0.25">
      <c r="A64" t="s">
        <v>122</v>
      </c>
      <c r="B64" s="119">
        <f>HLOOKUP("q21mod1",[1]data_rep!$1:$1048576,VLOOKUP("EnsKZ",[1]data_rep!$A$1:$B$200,2,FALSE),FALSE)</f>
        <v>16.600000000000001</v>
      </c>
      <c r="C64" s="120">
        <f>HLOOKUP("q21mod2",[1]data_rep!$1:$1048576,VLOOKUP("EnsKZ",[1]data_rep!$A$1:$B$200,2,FALSE),FALSE)</f>
        <v>33.700000000000003</v>
      </c>
      <c r="D64" s="120">
        <f>HLOOKUP("q21mod3",[1]data_rep!$1:$1048576,VLOOKUP("EnsKZ",[1]data_rep!$A$1:$B$200,2,FALSE),FALSE)</f>
        <v>10</v>
      </c>
      <c r="E64" s="120">
        <f>HLOOKUP("q21mod4",[1]data_rep!$1:$1048576,VLOOKUP("EnsKZ",[1]data_rep!$A$1:$B$200,2,FALSE),FALSE)</f>
        <v>25.2</v>
      </c>
      <c r="F64" s="133">
        <f>HLOOKUP("q21mod5",[1]data_rep!$1:$1048576,VLOOKUP("EnsKZ",[1]data_rep!$A$1:$B$200,2,FALSE),FALSE)</f>
        <v>14.000000000000002</v>
      </c>
      <c r="G64" s="133">
        <f>HLOOKUP("q21mod6",[1]data_rep!$1:$1048576,VLOOKUP("EnsKZ",[1]data_rep!$A$1:$B$200,2,FALSE),FALSE)</f>
        <v>9.4</v>
      </c>
      <c r="H64" s="133">
        <f>HLOOKUP("q21mod7",[1]data_rep!$1:$1048576,VLOOKUP("EnsKZ",[1]data_rep!$A$1:$B$200,2,FALSE),FALSE)</f>
        <v>2.5</v>
      </c>
      <c r="I64" s="133">
        <f>HLOOKUP("q21mod8",[1]data_rep!$1:$1048576,VLOOKUP("EnsKZ",[1]data_rep!$A$1:$B$200,2,FALSE),FALSE)</f>
        <v>24.5</v>
      </c>
      <c r="J64" s="121">
        <f>HLOOKUP("q21mod9",[1]data_rep!$1:$1048576,VLOOKUP("EnsKZ",[1]data_rep!$A$1:$B$200,2,FALSE),FALSE)</f>
        <v>19.400000000000002</v>
      </c>
    </row>
    <row r="65" spans="1:10" x14ac:dyDescent="0.25">
      <c r="A65" s="80" t="s">
        <v>97</v>
      </c>
      <c r="B65" s="49">
        <v>14.000000000000002</v>
      </c>
      <c r="C65" s="50">
        <v>30.4</v>
      </c>
      <c r="D65" s="50">
        <v>7.0000000000000009</v>
      </c>
      <c r="E65" s="50">
        <v>25.2</v>
      </c>
      <c r="F65" s="50">
        <v>15.8</v>
      </c>
      <c r="G65" s="50">
        <v>10.299999999999999</v>
      </c>
      <c r="H65" s="50">
        <v>1.0999999999999999</v>
      </c>
      <c r="I65" s="50">
        <v>36.700000000000003</v>
      </c>
      <c r="J65" s="51">
        <v>17.899999999999999</v>
      </c>
    </row>
    <row r="66" spans="1:10" x14ac:dyDescent="0.25">
      <c r="A66" s="80" t="s">
        <v>93</v>
      </c>
      <c r="B66" s="119">
        <v>4.75753</v>
      </c>
      <c r="C66" s="120">
        <v>31.407542199999998</v>
      </c>
      <c r="D66" s="120">
        <v>13.875309699999999</v>
      </c>
      <c r="E66" s="120">
        <v>33.476981000000002</v>
      </c>
      <c r="F66" s="133">
        <v>25.546585799999999</v>
      </c>
      <c r="G66" s="133">
        <v>9.323106000000001</v>
      </c>
      <c r="H66" s="133">
        <v>1.32192</v>
      </c>
      <c r="I66" s="133">
        <v>63.690783399999994</v>
      </c>
      <c r="J66" s="121">
        <v>17.170031099999999</v>
      </c>
    </row>
    <row r="67" spans="1:10" x14ac:dyDescent="0.25">
      <c r="A67" s="80" t="s">
        <v>18</v>
      </c>
      <c r="B67" s="119">
        <v>7.0210786000000001</v>
      </c>
      <c r="C67" s="120">
        <v>30.934955200000005</v>
      </c>
      <c r="D67" s="120">
        <v>37.791708700000001</v>
      </c>
      <c r="E67" s="120">
        <v>39.872409399999995</v>
      </c>
      <c r="F67" s="133">
        <v>21.066611900000002</v>
      </c>
      <c r="G67" s="133">
        <v>8.1571584000000001</v>
      </c>
      <c r="H67" s="133">
        <v>2.62432</v>
      </c>
      <c r="I67" s="133">
        <v>61.598340700000001</v>
      </c>
      <c r="J67" s="121">
        <v>15.439541400000001</v>
      </c>
    </row>
    <row r="68" spans="1:10" x14ac:dyDescent="0.25">
      <c r="A68" s="84"/>
      <c r="B68" s="122"/>
      <c r="C68" s="123"/>
      <c r="D68" s="123"/>
      <c r="E68" s="123"/>
      <c r="F68" s="123"/>
      <c r="G68" s="123"/>
      <c r="H68" s="123"/>
      <c r="I68" s="123"/>
      <c r="J68" s="124"/>
    </row>
    <row r="69" spans="1:10" x14ac:dyDescent="0.25">
      <c r="A69" t="s">
        <v>123</v>
      </c>
      <c r="B69" s="119">
        <f>HLOOKUP("q21mod1",[1]data_rep!$1:$1048576,VLOOKUP("EnsLZ",[1]data_rep!$A$1:$B$200,2,FALSE),FALSE)</f>
        <v>26</v>
      </c>
      <c r="C69" s="120">
        <f>HLOOKUP("q21mod2",[1]data_rep!$1:$1048576,VLOOKUP("EnsLZ",[1]data_rep!$A$1:$B$200,2,FALSE),FALSE)</f>
        <v>22.6</v>
      </c>
      <c r="D69" s="120">
        <f>HLOOKUP("q21mod3",[1]data_rep!$1:$1048576,VLOOKUP("EnsLZ",[1]data_rep!$A$1:$B$200,2,FALSE),FALSE)</f>
        <v>9.5</v>
      </c>
      <c r="E69" s="120">
        <f>HLOOKUP("q21mod4",[1]data_rep!$1:$1048576,VLOOKUP("EnsLZ",[1]data_rep!$A$1:$B$200,2,FALSE),FALSE)</f>
        <v>38.800000000000004</v>
      </c>
      <c r="F69" s="133">
        <f>HLOOKUP("q21mod5",[1]data_rep!$1:$1048576,VLOOKUP("EnsLZ",[1]data_rep!$A$1:$B$200,2,FALSE),FALSE)</f>
        <v>9.3000000000000007</v>
      </c>
      <c r="G69" s="133">
        <f>HLOOKUP("q21mod6",[1]data_rep!$1:$1048576,VLOOKUP("EnsLZ",[1]data_rep!$A$1:$B$200,2,FALSE),FALSE)</f>
        <v>0</v>
      </c>
      <c r="H69" s="133">
        <f>HLOOKUP("q21mod7",[1]data_rep!$1:$1048576,VLOOKUP("EnsLZ",[1]data_rep!$A$1:$B$200,2,FALSE),FALSE)</f>
        <v>5.4</v>
      </c>
      <c r="I69" s="133">
        <f>HLOOKUP("q21mod8",[1]data_rep!$1:$1048576,VLOOKUP("EnsLZ",[1]data_rep!$A$1:$B$200,2,FALSE),FALSE)</f>
        <v>27.700000000000003</v>
      </c>
      <c r="J69" s="121">
        <f>HLOOKUP("q21mod9",[1]data_rep!$1:$1048576,VLOOKUP("EnsLZ",[1]data_rep!$A$1:$B$200,2,FALSE),FALSE)</f>
        <v>10</v>
      </c>
    </row>
    <row r="70" spans="1:10" x14ac:dyDescent="0.25">
      <c r="A70" s="80" t="s">
        <v>97</v>
      </c>
      <c r="B70" s="49">
        <v>19</v>
      </c>
      <c r="C70" s="50">
        <v>20.8</v>
      </c>
      <c r="D70" s="50">
        <v>13.3</v>
      </c>
      <c r="E70" s="50">
        <v>31.5</v>
      </c>
      <c r="F70" s="50">
        <v>8</v>
      </c>
      <c r="G70" s="50">
        <v>1.2</v>
      </c>
      <c r="H70" s="50">
        <v>4.8</v>
      </c>
      <c r="I70" s="50">
        <v>37.299999999999997</v>
      </c>
      <c r="J70" s="51">
        <v>17.399999999999999</v>
      </c>
    </row>
    <row r="71" spans="1:10" x14ac:dyDescent="0.25">
      <c r="A71" s="80" t="s">
        <v>93</v>
      </c>
      <c r="B71" s="119">
        <v>10.1911065</v>
      </c>
      <c r="C71" s="120">
        <v>29.923100299999998</v>
      </c>
      <c r="D71" s="120">
        <v>12.5739673</v>
      </c>
      <c r="E71" s="120">
        <v>33.738807100000002</v>
      </c>
      <c r="F71" s="133">
        <v>12.8177027</v>
      </c>
      <c r="G71" s="133">
        <v>7.5911758999999996</v>
      </c>
      <c r="H71" s="133">
        <v>5.9509499999999997</v>
      </c>
      <c r="I71" s="133">
        <v>54.031311500000001</v>
      </c>
      <c r="J71" s="121">
        <v>14.2861384</v>
      </c>
    </row>
    <row r="72" spans="1:10" x14ac:dyDescent="0.25">
      <c r="A72" s="80" t="s">
        <v>18</v>
      </c>
      <c r="B72" s="119">
        <v>3.8007600000000004</v>
      </c>
      <c r="C72" s="120">
        <v>24.523174999999998</v>
      </c>
      <c r="D72" s="120">
        <v>45.105257799999997</v>
      </c>
      <c r="E72" s="120">
        <v>45.636777799999997</v>
      </c>
      <c r="F72" s="133">
        <v>17.768312399999999</v>
      </c>
      <c r="G72" s="133">
        <v>5.9023000000000003</v>
      </c>
      <c r="H72" s="133">
        <v>3.2974299999999999</v>
      </c>
      <c r="I72" s="133">
        <v>53.615373499999997</v>
      </c>
      <c r="J72" s="121">
        <v>13.580227300000001</v>
      </c>
    </row>
    <row r="73" spans="1:10" x14ac:dyDescent="0.25">
      <c r="A73" s="84"/>
      <c r="B73" s="122"/>
      <c r="C73" s="123"/>
      <c r="D73" s="123"/>
      <c r="E73" s="123"/>
      <c r="F73" s="123"/>
      <c r="G73" s="123"/>
      <c r="H73" s="123"/>
      <c r="I73" s="123"/>
      <c r="J73" s="124"/>
    </row>
    <row r="74" spans="1:10" x14ac:dyDescent="0.25">
      <c r="A74" t="s">
        <v>124</v>
      </c>
      <c r="B74" s="119">
        <f>HLOOKUP("q21mod1",[1]data_rep!$1:$1048576,VLOOKUP("EnsMN",[1]data_rep!$A$1:$B$200,2,FALSE),FALSE)</f>
        <v>20.100000000000001</v>
      </c>
      <c r="C74" s="120">
        <f>HLOOKUP("q21mod2",[1]data_rep!$1:$1048576,VLOOKUP("EnsMN",[1]data_rep!$A$1:$B$200,2,FALSE),FALSE)</f>
        <v>40.400000000000006</v>
      </c>
      <c r="D74" s="120">
        <f>HLOOKUP("q21mod3",[1]data_rep!$1:$1048576,VLOOKUP("EnsMN",[1]data_rep!$A$1:$B$200,2,FALSE),FALSE)</f>
        <v>10.7</v>
      </c>
      <c r="E74" s="120">
        <f>HLOOKUP("q21mod4",[1]data_rep!$1:$1048576,VLOOKUP("EnsMN",[1]data_rep!$A$1:$B$200,2,FALSE),FALSE)</f>
        <v>26.700000000000003</v>
      </c>
      <c r="F74" s="133">
        <f>HLOOKUP("q21mod5",[1]data_rep!$1:$1048576,VLOOKUP("EnsMN",[1]data_rep!$A$1:$B$200,2,FALSE),FALSE)</f>
        <v>18</v>
      </c>
      <c r="G74" s="133">
        <f>HLOOKUP("q21mod6",[1]data_rep!$1:$1048576,VLOOKUP("EnsMN",[1]data_rep!$A$1:$B$200,2,FALSE),FALSE)</f>
        <v>5.8000000000000007</v>
      </c>
      <c r="H74" s="133">
        <f>HLOOKUP("q21mod7",[1]data_rep!$1:$1048576,VLOOKUP("EnsMN",[1]data_rep!$A$1:$B$200,2,FALSE),FALSE)</f>
        <v>5.0999999999999996</v>
      </c>
      <c r="I74" s="133">
        <f>HLOOKUP("q21mod8",[1]data_rep!$1:$1048576,VLOOKUP("EnsMN",[1]data_rep!$A$1:$B$200,2,FALSE),FALSE)</f>
        <v>19.8</v>
      </c>
      <c r="J74" s="121">
        <f>HLOOKUP("q21mod9",[1]data_rep!$1:$1048576,VLOOKUP("EnsMN",[1]data_rep!$A$1:$B$200,2,FALSE),FALSE)</f>
        <v>17.7</v>
      </c>
    </row>
    <row r="75" spans="1:10" x14ac:dyDescent="0.25">
      <c r="A75" s="80" t="s">
        <v>97</v>
      </c>
      <c r="B75" s="49">
        <v>15.4</v>
      </c>
      <c r="C75" s="50">
        <v>43.7</v>
      </c>
      <c r="D75" s="50">
        <v>8.6</v>
      </c>
      <c r="E75" s="50">
        <v>24.8</v>
      </c>
      <c r="F75" s="50">
        <v>17.7</v>
      </c>
      <c r="G75" s="50">
        <v>6.9</v>
      </c>
      <c r="H75" s="50">
        <v>6.8000000000000007</v>
      </c>
      <c r="I75" s="50">
        <v>19.600000000000001</v>
      </c>
      <c r="J75" s="51">
        <v>20.200000000000003</v>
      </c>
    </row>
    <row r="76" spans="1:10" x14ac:dyDescent="0.25">
      <c r="A76" s="80" t="s">
        <v>93</v>
      </c>
      <c r="B76" s="119">
        <v>9.2204432000000001</v>
      </c>
      <c r="C76" s="120">
        <v>44.592887900000001</v>
      </c>
      <c r="D76" s="120">
        <v>11.6851103</v>
      </c>
      <c r="E76" s="120">
        <v>32.319616699999997</v>
      </c>
      <c r="F76" s="133">
        <v>17.920627400000001</v>
      </c>
      <c r="G76" s="133">
        <v>3.6035499999999998</v>
      </c>
      <c r="H76" s="133">
        <v>6.9690967000000006</v>
      </c>
      <c r="I76" s="133">
        <v>46.150945799999995</v>
      </c>
      <c r="J76" s="121">
        <v>18.325072200000001</v>
      </c>
    </row>
    <row r="77" spans="1:10" x14ac:dyDescent="0.25">
      <c r="A77" s="80" t="s">
        <v>18</v>
      </c>
      <c r="B77" s="119">
        <v>4.7026400000000006</v>
      </c>
      <c r="C77" s="120">
        <v>38.963895899999997</v>
      </c>
      <c r="D77" s="120">
        <v>35.613218400000001</v>
      </c>
      <c r="E77" s="120">
        <v>36.369869199999997</v>
      </c>
      <c r="F77" s="133">
        <v>21.750997099999999</v>
      </c>
      <c r="G77" s="133">
        <v>6.9011865000000006</v>
      </c>
      <c r="H77" s="133">
        <v>9.9375408000000007</v>
      </c>
      <c r="I77" s="133">
        <v>47.633861899999999</v>
      </c>
      <c r="J77" s="121">
        <v>16.790811399999999</v>
      </c>
    </row>
    <row r="78" spans="1:10" x14ac:dyDescent="0.25">
      <c r="A78" s="84"/>
      <c r="B78" s="122"/>
      <c r="C78" s="123"/>
      <c r="D78" s="123"/>
      <c r="E78" s="123"/>
      <c r="F78" s="123"/>
      <c r="G78" s="123"/>
      <c r="H78" s="123"/>
      <c r="I78" s="123"/>
      <c r="J78" s="124"/>
    </row>
    <row r="79" spans="1:10" x14ac:dyDescent="0.25">
      <c r="A79" t="s">
        <v>125</v>
      </c>
      <c r="B79" s="119">
        <f>HLOOKUP("q21mod1",[1]data_rep!$1:$1048576,VLOOKUP("EnsOQ",[1]data_rep!$A$1:$B$200,2,FALSE),FALSE)</f>
        <v>22.2</v>
      </c>
      <c r="C79" s="120">
        <f>HLOOKUP("q21mod2",[1]data_rep!$1:$1048576,VLOOKUP("EnsOQ",[1]data_rep!$A$1:$B$200,2,FALSE),FALSE)</f>
        <v>18.600000000000001</v>
      </c>
      <c r="D79" s="120">
        <f>HLOOKUP("q21mod3",[1]data_rep!$1:$1048576,VLOOKUP("EnsOQ",[1]data_rep!$A$1:$B$200,2,FALSE),FALSE)</f>
        <v>25.3</v>
      </c>
      <c r="E79" s="120">
        <f>HLOOKUP("q21mod4",[1]data_rep!$1:$1048576,VLOOKUP("EnsOQ",[1]data_rep!$A$1:$B$200,2,FALSE),FALSE)</f>
        <v>38.4</v>
      </c>
      <c r="F79" s="133">
        <f>HLOOKUP("q21mod5",[1]data_rep!$1:$1048576,VLOOKUP("EnsOQ",[1]data_rep!$A$1:$B$200,2,FALSE),FALSE)</f>
        <v>10.7</v>
      </c>
      <c r="G79" s="133">
        <f>HLOOKUP("q21mod6",[1]data_rep!$1:$1048576,VLOOKUP("EnsOQ",[1]data_rep!$A$1:$B$200,2,FALSE),FALSE)</f>
        <v>3</v>
      </c>
      <c r="H79" s="133">
        <f>HLOOKUP("q21mod7",[1]data_rep!$1:$1048576,VLOOKUP("EnsOQ",[1]data_rep!$A$1:$B$200,2,FALSE),FALSE)</f>
        <v>7.7</v>
      </c>
      <c r="I79" s="133">
        <f>HLOOKUP("q21mod8",[1]data_rep!$1:$1048576,VLOOKUP("EnsOQ",[1]data_rep!$A$1:$B$200,2,FALSE),FALSE)</f>
        <v>19.2</v>
      </c>
      <c r="J79" s="121">
        <f>HLOOKUP("q21mod9",[1]data_rep!$1:$1048576,VLOOKUP("EnsOQ",[1]data_rep!$A$1:$B$200,2,FALSE),FALSE)</f>
        <v>17.8</v>
      </c>
    </row>
    <row r="80" spans="1:10" x14ac:dyDescent="0.25">
      <c r="A80" s="80" t="s">
        <v>97</v>
      </c>
      <c r="B80" s="49">
        <v>20.3</v>
      </c>
      <c r="C80" s="50">
        <v>15.7</v>
      </c>
      <c r="D80" s="50">
        <v>19.400000000000002</v>
      </c>
      <c r="E80" s="50">
        <v>41.199999999999996</v>
      </c>
      <c r="F80" s="50">
        <v>7.1999999999999993</v>
      </c>
      <c r="G80" s="50">
        <v>1.9</v>
      </c>
      <c r="H80" s="50">
        <v>5.3</v>
      </c>
      <c r="I80" s="50">
        <v>19.100000000000001</v>
      </c>
      <c r="J80" s="51">
        <v>20.5</v>
      </c>
    </row>
    <row r="81" spans="1:10" x14ac:dyDescent="0.25">
      <c r="A81" s="80" t="s">
        <v>93</v>
      </c>
      <c r="B81" s="119">
        <v>10.531739</v>
      </c>
      <c r="C81" s="120">
        <v>19.212860899999999</v>
      </c>
      <c r="D81" s="120">
        <v>22.722992699999999</v>
      </c>
      <c r="E81" s="120">
        <v>48.529938099999995</v>
      </c>
      <c r="F81" s="133">
        <v>10.6467197</v>
      </c>
      <c r="G81" s="133">
        <v>3.2199199999999997</v>
      </c>
      <c r="H81" s="133">
        <v>6.5338802999999999</v>
      </c>
      <c r="I81" s="133">
        <v>38.198360899999997</v>
      </c>
      <c r="J81" s="121">
        <v>23.6135442</v>
      </c>
    </row>
    <row r="82" spans="1:10" x14ac:dyDescent="0.25">
      <c r="A82" s="80" t="s">
        <v>18</v>
      </c>
      <c r="B82" s="119">
        <v>7.1319109000000003</v>
      </c>
      <c r="C82" s="120">
        <v>16.4469326</v>
      </c>
      <c r="D82" s="120">
        <v>42.512926800000002</v>
      </c>
      <c r="E82" s="120">
        <v>52.066826800000001</v>
      </c>
      <c r="F82" s="133">
        <v>17.392892</v>
      </c>
      <c r="G82" s="133">
        <v>5.1408700000000005</v>
      </c>
      <c r="H82" s="133">
        <v>10.1982552</v>
      </c>
      <c r="I82" s="133">
        <v>46.8355301</v>
      </c>
      <c r="J82" s="121">
        <v>21.667640899999999</v>
      </c>
    </row>
    <row r="83" spans="1:10" x14ac:dyDescent="0.25">
      <c r="A83" s="84"/>
      <c r="B83" s="122"/>
      <c r="C83" s="123"/>
      <c r="D83" s="123"/>
      <c r="E83" s="123"/>
      <c r="F83" s="123"/>
      <c r="G83" s="123"/>
      <c r="H83" s="123"/>
      <c r="I83" s="123"/>
      <c r="J83" s="124"/>
    </row>
    <row r="84" spans="1:10" x14ac:dyDescent="0.25">
      <c r="A84" t="s">
        <v>126</v>
      </c>
      <c r="B84" s="119">
        <f>HLOOKUP("q21mod1",[1]data_rep!$1:$1048576,VLOOKUP("EnsRU",[1]data_rep!$A$1:$B$200,2,FALSE),FALSE)</f>
        <v>21.4</v>
      </c>
      <c r="C84" s="120">
        <f>HLOOKUP("q21mod2",[1]data_rep!$1:$1048576,VLOOKUP("EnsRU",[1]data_rep!$A$1:$B$200,2,FALSE),FALSE)</f>
        <v>32.9</v>
      </c>
      <c r="D84" s="120">
        <f>HLOOKUP("q21mod3",[1]data_rep!$1:$1048576,VLOOKUP("EnsRU",[1]data_rep!$A$1:$B$200,2,FALSE),FALSE)</f>
        <v>9.1</v>
      </c>
      <c r="E84" s="120">
        <f>HLOOKUP("q21mod4",[1]data_rep!$1:$1048576,VLOOKUP("EnsRU",[1]data_rep!$A$1:$B$200,2,FALSE),FALSE)</f>
        <v>38.9</v>
      </c>
      <c r="F84" s="133">
        <f>HLOOKUP("q21mod5",[1]data_rep!$1:$1048576,VLOOKUP("EnsRU",[1]data_rep!$A$1:$B$200,2,FALSE),FALSE)</f>
        <v>10.6</v>
      </c>
      <c r="G84" s="133">
        <f>HLOOKUP("q21mod6",[1]data_rep!$1:$1048576,VLOOKUP("EnsRU",[1]data_rep!$A$1:$B$200,2,FALSE),FALSE)</f>
        <v>1.6</v>
      </c>
      <c r="H84" s="133">
        <f>HLOOKUP("q21mod7",[1]data_rep!$1:$1048576,VLOOKUP("EnsRU",[1]data_rep!$A$1:$B$200,2,FALSE),FALSE)</f>
        <v>4.2</v>
      </c>
      <c r="I84" s="133">
        <f>HLOOKUP("q21mod8",[1]data_rep!$1:$1048576,VLOOKUP("EnsRU",[1]data_rep!$A$1:$B$200,2,FALSE),FALSE)</f>
        <v>11.1</v>
      </c>
      <c r="J84" s="121">
        <f>HLOOKUP("q21mod9",[1]data_rep!$1:$1048576,VLOOKUP("EnsRU",[1]data_rep!$A$1:$B$200,2,FALSE),FALSE)</f>
        <v>21.7</v>
      </c>
    </row>
    <row r="85" spans="1:10" x14ac:dyDescent="0.25">
      <c r="A85" s="80" t="s">
        <v>97</v>
      </c>
      <c r="B85" s="49">
        <v>17.599999999999998</v>
      </c>
      <c r="C85" s="50">
        <v>25.8</v>
      </c>
      <c r="D85" s="50">
        <v>6.9</v>
      </c>
      <c r="E85" s="50">
        <v>45.800000000000004</v>
      </c>
      <c r="F85" s="50">
        <v>9</v>
      </c>
      <c r="G85" s="50">
        <v>3.1</v>
      </c>
      <c r="H85" s="50">
        <v>3.1</v>
      </c>
      <c r="I85" s="50">
        <v>14.299999999999999</v>
      </c>
      <c r="J85" s="51">
        <v>25.8</v>
      </c>
    </row>
    <row r="86" spans="1:10" x14ac:dyDescent="0.25">
      <c r="A86" s="80" t="s">
        <v>93</v>
      </c>
      <c r="B86" s="119">
        <v>7.8480116000000004</v>
      </c>
      <c r="C86" s="120">
        <v>29.9477771</v>
      </c>
      <c r="D86" s="120">
        <v>10.7522222</v>
      </c>
      <c r="E86" s="120">
        <v>51.159432699999996</v>
      </c>
      <c r="F86" s="133">
        <v>13.370449500000001</v>
      </c>
      <c r="G86" s="133">
        <v>4.2866799999999996</v>
      </c>
      <c r="H86" s="133">
        <v>3.7357200000000002</v>
      </c>
      <c r="I86" s="133">
        <v>33.562097999999999</v>
      </c>
      <c r="J86" s="121">
        <v>24.978292499999998</v>
      </c>
    </row>
    <row r="87" spans="1:10" x14ac:dyDescent="0.25">
      <c r="A87" s="80" t="s">
        <v>18</v>
      </c>
      <c r="B87" s="119">
        <v>6.4295689000000005</v>
      </c>
      <c r="C87" s="120">
        <v>24.347141399999998</v>
      </c>
      <c r="D87" s="120">
        <v>39.975382199999999</v>
      </c>
      <c r="E87" s="120">
        <v>59.303856600000003</v>
      </c>
      <c r="F87" s="133">
        <v>17.379657300000002</v>
      </c>
      <c r="G87" s="133">
        <v>5.12826</v>
      </c>
      <c r="H87" s="133">
        <v>5.0715700000000004</v>
      </c>
      <c r="I87" s="133">
        <v>37.556114800000003</v>
      </c>
      <c r="J87" s="121">
        <v>26.482229</v>
      </c>
    </row>
    <row r="88" spans="1:10" x14ac:dyDescent="0.25">
      <c r="A88" s="84"/>
      <c r="B88" s="122"/>
      <c r="C88" s="123"/>
      <c r="D88" s="123"/>
      <c r="E88" s="123"/>
      <c r="F88" s="123"/>
      <c r="G88" s="123"/>
      <c r="H88" s="123"/>
      <c r="I88" s="123"/>
      <c r="J88" s="124"/>
    </row>
    <row r="90" spans="1:10" x14ac:dyDescent="0.25">
      <c r="A90" s="141" t="s">
        <v>88</v>
      </c>
      <c r="B90" s="141"/>
      <c r="C90" s="141"/>
      <c r="D90" s="141"/>
      <c r="E90" s="141"/>
    </row>
    <row r="91" spans="1:10" x14ac:dyDescent="0.25">
      <c r="A91" s="141" t="s">
        <v>78</v>
      </c>
      <c r="B91" s="141"/>
      <c r="C91" s="141"/>
      <c r="D91" s="141"/>
      <c r="E91" s="141"/>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F10" sqref="F10"/>
    </sheetView>
  </sheetViews>
  <sheetFormatPr baseColWidth="10" defaultRowHeight="15" x14ac:dyDescent="0.2"/>
  <cols>
    <col min="1" max="1" width="13.7109375" style="3" customWidth="1"/>
    <col min="2" max="2" width="0.85546875" style="3" customWidth="1"/>
    <col min="3" max="3" width="19.140625" style="3" customWidth="1"/>
    <col min="4" max="8" width="25.7109375" style="3" customWidth="1"/>
    <col min="9" max="9" width="1.140625" style="3" customWidth="1"/>
    <col min="10" max="24" width="6.5703125" style="3" customWidth="1"/>
    <col min="25" max="16384" width="11.42578125" style="3"/>
  </cols>
  <sheetData>
    <row r="1" spans="1:17" ht="15.75" x14ac:dyDescent="0.25">
      <c r="A1" s="2" t="s">
        <v>51</v>
      </c>
      <c r="B1" s="2"/>
    </row>
    <row r="3" spans="1:17" ht="9.75" customHeight="1" x14ac:dyDescent="0.2"/>
    <row r="4" spans="1:17" ht="48.75" customHeight="1" x14ac:dyDescent="0.2">
      <c r="D4" s="8" t="s">
        <v>0</v>
      </c>
      <c r="E4" s="8" t="s">
        <v>36</v>
      </c>
      <c r="F4" s="8" t="s">
        <v>35</v>
      </c>
      <c r="G4" s="8" t="s">
        <v>3</v>
      </c>
      <c r="H4" s="8" t="s">
        <v>4</v>
      </c>
    </row>
    <row r="5" spans="1:17" ht="15.95" customHeight="1" x14ac:dyDescent="0.2">
      <c r="C5" s="9" t="s">
        <v>6</v>
      </c>
      <c r="D5" s="9"/>
      <c r="E5" s="9"/>
      <c r="F5" s="9"/>
      <c r="G5" s="9"/>
      <c r="H5" s="9"/>
    </row>
    <row r="6" spans="1:17" ht="15.95" customHeight="1" x14ac:dyDescent="0.2">
      <c r="C6" s="3" t="s">
        <v>109</v>
      </c>
      <c r="D6" s="3">
        <v>1</v>
      </c>
      <c r="E6" s="3">
        <v>7.5</v>
      </c>
      <c r="F6" s="3">
        <v>27.400000000000002</v>
      </c>
      <c r="G6" s="3">
        <v>52.800000000000004</v>
      </c>
      <c r="H6" s="3">
        <v>11.3</v>
      </c>
      <c r="I6" s="3">
        <f>HLOOKUP("q1mod1",[2]data_rep!$1:$1048576,VLOOKUP("EnsEns",[2]data_rep!$A$1:$B$200,2,FALSE),FALSE)</f>
        <v>1</v>
      </c>
    </row>
    <row r="7" spans="1:17" ht="15.95" customHeight="1" x14ac:dyDescent="0.2">
      <c r="C7" s="3" t="s">
        <v>97</v>
      </c>
      <c r="D7" s="5">
        <v>1.4000000000000001</v>
      </c>
      <c r="E7" s="5">
        <v>11.4</v>
      </c>
      <c r="F7" s="5">
        <v>38.5</v>
      </c>
      <c r="G7" s="5">
        <v>37.1</v>
      </c>
      <c r="H7" s="5">
        <v>11.600000000000001</v>
      </c>
    </row>
    <row r="8" spans="1:17" ht="15.95" customHeight="1" x14ac:dyDescent="0.2">
      <c r="C8" s="3" t="s">
        <v>93</v>
      </c>
      <c r="D8" s="5">
        <v>4.8926299999999996</v>
      </c>
      <c r="E8" s="5">
        <v>21.929137300000001</v>
      </c>
      <c r="F8" s="5">
        <v>44.139846500000004</v>
      </c>
      <c r="G8" s="5">
        <v>22.015186499999999</v>
      </c>
      <c r="H8" s="5">
        <v>7.0231953999999996</v>
      </c>
      <c r="Q8" s="5"/>
    </row>
    <row r="9" spans="1:17" ht="15.95" customHeight="1" x14ac:dyDescent="0.2">
      <c r="C9" s="3" t="s">
        <v>18</v>
      </c>
      <c r="D9" s="5">
        <v>12.181709700000001</v>
      </c>
      <c r="E9" s="5">
        <v>32.435783200000003</v>
      </c>
      <c r="F9" s="5">
        <v>34.964955199999999</v>
      </c>
      <c r="G9" s="5">
        <v>15.8191413</v>
      </c>
      <c r="H9" s="5">
        <v>4.5984100000000003</v>
      </c>
      <c r="Q9" s="5"/>
    </row>
    <row r="10" spans="1:17" ht="15.95" customHeight="1" x14ac:dyDescent="0.2">
      <c r="C10" s="9" t="s">
        <v>99</v>
      </c>
      <c r="D10" s="9"/>
      <c r="E10" s="9"/>
      <c r="F10" s="9"/>
      <c r="G10" s="9"/>
      <c r="H10" s="9"/>
      <c r="Q10" s="5"/>
    </row>
    <row r="11" spans="1:17" ht="15.95" customHeight="1" x14ac:dyDescent="0.2">
      <c r="C11" s="3" t="s">
        <v>109</v>
      </c>
      <c r="D11" s="3">
        <v>2</v>
      </c>
      <c r="E11" s="3">
        <v>7.3999999999999995</v>
      </c>
      <c r="F11" s="3">
        <v>23.599999999999998</v>
      </c>
      <c r="G11" s="3">
        <v>55.300000000000004</v>
      </c>
      <c r="H11" s="3">
        <v>11.700000000000001</v>
      </c>
      <c r="Q11" s="5"/>
    </row>
    <row r="12" spans="1:17" ht="15.95" customHeight="1" x14ac:dyDescent="0.2">
      <c r="C12" s="3" t="s">
        <v>97</v>
      </c>
      <c r="D12" s="5">
        <v>3</v>
      </c>
      <c r="E12" s="5">
        <v>14.299999999999999</v>
      </c>
      <c r="F12" s="5">
        <v>29.299999999999997</v>
      </c>
      <c r="G12" s="5">
        <v>42.699999999999996</v>
      </c>
      <c r="H12" s="5">
        <v>10.6</v>
      </c>
    </row>
    <row r="13" spans="1:17" ht="15.95" customHeight="1" x14ac:dyDescent="0.2">
      <c r="C13" s="3" t="s">
        <v>93</v>
      </c>
      <c r="D13" s="5">
        <v>12.126846199999999</v>
      </c>
      <c r="E13" s="5">
        <v>25.857750800000002</v>
      </c>
      <c r="F13" s="5">
        <v>35.361407800000002</v>
      </c>
      <c r="G13" s="5">
        <v>22.311077100000002</v>
      </c>
      <c r="H13" s="5">
        <v>4.3429200000000003</v>
      </c>
    </row>
    <row r="14" spans="1:17" ht="15.95" customHeight="1" x14ac:dyDescent="0.2">
      <c r="C14" s="3" t="s">
        <v>18</v>
      </c>
      <c r="D14" s="5">
        <v>26.070531499999998</v>
      </c>
      <c r="E14" s="5">
        <v>33.530096100000002</v>
      </c>
      <c r="F14" s="5">
        <v>24.326647600000001</v>
      </c>
      <c r="G14" s="5">
        <v>12.690235099999999</v>
      </c>
      <c r="H14" s="5">
        <v>4.5984100000000003</v>
      </c>
    </row>
    <row r="15" spans="1:17" ht="15.95" customHeight="1" x14ac:dyDescent="0.2">
      <c r="C15" s="9" t="s">
        <v>100</v>
      </c>
      <c r="D15" s="9"/>
      <c r="E15" s="9"/>
      <c r="F15" s="9"/>
      <c r="G15" s="9"/>
      <c r="H15" s="9"/>
    </row>
    <row r="16" spans="1:17" ht="15.95" customHeight="1" x14ac:dyDescent="0.2">
      <c r="C16" s="3" t="s">
        <v>109</v>
      </c>
      <c r="D16" s="3">
        <v>1.2</v>
      </c>
      <c r="E16" s="3">
        <v>6.1</v>
      </c>
      <c r="F16" s="3">
        <v>25.8</v>
      </c>
      <c r="G16" s="3">
        <v>55.300000000000004</v>
      </c>
      <c r="H16" s="3">
        <v>11.700000000000001</v>
      </c>
    </row>
    <row r="17" spans="3:8" ht="15.95" customHeight="1" x14ac:dyDescent="0.2">
      <c r="C17" s="3" t="s">
        <v>97</v>
      </c>
      <c r="D17" s="5">
        <v>2.1</v>
      </c>
      <c r="E17" s="5">
        <v>11.700000000000001</v>
      </c>
      <c r="F17" s="5">
        <v>32.9</v>
      </c>
      <c r="G17" s="5">
        <v>41.6</v>
      </c>
      <c r="H17" s="5">
        <v>11.700000000000001</v>
      </c>
    </row>
    <row r="18" spans="3:8" ht="15.95" customHeight="1" x14ac:dyDescent="0.2">
      <c r="C18" s="3" t="s">
        <v>93</v>
      </c>
      <c r="D18" s="5">
        <v>7.5375451</v>
      </c>
      <c r="E18" s="5">
        <v>21.395440299999997</v>
      </c>
      <c r="F18" s="5">
        <v>41.063805500000001</v>
      </c>
      <c r="G18" s="5">
        <v>23.069129</v>
      </c>
      <c r="H18" s="5">
        <v>6.9340800999999992</v>
      </c>
    </row>
    <row r="19" spans="3:8" ht="15.95" customHeight="1" x14ac:dyDescent="0.2">
      <c r="C19" s="3" t="s">
        <v>18</v>
      </c>
      <c r="D19" s="5">
        <v>18.874126</v>
      </c>
      <c r="E19" s="5">
        <v>35.326336900000001</v>
      </c>
      <c r="F19" s="5">
        <v>26.167338899999997</v>
      </c>
      <c r="G19" s="5">
        <v>13.5835223</v>
      </c>
      <c r="H19" s="5">
        <v>6.0486800000000001</v>
      </c>
    </row>
    <row r="20" spans="3:8" ht="15.95" customHeight="1" x14ac:dyDescent="0.2">
      <c r="C20" s="9" t="s">
        <v>101</v>
      </c>
      <c r="D20" s="9"/>
      <c r="E20" s="9"/>
      <c r="F20" s="9"/>
      <c r="G20" s="9"/>
      <c r="H20" s="9"/>
    </row>
    <row r="21" spans="3:8" ht="15.95" customHeight="1" x14ac:dyDescent="0.2">
      <c r="C21" s="3" t="s">
        <v>109</v>
      </c>
      <c r="D21" s="3">
        <v>0.89999999999999991</v>
      </c>
      <c r="E21" s="3">
        <v>6.8000000000000007</v>
      </c>
      <c r="F21" s="3">
        <v>23.3</v>
      </c>
      <c r="G21" s="3">
        <v>56.599999999999994</v>
      </c>
      <c r="H21" s="3">
        <v>12.4</v>
      </c>
    </row>
    <row r="22" spans="3:8" ht="15.95" customHeight="1" x14ac:dyDescent="0.2">
      <c r="C22" s="3" t="s">
        <v>97</v>
      </c>
      <c r="D22" s="5">
        <v>1.7000000000000002</v>
      </c>
      <c r="E22" s="5">
        <v>9.9</v>
      </c>
      <c r="F22" s="5">
        <v>32.9</v>
      </c>
      <c r="G22" s="5">
        <v>44.9</v>
      </c>
      <c r="H22" s="5">
        <v>10.7</v>
      </c>
    </row>
    <row r="23" spans="3:8" ht="15.95" customHeight="1" x14ac:dyDescent="0.2">
      <c r="C23" s="3" t="s">
        <v>93</v>
      </c>
      <c r="D23" s="5">
        <v>5.7866400000000002</v>
      </c>
      <c r="E23" s="5">
        <v>22.680880300000002</v>
      </c>
      <c r="F23" s="5">
        <v>37.046857899999999</v>
      </c>
      <c r="G23" s="5">
        <v>27.722433899999999</v>
      </c>
      <c r="H23" s="5">
        <v>6.7631880000000004</v>
      </c>
    </row>
    <row r="24" spans="3:8" ht="15.95" customHeight="1" x14ac:dyDescent="0.2">
      <c r="C24" s="3" t="s">
        <v>18</v>
      </c>
      <c r="D24" s="5">
        <v>12.771865499999999</v>
      </c>
      <c r="E24" s="5">
        <v>32.540704699999999</v>
      </c>
      <c r="F24" s="5">
        <v>28.124868600000003</v>
      </c>
      <c r="G24" s="5">
        <v>19.207745500000001</v>
      </c>
      <c r="H24" s="5">
        <v>7.3548156000000002</v>
      </c>
    </row>
    <row r="25" spans="3:8" ht="15.95" customHeight="1" x14ac:dyDescent="0.2">
      <c r="C25" s="9" t="s">
        <v>102</v>
      </c>
      <c r="D25" s="9"/>
      <c r="E25" s="9"/>
      <c r="F25" s="9"/>
      <c r="G25" s="9"/>
      <c r="H25" s="9"/>
    </row>
    <row r="26" spans="3:8" ht="15.95" customHeight="1" x14ac:dyDescent="0.2">
      <c r="C26" s="3" t="s">
        <v>109</v>
      </c>
      <c r="D26" s="3">
        <v>1.2</v>
      </c>
      <c r="E26" s="3">
        <v>5.4</v>
      </c>
      <c r="F26" s="3">
        <v>25.8</v>
      </c>
      <c r="G26" s="3">
        <v>56.8</v>
      </c>
      <c r="H26" s="3">
        <v>10.8</v>
      </c>
    </row>
    <row r="27" spans="3:8" ht="15.95" customHeight="1" x14ac:dyDescent="0.2">
      <c r="C27" s="3" t="s">
        <v>97</v>
      </c>
      <c r="D27" s="5">
        <v>1.7999999999999998</v>
      </c>
      <c r="E27" s="5">
        <v>8.3000000000000007</v>
      </c>
      <c r="F27" s="5">
        <v>36.799999999999997</v>
      </c>
      <c r="G27" s="5">
        <v>41.5</v>
      </c>
      <c r="H27" s="5">
        <v>11.600000000000001</v>
      </c>
    </row>
    <row r="28" spans="3:8" ht="15.95" customHeight="1" x14ac:dyDescent="0.2">
      <c r="C28" s="3" t="s">
        <v>93</v>
      </c>
      <c r="D28" s="5">
        <v>3.3950500000000003</v>
      </c>
      <c r="E28" s="5">
        <v>21.3937308</v>
      </c>
      <c r="F28" s="5">
        <v>42.444401799999994</v>
      </c>
      <c r="G28" s="5">
        <v>26.086774000000002</v>
      </c>
      <c r="H28" s="5">
        <v>6.6800452999999997</v>
      </c>
    </row>
    <row r="29" spans="3:8" ht="15.95" customHeight="1" x14ac:dyDescent="0.2">
      <c r="C29" s="3" t="s">
        <v>18</v>
      </c>
      <c r="D29" s="5">
        <v>10.202200999999999</v>
      </c>
      <c r="E29" s="5">
        <v>34.0245763</v>
      </c>
      <c r="F29" s="5">
        <v>33.234559400000002</v>
      </c>
      <c r="G29" s="5">
        <v>18.437855800000001</v>
      </c>
      <c r="H29" s="5">
        <v>4.1008100000000001</v>
      </c>
    </row>
    <row r="30" spans="3:8" ht="15.95" customHeight="1" x14ac:dyDescent="0.2">
      <c r="C30" s="10" t="s">
        <v>103</v>
      </c>
      <c r="D30" s="9"/>
      <c r="E30" s="9"/>
      <c r="F30" s="9"/>
      <c r="G30" s="9"/>
      <c r="H30" s="9"/>
    </row>
    <row r="31" spans="3:8" ht="15.95" customHeight="1" x14ac:dyDescent="0.2">
      <c r="C31" s="3" t="s">
        <v>109</v>
      </c>
      <c r="D31" s="3">
        <v>1.2</v>
      </c>
      <c r="E31" s="3">
        <v>7.3999999999999995</v>
      </c>
      <c r="F31" s="3">
        <v>24.099999999999998</v>
      </c>
      <c r="G31" s="3">
        <v>56.499999999999993</v>
      </c>
      <c r="H31" s="3">
        <v>10.9</v>
      </c>
    </row>
    <row r="32" spans="3:8" ht="15.95" customHeight="1" x14ac:dyDescent="0.2">
      <c r="C32" s="3" t="s">
        <v>97</v>
      </c>
      <c r="D32" s="5">
        <v>1.2</v>
      </c>
      <c r="E32" s="5">
        <v>9.9</v>
      </c>
      <c r="F32" s="5">
        <v>36.700000000000003</v>
      </c>
      <c r="G32" s="5">
        <v>42</v>
      </c>
      <c r="H32" s="5">
        <v>10.199999999999999</v>
      </c>
    </row>
    <row r="33" spans="3:8" ht="15.95" customHeight="1" x14ac:dyDescent="0.2">
      <c r="C33" s="3" t="s">
        <v>93</v>
      </c>
      <c r="D33" s="5">
        <v>3.1524399999999999</v>
      </c>
      <c r="E33" s="5">
        <v>20.5384478</v>
      </c>
      <c r="F33" s="5">
        <v>45.938986199999995</v>
      </c>
      <c r="G33" s="5">
        <v>24.830940900000002</v>
      </c>
      <c r="H33" s="5">
        <v>5.53918</v>
      </c>
    </row>
    <row r="34" spans="3:8" ht="15.95" customHeight="1" x14ac:dyDescent="0.2">
      <c r="C34" s="3" t="s">
        <v>18</v>
      </c>
      <c r="D34" s="5">
        <v>9.0150373000000013</v>
      </c>
      <c r="E34" s="5">
        <v>31.724050599999998</v>
      </c>
      <c r="F34" s="5">
        <v>35.530344700000001</v>
      </c>
      <c r="G34" s="5">
        <v>19.034912500000001</v>
      </c>
      <c r="H34" s="5">
        <v>4.6956499999999997</v>
      </c>
    </row>
    <row r="35" spans="3:8" ht="15.95" customHeight="1" x14ac:dyDescent="0.2">
      <c r="C35" s="9" t="s">
        <v>104</v>
      </c>
      <c r="D35" s="9"/>
      <c r="E35" s="9"/>
      <c r="F35" s="9"/>
      <c r="G35" s="9"/>
      <c r="H35" s="9"/>
    </row>
    <row r="36" spans="3:8" ht="15.95" customHeight="1" x14ac:dyDescent="0.2">
      <c r="C36" s="3" t="s">
        <v>109</v>
      </c>
      <c r="D36" s="3">
        <v>0.5</v>
      </c>
      <c r="E36" s="3">
        <v>9</v>
      </c>
      <c r="F36" s="3">
        <v>31.4</v>
      </c>
      <c r="G36" s="3">
        <v>48.1</v>
      </c>
      <c r="H36" s="3">
        <v>11</v>
      </c>
    </row>
    <row r="37" spans="3:8" ht="15.95" customHeight="1" x14ac:dyDescent="0.2">
      <c r="C37" s="3" t="s">
        <v>97</v>
      </c>
      <c r="D37" s="5">
        <v>0.5</v>
      </c>
      <c r="E37" s="5">
        <v>12.3</v>
      </c>
      <c r="F37" s="5">
        <v>45.7</v>
      </c>
      <c r="G37" s="5">
        <v>29.099999999999998</v>
      </c>
      <c r="H37" s="5">
        <v>12.4</v>
      </c>
    </row>
    <row r="38" spans="3:8" ht="15.95" customHeight="1" x14ac:dyDescent="0.2">
      <c r="C38" s="3" t="s">
        <v>93</v>
      </c>
      <c r="D38" s="5">
        <v>2.5640000000000001</v>
      </c>
      <c r="E38" s="5">
        <v>21.384194700000002</v>
      </c>
      <c r="F38" s="5">
        <v>49.685921200000003</v>
      </c>
      <c r="G38" s="5">
        <v>18.021213199999998</v>
      </c>
      <c r="H38" s="5">
        <v>8.3446695999999996</v>
      </c>
    </row>
    <row r="39" spans="3:8" ht="15.95" customHeight="1" x14ac:dyDescent="0.2">
      <c r="C39" s="3" t="s">
        <v>18</v>
      </c>
      <c r="D39" s="5">
        <v>7.0993692999999993</v>
      </c>
      <c r="E39" s="5">
        <v>30.643206699999997</v>
      </c>
      <c r="F39" s="5">
        <v>43.391939899999997</v>
      </c>
      <c r="G39" s="11">
        <v>15.044465200000001</v>
      </c>
      <c r="H39" s="11">
        <v>3.8210199999999999</v>
      </c>
    </row>
    <row r="40" spans="3:8" ht="5.25" customHeight="1" x14ac:dyDescent="0.2">
      <c r="C40" s="6"/>
      <c r="D40" s="6"/>
      <c r="E40" s="6"/>
      <c r="F40" s="6"/>
    </row>
    <row r="41" spans="3:8" x14ac:dyDescent="0.2">
      <c r="C41" s="7" t="s">
        <v>88</v>
      </c>
    </row>
    <row r="42" spans="3:8" x14ac:dyDescent="0.2">
      <c r="C42" s="7" t="s">
        <v>78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J6" sqref="J6"/>
    </sheetView>
  </sheetViews>
  <sheetFormatPr baseColWidth="10" defaultRowHeight="14.25" x14ac:dyDescent="0.2"/>
  <cols>
    <col min="1" max="1" width="11.42578125" style="23"/>
    <col min="2" max="2" width="1.5703125" style="23" customWidth="1"/>
    <col min="3" max="3" width="86.140625" style="4" customWidth="1"/>
    <col min="4" max="8" width="10.85546875" style="23" customWidth="1"/>
    <col min="9" max="9" width="1.42578125" style="23" customWidth="1"/>
    <col min="10" max="16384" width="11.42578125" style="23"/>
  </cols>
  <sheetData>
    <row r="1" spans="1:11" ht="15" x14ac:dyDescent="0.25">
      <c r="A1" s="22" t="s">
        <v>52</v>
      </c>
    </row>
    <row r="5" spans="1:11" s="13" customFormat="1" ht="7.5" customHeight="1" x14ac:dyDescent="0.2">
      <c r="A5" s="24"/>
      <c r="B5" s="24"/>
      <c r="C5" s="24"/>
      <c r="D5" s="25"/>
      <c r="E5" s="25"/>
      <c r="F5" s="25"/>
      <c r="G5" s="25"/>
      <c r="H5" s="25"/>
      <c r="I5" s="24"/>
    </row>
    <row r="6" spans="1:11" ht="18.95" customHeight="1" x14ac:dyDescent="0.2">
      <c r="A6" s="24"/>
      <c r="B6" s="24"/>
      <c r="C6" s="24"/>
      <c r="D6" s="35" t="s">
        <v>129</v>
      </c>
      <c r="E6" s="36" t="s">
        <v>98</v>
      </c>
      <c r="F6" s="36" t="s">
        <v>94</v>
      </c>
      <c r="G6" s="36" t="s">
        <v>41</v>
      </c>
      <c r="H6" s="35" t="s">
        <v>40</v>
      </c>
      <c r="I6" s="24"/>
    </row>
    <row r="7" spans="1:11" ht="18.95" customHeight="1" x14ac:dyDescent="0.2">
      <c r="A7" s="24"/>
      <c r="B7" s="24"/>
      <c r="C7" s="27" t="s">
        <v>37</v>
      </c>
      <c r="D7" s="28">
        <v>36.799999999999997</v>
      </c>
      <c r="E7" s="28">
        <v>34.1</v>
      </c>
      <c r="F7" s="28">
        <v>39.299999999999997</v>
      </c>
      <c r="G7" s="28">
        <v>56.668861800000002</v>
      </c>
      <c r="H7" s="28">
        <v>62.2</v>
      </c>
      <c r="I7" s="24"/>
    </row>
    <row r="8" spans="1:11" ht="18.95" customHeight="1" x14ac:dyDescent="0.2">
      <c r="A8" s="24"/>
      <c r="B8" s="24"/>
      <c r="C8" s="24" t="s">
        <v>31</v>
      </c>
      <c r="D8" s="29">
        <v>26.200000000000003</v>
      </c>
      <c r="E8" s="29">
        <v>30.2</v>
      </c>
      <c r="F8" s="29">
        <v>32.700000000000003</v>
      </c>
      <c r="G8" s="29">
        <v>34.250603499999997</v>
      </c>
      <c r="H8" s="29">
        <v>34.4</v>
      </c>
      <c r="I8" s="24"/>
    </row>
    <row r="9" spans="1:11" ht="18.95" customHeight="1" x14ac:dyDescent="0.2">
      <c r="A9" s="24"/>
      <c r="B9" s="24"/>
      <c r="C9" s="30" t="s">
        <v>32</v>
      </c>
      <c r="D9" s="31">
        <v>28.599999999999998</v>
      </c>
      <c r="E9" s="31">
        <v>31.6</v>
      </c>
      <c r="F9" s="31">
        <v>31.5</v>
      </c>
      <c r="G9" s="31">
        <v>28.636400600000002</v>
      </c>
      <c r="H9" s="31">
        <v>24.8</v>
      </c>
      <c r="I9" s="24"/>
    </row>
    <row r="10" spans="1:11" ht="18.95" customHeight="1" x14ac:dyDescent="0.2">
      <c r="A10" s="24"/>
      <c r="B10" s="24"/>
      <c r="C10" s="24" t="s">
        <v>38</v>
      </c>
      <c r="D10" s="29">
        <v>12.8</v>
      </c>
      <c r="E10" s="29">
        <v>14.000000000000002</v>
      </c>
      <c r="F10" s="29">
        <v>17.100000000000001</v>
      </c>
      <c r="G10" s="29">
        <v>22.5276855</v>
      </c>
      <c r="H10" s="29">
        <v>28.1</v>
      </c>
      <c r="I10" s="24"/>
    </row>
    <row r="11" spans="1:11" ht="18.95" customHeight="1" x14ac:dyDescent="0.2">
      <c r="A11" s="24"/>
      <c r="B11" s="24"/>
      <c r="C11" s="30" t="s">
        <v>33</v>
      </c>
      <c r="D11" s="31">
        <v>4.2</v>
      </c>
      <c r="E11" s="31">
        <v>7.5</v>
      </c>
      <c r="F11" s="31">
        <v>16.2</v>
      </c>
      <c r="G11" s="31">
        <v>23.7619109</v>
      </c>
      <c r="H11" s="31">
        <v>24</v>
      </c>
      <c r="I11" s="24"/>
    </row>
    <row r="12" spans="1:11" ht="18.95" customHeight="1" x14ac:dyDescent="0.2">
      <c r="A12" s="24"/>
      <c r="B12" s="24"/>
      <c r="C12" s="32" t="s">
        <v>34</v>
      </c>
      <c r="D12" s="37">
        <v>15.2</v>
      </c>
      <c r="E12" s="37">
        <v>15.8</v>
      </c>
      <c r="F12" s="37">
        <v>19.7</v>
      </c>
      <c r="G12" s="37">
        <v>21.453110899999999</v>
      </c>
      <c r="H12" s="37">
        <v>24</v>
      </c>
      <c r="I12" s="24"/>
    </row>
    <row r="13" spans="1:11" ht="18.95" customHeight="1" x14ac:dyDescent="0.2">
      <c r="A13" s="24"/>
      <c r="B13" s="24"/>
      <c r="C13" s="30" t="s">
        <v>25</v>
      </c>
      <c r="D13" s="31">
        <v>23</v>
      </c>
      <c r="E13" s="31">
        <v>21</v>
      </c>
      <c r="F13" s="31">
        <v>17.8</v>
      </c>
      <c r="G13" s="31">
        <v>14.976961999999999</v>
      </c>
      <c r="H13" s="31">
        <v>20.8</v>
      </c>
      <c r="I13" s="24"/>
    </row>
    <row r="14" spans="1:11" ht="18.95" customHeight="1" x14ac:dyDescent="0.2">
      <c r="A14" s="24"/>
      <c r="B14" s="24"/>
      <c r="C14" s="33" t="s">
        <v>39</v>
      </c>
      <c r="D14" s="34">
        <v>4.9000000000000004</v>
      </c>
      <c r="E14" s="34">
        <v>7.0000000000000009</v>
      </c>
      <c r="F14" s="34">
        <v>10</v>
      </c>
      <c r="G14" s="34">
        <v>10.111694099999999</v>
      </c>
      <c r="H14" s="34">
        <v>15</v>
      </c>
      <c r="I14" s="24"/>
    </row>
    <row r="15" spans="1:11" ht="6.75" customHeight="1" x14ac:dyDescent="0.2">
      <c r="A15" s="24"/>
      <c r="B15" s="24"/>
      <c r="C15" s="24"/>
      <c r="D15" s="24"/>
      <c r="E15" s="24"/>
      <c r="F15" s="24"/>
      <c r="G15" s="24"/>
      <c r="H15" s="24"/>
      <c r="I15" s="24"/>
      <c r="J15" s="24"/>
      <c r="K15" s="24"/>
    </row>
    <row r="16" spans="1:11" x14ac:dyDescent="0.2">
      <c r="A16" s="24"/>
      <c r="B16" s="24"/>
      <c r="I16" s="24"/>
    </row>
    <row r="17" spans="1:9" x14ac:dyDescent="0.2">
      <c r="A17" s="24"/>
      <c r="B17" s="24"/>
      <c r="C17" s="26" t="s">
        <v>88</v>
      </c>
      <c r="I17" s="24"/>
    </row>
    <row r="18" spans="1:9" x14ac:dyDescent="0.2">
      <c r="A18" s="24"/>
      <c r="B18" s="24"/>
      <c r="C18" s="26" t="s">
        <v>78</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workbookViewId="0">
      <selection activeCell="J30" sqref="J30"/>
    </sheetView>
  </sheetViews>
  <sheetFormatPr baseColWidth="10" defaultRowHeight="14.25" x14ac:dyDescent="0.2"/>
  <cols>
    <col min="1" max="1" width="11.42578125" style="23"/>
    <col min="2" max="2" width="0.85546875" style="23" customWidth="1"/>
    <col min="3" max="3" width="16.5703125" style="23" customWidth="1"/>
    <col min="4" max="6" width="25.5703125" style="23" customWidth="1"/>
    <col min="7" max="7" width="0.85546875" style="23" customWidth="1"/>
    <col min="8" max="8" width="7.28515625" style="23" customWidth="1"/>
    <col min="9" max="16384" width="11.42578125" style="23"/>
  </cols>
  <sheetData>
    <row r="1" spans="1:16" ht="15" x14ac:dyDescent="0.25">
      <c r="A1" s="22" t="s">
        <v>53</v>
      </c>
    </row>
    <row r="2" spans="1:16" ht="15" x14ac:dyDescent="0.25">
      <c r="A2" s="22"/>
    </row>
    <row r="3" spans="1:16" ht="6" customHeight="1" x14ac:dyDescent="0.2"/>
    <row r="4" spans="1:16" ht="40.5" customHeight="1" x14ac:dyDescent="0.2">
      <c r="B4" s="4"/>
      <c r="C4" s="41"/>
      <c r="D4" s="42" t="s">
        <v>42</v>
      </c>
      <c r="E4" s="42" t="s">
        <v>43</v>
      </c>
      <c r="F4" s="42" t="s">
        <v>44</v>
      </c>
      <c r="G4" s="4"/>
    </row>
    <row r="5" spans="1:16" ht="15.95" customHeight="1" x14ac:dyDescent="0.2">
      <c r="B5" s="4"/>
      <c r="C5" s="43" t="s">
        <v>6</v>
      </c>
      <c r="D5" s="43"/>
      <c r="E5" s="43"/>
      <c r="F5" s="43"/>
      <c r="G5" s="4"/>
    </row>
    <row r="6" spans="1:16" ht="15.95" customHeight="1" x14ac:dyDescent="0.2">
      <c r="B6" s="4"/>
      <c r="C6" s="44" t="s">
        <v>130</v>
      </c>
      <c r="D6" s="45">
        <f>HLOOKUP("q4mod1",[2]data_rep!$1:$1048576,VLOOKUP("EnsEns",[2]data_rep!$A$1:$B$200,2,FALSE),FALSE)</f>
        <v>13.200000000000001</v>
      </c>
      <c r="E6" s="45">
        <f>HLOOKUP("q4mod2",[2]data_rep!$1:$1048576,VLOOKUP("EnsEns",[2]data_rep!$A$1:$B$200,2,FALSE),FALSE)</f>
        <v>81.100000000000009</v>
      </c>
      <c r="F6" s="45">
        <f>HLOOKUP("q4mod3",[2]data_rep!$1:$1048576,VLOOKUP("EnsEns",[2]data_rep!$A$1:$B$200,2,FALSE),FALSE)</f>
        <v>5.8000000000000007</v>
      </c>
      <c r="G6" s="4"/>
    </row>
    <row r="7" spans="1:16" ht="15.95" customHeight="1" x14ac:dyDescent="0.2">
      <c r="B7" s="4"/>
      <c r="C7" s="44" t="s">
        <v>98</v>
      </c>
      <c r="D7" s="45">
        <v>13.5</v>
      </c>
      <c r="E7" s="45">
        <v>78.900000000000006</v>
      </c>
      <c r="F7" s="45">
        <v>7.7</v>
      </c>
      <c r="G7" s="4"/>
    </row>
    <row r="8" spans="1:16" ht="15.95" customHeight="1" x14ac:dyDescent="0.2">
      <c r="B8" s="4"/>
      <c r="C8" s="44" t="s">
        <v>94</v>
      </c>
      <c r="D8" s="46">
        <v>14.2</v>
      </c>
      <c r="E8" s="46">
        <v>81.5</v>
      </c>
      <c r="F8" s="46">
        <v>4.3</v>
      </c>
      <c r="G8" s="4"/>
    </row>
    <row r="9" spans="1:16" ht="15.95" customHeight="1" x14ac:dyDescent="0.2">
      <c r="B9" s="4"/>
      <c r="C9" s="47" t="s">
        <v>41</v>
      </c>
      <c r="D9" s="46">
        <v>13.1</v>
      </c>
      <c r="E9" s="46">
        <v>82.5</v>
      </c>
      <c r="F9" s="46">
        <v>4.4000000000000004</v>
      </c>
      <c r="G9" s="4"/>
    </row>
    <row r="10" spans="1:16" ht="15.95" customHeight="1" x14ac:dyDescent="0.2">
      <c r="B10" s="4"/>
      <c r="C10" s="47" t="s">
        <v>40</v>
      </c>
      <c r="D10" s="46">
        <v>11.1</v>
      </c>
      <c r="E10" s="46">
        <v>85.5</v>
      </c>
      <c r="F10" s="46">
        <v>3.4</v>
      </c>
      <c r="G10" s="4"/>
    </row>
    <row r="11" spans="1:16" ht="15.95" customHeight="1" x14ac:dyDescent="0.2">
      <c r="B11" s="4"/>
      <c r="C11" s="43" t="s">
        <v>99</v>
      </c>
      <c r="D11" s="43"/>
      <c r="E11" s="43"/>
      <c r="F11" s="43"/>
      <c r="G11" s="4"/>
      <c r="J11" s="38"/>
      <c r="K11" s="38"/>
      <c r="L11" s="38"/>
      <c r="M11" s="38"/>
      <c r="N11" s="38"/>
      <c r="O11" s="38"/>
      <c r="P11" s="38"/>
    </row>
    <row r="12" spans="1:16" ht="15.95" customHeight="1" x14ac:dyDescent="0.2">
      <c r="B12" s="4"/>
      <c r="C12" s="44" t="s">
        <v>130</v>
      </c>
      <c r="D12" s="45">
        <f>HLOOKUP("q4mod1",[2]data_rep!$1:$1048576,VLOOKUP("1Ens",[2]data_rep!$A$1:$B$200,2,FALSE),FALSE)</f>
        <v>11.899999999999999</v>
      </c>
      <c r="E12" s="45">
        <f>HLOOKUP("q4mod2",[2]data_rep!$1:$1048576,VLOOKUP("1Ens",[2]data_rep!$A$1:$B$200,2,FALSE),FALSE)</f>
        <v>82.899999999999991</v>
      </c>
      <c r="F12" s="45">
        <f>HLOOKUP("q4mod3",[2]data_rep!$1:$1048576,VLOOKUP("1Ens",[2]data_rep!$A$1:$B$200,2,FALSE),FALSE)</f>
        <v>5.2</v>
      </c>
      <c r="G12" s="4"/>
      <c r="J12" s="38"/>
      <c r="K12" s="38"/>
      <c r="L12" s="38"/>
      <c r="M12" s="38"/>
      <c r="N12" s="38"/>
      <c r="O12" s="38"/>
      <c r="P12" s="38"/>
    </row>
    <row r="13" spans="1:16" ht="15.95" customHeight="1" x14ac:dyDescent="0.2">
      <c r="B13" s="4"/>
      <c r="C13" s="44" t="s">
        <v>98</v>
      </c>
      <c r="D13" s="45">
        <v>10.6</v>
      </c>
      <c r="E13" s="45">
        <v>85.6</v>
      </c>
      <c r="F13" s="45">
        <v>3.9</v>
      </c>
      <c r="G13" s="4"/>
      <c r="J13" s="38"/>
      <c r="K13" s="38"/>
      <c r="L13" s="38"/>
      <c r="M13" s="38"/>
      <c r="N13" s="38"/>
      <c r="O13" s="38"/>
      <c r="P13" s="38"/>
    </row>
    <row r="14" spans="1:16" ht="15.95" customHeight="1" x14ac:dyDescent="0.2">
      <c r="B14" s="4"/>
      <c r="C14" s="44" t="s">
        <v>94</v>
      </c>
      <c r="D14" s="46">
        <v>11.8</v>
      </c>
      <c r="E14" s="46">
        <v>85.6</v>
      </c>
      <c r="F14" s="46">
        <v>2.7</v>
      </c>
      <c r="G14" s="4"/>
      <c r="J14" s="38"/>
      <c r="K14" s="38"/>
      <c r="L14" s="38"/>
      <c r="M14" s="38"/>
      <c r="N14" s="38"/>
      <c r="O14" s="38"/>
      <c r="P14" s="38"/>
    </row>
    <row r="15" spans="1:16" ht="15.95" customHeight="1" x14ac:dyDescent="0.2">
      <c r="B15" s="4"/>
      <c r="C15" s="47" t="s">
        <v>41</v>
      </c>
      <c r="D15" s="46">
        <v>8.8000000000000007</v>
      </c>
      <c r="E15" s="46">
        <v>88.7</v>
      </c>
      <c r="F15" s="46">
        <v>2.5</v>
      </c>
      <c r="G15" s="4"/>
      <c r="J15" s="38"/>
      <c r="K15" s="38"/>
      <c r="L15" s="38"/>
      <c r="M15" s="38"/>
      <c r="N15" s="38"/>
      <c r="O15" s="38"/>
      <c r="P15" s="38"/>
    </row>
    <row r="16" spans="1:16" ht="15.95" customHeight="1" x14ac:dyDescent="0.2">
      <c r="B16" s="4"/>
      <c r="C16" s="47" t="s">
        <v>40</v>
      </c>
      <c r="D16" s="46">
        <v>10.5</v>
      </c>
      <c r="E16" s="46">
        <v>88.1</v>
      </c>
      <c r="F16" s="46">
        <v>1.4</v>
      </c>
      <c r="G16" s="4"/>
    </row>
    <row r="17" spans="2:7" ht="15.95" customHeight="1" x14ac:dyDescent="0.2">
      <c r="B17" s="4"/>
      <c r="C17" s="43" t="s">
        <v>100</v>
      </c>
      <c r="D17" s="43"/>
      <c r="E17" s="43"/>
      <c r="F17" s="43"/>
      <c r="G17" s="4"/>
    </row>
    <row r="18" spans="2:7" ht="15.95" customHeight="1" x14ac:dyDescent="0.2">
      <c r="B18" s="4"/>
      <c r="C18" s="44" t="s">
        <v>130</v>
      </c>
      <c r="D18" s="45">
        <f>HLOOKUP("q4mod1",[2]data_rep!$1:$1048576,VLOOKUP("2Ens",[2]data_rep!$A$1:$B$200,2,FALSE),FALSE)</f>
        <v>12.9</v>
      </c>
      <c r="E18" s="45">
        <f>HLOOKUP("q4mod2",[2]data_rep!$1:$1048576,VLOOKUP("2Ens",[2]data_rep!$A$1:$B$200,2,FALSE),FALSE)</f>
        <v>81.3</v>
      </c>
      <c r="F18" s="45">
        <f>HLOOKUP("q4mod3",[2]data_rep!$1:$1048576,VLOOKUP("2Ens",[2]data_rep!$A$1:$B$200,2,FALSE),FALSE)</f>
        <v>5.8000000000000007</v>
      </c>
      <c r="G18" s="4"/>
    </row>
    <row r="19" spans="2:7" ht="15.95" customHeight="1" x14ac:dyDescent="0.2">
      <c r="B19" s="4"/>
      <c r="C19" s="44" t="s">
        <v>98</v>
      </c>
      <c r="D19" s="45">
        <v>13.3</v>
      </c>
      <c r="E19" s="45">
        <v>80.800000000000011</v>
      </c>
      <c r="F19" s="45">
        <v>5.8000000000000007</v>
      </c>
      <c r="G19" s="4"/>
    </row>
    <row r="20" spans="2:7" ht="15.95" customHeight="1" x14ac:dyDescent="0.2">
      <c r="B20" s="4"/>
      <c r="C20" s="44" t="s">
        <v>94</v>
      </c>
      <c r="D20" s="46">
        <v>11.1</v>
      </c>
      <c r="E20" s="46">
        <v>84</v>
      </c>
      <c r="F20" s="46">
        <v>4.9000000000000004</v>
      </c>
      <c r="G20" s="4"/>
    </row>
    <row r="21" spans="2:7" ht="15.95" customHeight="1" x14ac:dyDescent="0.2">
      <c r="B21" s="4"/>
      <c r="C21" s="47" t="s">
        <v>41</v>
      </c>
      <c r="D21" s="46">
        <v>11.2</v>
      </c>
      <c r="E21" s="46">
        <v>84.5</v>
      </c>
      <c r="F21" s="46">
        <v>4.3</v>
      </c>
      <c r="G21" s="4"/>
    </row>
    <row r="22" spans="2:7" ht="15.95" customHeight="1" x14ac:dyDescent="0.2">
      <c r="B22" s="4"/>
      <c r="C22" s="47" t="s">
        <v>40</v>
      </c>
      <c r="D22" s="46">
        <v>10.8</v>
      </c>
      <c r="E22" s="46">
        <v>87.1</v>
      </c>
      <c r="F22" s="46">
        <v>2.1</v>
      </c>
      <c r="G22" s="4"/>
    </row>
    <row r="23" spans="2:7" ht="15.95" customHeight="1" x14ac:dyDescent="0.2">
      <c r="B23" s="4"/>
      <c r="C23" s="43" t="s">
        <v>101</v>
      </c>
      <c r="D23" s="43"/>
      <c r="E23" s="43"/>
      <c r="F23" s="43"/>
      <c r="G23" s="4"/>
    </row>
    <row r="24" spans="2:7" ht="15.95" customHeight="1" x14ac:dyDescent="0.2">
      <c r="B24" s="4"/>
      <c r="C24" s="44" t="s">
        <v>130</v>
      </c>
      <c r="D24" s="45">
        <f>HLOOKUP("q4mod1",[2]data_rep!$1:$1048576,VLOOKUP("3Ens",[2]data_rep!$A$1:$B$200,2,FALSE),FALSE)</f>
        <v>13.3</v>
      </c>
      <c r="E24" s="45">
        <f>HLOOKUP("q4mod2",[2]data_rep!$1:$1048576,VLOOKUP("3Ens",[2]data_rep!$A$1:$B$200,2,FALSE),FALSE)</f>
        <v>78.7</v>
      </c>
      <c r="F24" s="45">
        <f>HLOOKUP("q4mod3",[2]data_rep!$1:$1048576,VLOOKUP("3Ens",[2]data_rep!$A$1:$B$200,2,FALSE),FALSE)</f>
        <v>8</v>
      </c>
      <c r="G24" s="4"/>
    </row>
    <row r="25" spans="2:7" ht="15.95" customHeight="1" x14ac:dyDescent="0.2">
      <c r="B25" s="4"/>
      <c r="C25" s="44" t="s">
        <v>98</v>
      </c>
      <c r="D25" s="45">
        <v>13.5</v>
      </c>
      <c r="E25" s="45">
        <v>79.400000000000006</v>
      </c>
      <c r="F25" s="45">
        <v>7.1</v>
      </c>
      <c r="G25" s="4"/>
    </row>
    <row r="26" spans="2:7" ht="15.95" customHeight="1" x14ac:dyDescent="0.2">
      <c r="B26" s="4"/>
      <c r="C26" s="44" t="s">
        <v>94</v>
      </c>
      <c r="D26" s="46">
        <v>13.4</v>
      </c>
      <c r="E26" s="46">
        <v>79.8</v>
      </c>
      <c r="F26" s="46">
        <v>6.8</v>
      </c>
      <c r="G26" s="4"/>
    </row>
    <row r="27" spans="2:7" ht="15.95" customHeight="1" x14ac:dyDescent="0.2">
      <c r="B27" s="4"/>
      <c r="C27" s="47" t="s">
        <v>41</v>
      </c>
      <c r="D27" s="46">
        <v>11.2</v>
      </c>
      <c r="E27" s="46">
        <v>81.8</v>
      </c>
      <c r="F27" s="46">
        <v>7</v>
      </c>
      <c r="G27" s="4"/>
    </row>
    <row r="28" spans="2:7" ht="15.95" customHeight="1" x14ac:dyDescent="0.2">
      <c r="B28" s="4"/>
      <c r="C28" s="47" t="s">
        <v>40</v>
      </c>
      <c r="D28" s="46">
        <v>10.1</v>
      </c>
      <c r="E28" s="46">
        <v>84.6</v>
      </c>
      <c r="F28" s="46">
        <v>5.2</v>
      </c>
      <c r="G28" s="4"/>
    </row>
    <row r="29" spans="2:7" ht="15.95" customHeight="1" x14ac:dyDescent="0.2">
      <c r="B29" s="4"/>
      <c r="C29" s="43" t="s">
        <v>102</v>
      </c>
      <c r="D29" s="43"/>
      <c r="E29" s="43"/>
      <c r="F29" s="43"/>
      <c r="G29" s="4"/>
    </row>
    <row r="30" spans="2:7" ht="15.95" customHeight="1" x14ac:dyDescent="0.2">
      <c r="B30" s="4"/>
      <c r="C30" s="44" t="s">
        <v>130</v>
      </c>
      <c r="D30" s="45">
        <f>HLOOKUP("q4mod1",[2]data_rep!$1:$1048576,VLOOKUP("4Ens",[2]data_rep!$A$1:$B$200,2,FALSE),FALSE)</f>
        <v>14.299999999999999</v>
      </c>
      <c r="E30" s="45">
        <f>HLOOKUP("q4mod2",[2]data_rep!$1:$1048576,VLOOKUP("4Ens",[2]data_rep!$A$1:$B$200,2,FALSE),FALSE)</f>
        <v>79.100000000000009</v>
      </c>
      <c r="F30" s="45">
        <f>HLOOKUP("q4mod3",[2]data_rep!$1:$1048576,VLOOKUP("4Ens",[2]data_rep!$A$1:$B$200,2,FALSE),FALSE)</f>
        <v>6.7</v>
      </c>
      <c r="G30" s="4"/>
    </row>
    <row r="31" spans="2:7" ht="15.95" customHeight="1" x14ac:dyDescent="0.2">
      <c r="B31" s="4"/>
      <c r="C31" s="44" t="s">
        <v>98</v>
      </c>
      <c r="D31" s="45">
        <v>13.600000000000001</v>
      </c>
      <c r="E31" s="45">
        <v>78.600000000000009</v>
      </c>
      <c r="F31" s="45">
        <v>7.7</v>
      </c>
      <c r="G31" s="4"/>
    </row>
    <row r="32" spans="2:7" ht="15.95" customHeight="1" x14ac:dyDescent="0.2">
      <c r="B32" s="4"/>
      <c r="C32" s="44" t="s">
        <v>94</v>
      </c>
      <c r="D32" s="46">
        <v>14.6</v>
      </c>
      <c r="E32" s="46">
        <v>80.3</v>
      </c>
      <c r="F32" s="46">
        <v>5.0999999999999996</v>
      </c>
      <c r="G32" s="4"/>
    </row>
    <row r="33" spans="2:8" ht="15.95" customHeight="1" x14ac:dyDescent="0.2">
      <c r="B33" s="4"/>
      <c r="C33" s="47" t="s">
        <v>41</v>
      </c>
      <c r="D33" s="46">
        <v>12.8</v>
      </c>
      <c r="E33" s="46">
        <v>82</v>
      </c>
      <c r="F33" s="46">
        <v>5.2</v>
      </c>
      <c r="G33" s="4"/>
    </row>
    <row r="34" spans="2:8" ht="15.95" customHeight="1" x14ac:dyDescent="0.2">
      <c r="B34" s="4"/>
      <c r="C34" s="47" t="s">
        <v>40</v>
      </c>
      <c r="D34" s="46">
        <v>11.7</v>
      </c>
      <c r="E34" s="46">
        <v>83.8</v>
      </c>
      <c r="F34" s="46">
        <v>4.5</v>
      </c>
      <c r="G34" s="4"/>
    </row>
    <row r="35" spans="2:8" ht="15.95" customHeight="1" x14ac:dyDescent="0.2">
      <c r="B35" s="4"/>
      <c r="C35" s="48" t="s">
        <v>103</v>
      </c>
      <c r="D35" s="43"/>
      <c r="E35" s="43"/>
      <c r="F35" s="43"/>
      <c r="G35" s="4"/>
    </row>
    <row r="36" spans="2:8" ht="15.95" customHeight="1" x14ac:dyDescent="0.2">
      <c r="B36" s="4"/>
      <c r="C36" s="44" t="s">
        <v>130</v>
      </c>
      <c r="D36" s="45">
        <f>HLOOKUP("q4mod1",[2]data_rep!$1:$1048576,VLOOKUP("5Ens",[2]data_rep!$A$1:$B$200,2,FALSE),FALSE)</f>
        <v>13.700000000000001</v>
      </c>
      <c r="E36" s="45">
        <f>HLOOKUP("q4mod2",[2]data_rep!$1:$1048576,VLOOKUP("5Ens",[2]data_rep!$A$1:$B$200,2,FALSE),FALSE)</f>
        <v>79.5</v>
      </c>
      <c r="F36" s="45">
        <f>HLOOKUP("q4mod3",[2]data_rep!$1:$1048576,VLOOKUP("5Ens",[2]data_rep!$A$1:$B$200,2,FALSE),FALSE)</f>
        <v>6.8000000000000007</v>
      </c>
      <c r="G36" s="4"/>
    </row>
    <row r="37" spans="2:8" ht="15.95" customHeight="1" x14ac:dyDescent="0.2">
      <c r="B37" s="4"/>
      <c r="C37" s="44" t="s">
        <v>98</v>
      </c>
      <c r="D37" s="45">
        <v>14.099999999999998</v>
      </c>
      <c r="E37" s="45">
        <v>78.5</v>
      </c>
      <c r="F37" s="45">
        <v>7.5</v>
      </c>
      <c r="G37" s="4"/>
    </row>
    <row r="38" spans="2:8" ht="15.95" customHeight="1" x14ac:dyDescent="0.2">
      <c r="B38" s="4"/>
      <c r="C38" s="44" t="s">
        <v>94</v>
      </c>
      <c r="D38" s="46">
        <v>16.899999999999999</v>
      </c>
      <c r="E38" s="46">
        <v>78.8</v>
      </c>
      <c r="F38" s="46">
        <v>4.3</v>
      </c>
      <c r="G38" s="4"/>
    </row>
    <row r="39" spans="2:8" ht="15.95" customHeight="1" x14ac:dyDescent="0.2">
      <c r="B39" s="4"/>
      <c r="C39" s="47" t="s">
        <v>41</v>
      </c>
      <c r="D39" s="46">
        <v>15.5</v>
      </c>
      <c r="E39" s="46">
        <v>79.5</v>
      </c>
      <c r="F39" s="46">
        <v>5</v>
      </c>
      <c r="G39" s="4"/>
    </row>
    <row r="40" spans="2:8" ht="15.95" customHeight="1" x14ac:dyDescent="0.2">
      <c r="B40" s="4"/>
      <c r="C40" s="47" t="s">
        <v>40</v>
      </c>
      <c r="D40" s="46">
        <v>13.9</v>
      </c>
      <c r="E40" s="46">
        <v>83.3</v>
      </c>
      <c r="F40" s="46">
        <v>2.9</v>
      </c>
      <c r="G40" s="4"/>
    </row>
    <row r="41" spans="2:8" ht="15.95" customHeight="1" x14ac:dyDescent="0.2">
      <c r="B41" s="4"/>
      <c r="C41" s="43" t="s">
        <v>104</v>
      </c>
      <c r="D41" s="43"/>
      <c r="E41" s="43"/>
      <c r="F41" s="43"/>
      <c r="G41" s="4"/>
    </row>
    <row r="42" spans="2:8" ht="15.95" customHeight="1" x14ac:dyDescent="0.2">
      <c r="B42" s="4"/>
      <c r="C42" s="44" t="s">
        <v>130</v>
      </c>
      <c r="D42" s="45">
        <f>HLOOKUP("q4mod1",[2]data_rep!$1:$1048576,VLOOKUP("6Ens",[2]data_rep!$A$1:$B$200,2,FALSE),FALSE)</f>
        <v>13.200000000000001</v>
      </c>
      <c r="E42" s="45">
        <f>HLOOKUP("q4mod2",[2]data_rep!$1:$1048576,VLOOKUP("6Ens",[2]data_rep!$A$1:$B$200,2,FALSE),FALSE)</f>
        <v>82.1</v>
      </c>
      <c r="F42" s="45">
        <f>HLOOKUP("q4mod3",[2]data_rep!$1:$1048576,VLOOKUP("6Ens",[2]data_rep!$A$1:$B$200,2,FALSE),FALSE)</f>
        <v>4.7</v>
      </c>
      <c r="G42" s="4"/>
    </row>
    <row r="43" spans="2:8" ht="15.95" customHeight="1" x14ac:dyDescent="0.2">
      <c r="B43" s="4"/>
      <c r="C43" s="44" t="s">
        <v>98</v>
      </c>
      <c r="D43" s="45">
        <v>14.099999999999998</v>
      </c>
      <c r="E43" s="45">
        <v>76.2</v>
      </c>
      <c r="F43" s="45">
        <v>9.7000000000000011</v>
      </c>
      <c r="G43" s="4"/>
    </row>
    <row r="44" spans="2:8" ht="15.95" customHeight="1" x14ac:dyDescent="0.2">
      <c r="B44" s="4"/>
      <c r="C44" s="44" t="s">
        <v>94</v>
      </c>
      <c r="D44" s="46">
        <v>15.5</v>
      </c>
      <c r="E44" s="46">
        <v>81</v>
      </c>
      <c r="F44" s="46">
        <v>3.5</v>
      </c>
      <c r="G44" s="4"/>
    </row>
    <row r="45" spans="2:8" ht="15.95" customHeight="1" x14ac:dyDescent="0.2">
      <c r="B45" s="4"/>
      <c r="C45" s="47" t="s">
        <v>41</v>
      </c>
      <c r="D45" s="46">
        <v>14.9</v>
      </c>
      <c r="E45" s="46">
        <v>81.099999999999994</v>
      </c>
      <c r="F45" s="46">
        <v>4</v>
      </c>
      <c r="G45" s="4"/>
    </row>
    <row r="46" spans="2:8" ht="15.95" customHeight="1" x14ac:dyDescent="0.2">
      <c r="B46" s="4"/>
      <c r="C46" s="47" t="s">
        <v>40</v>
      </c>
      <c r="D46" s="46">
        <v>10.8</v>
      </c>
      <c r="E46" s="46">
        <v>85.4</v>
      </c>
      <c r="F46" s="46">
        <v>3.7</v>
      </c>
      <c r="G46" s="4"/>
    </row>
    <row r="47" spans="2:8" ht="8.25" customHeight="1" x14ac:dyDescent="0.2">
      <c r="B47" s="4"/>
      <c r="C47" s="40"/>
      <c r="D47" s="40"/>
      <c r="E47" s="40"/>
      <c r="F47" s="40"/>
      <c r="G47" s="4"/>
      <c r="H47" s="4"/>
    </row>
    <row r="48" spans="2:8" x14ac:dyDescent="0.2">
      <c r="C48" s="39" t="s">
        <v>88</v>
      </c>
    </row>
    <row r="49" spans="3:3" x14ac:dyDescent="0.2">
      <c r="C49" s="39" t="s">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zoomScale="85" zoomScaleNormal="85" workbookViewId="0"/>
  </sheetViews>
  <sheetFormatPr baseColWidth="10" defaultRowHeight="15" x14ac:dyDescent="0.25"/>
  <cols>
    <col min="1" max="1" width="48.85546875" customWidth="1"/>
    <col min="2" max="7" width="20.28515625" customWidth="1"/>
  </cols>
  <sheetData>
    <row r="1" spans="1:7" x14ac:dyDescent="0.25">
      <c r="A1" s="70" t="s">
        <v>82</v>
      </c>
    </row>
    <row r="2" spans="1:7" x14ac:dyDescent="0.25">
      <c r="A2" s="71"/>
    </row>
    <row r="3" spans="1:7" ht="45" x14ac:dyDescent="0.25">
      <c r="A3" s="72"/>
      <c r="B3" s="73" t="s">
        <v>0</v>
      </c>
      <c r="C3" s="74" t="s">
        <v>1</v>
      </c>
      <c r="D3" s="74" t="s">
        <v>2</v>
      </c>
      <c r="E3" s="74" t="s">
        <v>3</v>
      </c>
      <c r="F3" s="74" t="s">
        <v>4</v>
      </c>
      <c r="G3" s="75" t="s">
        <v>5</v>
      </c>
    </row>
    <row r="4" spans="1:7" x14ac:dyDescent="0.25">
      <c r="A4" s="76" t="s">
        <v>110</v>
      </c>
      <c r="B4" s="77">
        <v>1</v>
      </c>
      <c r="C4" s="78">
        <v>7.5</v>
      </c>
      <c r="D4" s="78">
        <v>27.400000000000002</v>
      </c>
      <c r="E4" s="78">
        <v>52.800000000000004</v>
      </c>
      <c r="F4" s="78">
        <v>11.3</v>
      </c>
      <c r="G4" s="79"/>
    </row>
    <row r="5" spans="1:7" x14ac:dyDescent="0.25">
      <c r="A5" s="80" t="s">
        <v>97</v>
      </c>
      <c r="B5" s="81">
        <v>1.4000000000000001</v>
      </c>
      <c r="C5" s="82">
        <v>11.4</v>
      </c>
      <c r="D5" s="82">
        <v>38.5</v>
      </c>
      <c r="E5" s="82">
        <v>37.1</v>
      </c>
      <c r="F5" s="82">
        <v>11.600000000000001</v>
      </c>
      <c r="G5" s="83"/>
    </row>
    <row r="6" spans="1:7" x14ac:dyDescent="0.25">
      <c r="A6" s="80" t="s">
        <v>93</v>
      </c>
      <c r="B6" s="81">
        <v>4.8926299999999996</v>
      </c>
      <c r="C6" s="82">
        <v>21.929137300000001</v>
      </c>
      <c r="D6" s="82">
        <v>44.139846500000004</v>
      </c>
      <c r="E6" s="82">
        <v>22.015186499999999</v>
      </c>
      <c r="F6" s="82">
        <v>7.0231953999999996</v>
      </c>
      <c r="G6" s="83"/>
    </row>
    <row r="7" spans="1:7" x14ac:dyDescent="0.25">
      <c r="A7" s="80" t="s">
        <v>18</v>
      </c>
      <c r="B7" s="81">
        <v>12.2</v>
      </c>
      <c r="C7" s="82">
        <v>32.4</v>
      </c>
      <c r="D7" s="82">
        <v>35</v>
      </c>
      <c r="E7" s="82">
        <v>15.8</v>
      </c>
      <c r="F7" s="82">
        <v>4.5999999999999996</v>
      </c>
      <c r="G7" s="142"/>
    </row>
    <row r="8" spans="1:7" x14ac:dyDescent="0.25">
      <c r="A8" s="80" t="s">
        <v>19</v>
      </c>
      <c r="B8" s="81">
        <v>19</v>
      </c>
      <c r="C8" s="82">
        <v>30</v>
      </c>
      <c r="D8" s="82">
        <v>31.9</v>
      </c>
      <c r="E8" s="82">
        <v>14.9</v>
      </c>
      <c r="F8" s="82">
        <v>4.2</v>
      </c>
      <c r="G8" s="142"/>
    </row>
    <row r="9" spans="1:7" x14ac:dyDescent="0.25">
      <c r="A9" s="84"/>
      <c r="B9" s="85"/>
      <c r="C9" s="86"/>
      <c r="D9" s="86"/>
      <c r="E9" s="86"/>
      <c r="F9" s="86"/>
      <c r="G9" s="143"/>
    </row>
    <row r="10" spans="1:7" x14ac:dyDescent="0.25">
      <c r="A10" t="s">
        <v>111</v>
      </c>
      <c r="B10" s="77" t="s">
        <v>5</v>
      </c>
      <c r="C10" s="78" t="s">
        <v>5</v>
      </c>
      <c r="D10" s="78">
        <v>14.099999999999998</v>
      </c>
      <c r="E10" s="78">
        <v>77.7</v>
      </c>
      <c r="F10" s="78">
        <v>5.8000000000000007</v>
      </c>
      <c r="G10" s="144">
        <f>100-SUM(B10:F10)</f>
        <v>2.4000000000000057</v>
      </c>
    </row>
    <row r="11" spans="1:7" x14ac:dyDescent="0.25">
      <c r="A11" s="80" t="s">
        <v>97</v>
      </c>
      <c r="B11" s="81" t="s">
        <v>5</v>
      </c>
      <c r="C11" s="82" t="s">
        <v>5</v>
      </c>
      <c r="D11" s="82">
        <v>55.500000000000007</v>
      </c>
      <c r="E11" s="82">
        <v>40.5</v>
      </c>
      <c r="F11" s="82">
        <v>2.7</v>
      </c>
      <c r="G11" s="142">
        <v>1.2999999999999972</v>
      </c>
    </row>
    <row r="12" spans="1:7" x14ac:dyDescent="0.25">
      <c r="A12" s="80" t="s">
        <v>93</v>
      </c>
      <c r="B12" s="81" t="s">
        <v>5</v>
      </c>
      <c r="C12" s="82">
        <v>31.491066499999999</v>
      </c>
      <c r="D12" s="82">
        <v>52.655149399999999</v>
      </c>
      <c r="E12" s="82">
        <v>13.6030444</v>
      </c>
      <c r="F12" s="82" t="s">
        <v>5</v>
      </c>
      <c r="G12" s="142">
        <v>2.2507396999999969</v>
      </c>
    </row>
    <row r="13" spans="1:7" x14ac:dyDescent="0.25">
      <c r="A13" s="80" t="s">
        <v>18</v>
      </c>
      <c r="B13" s="81" t="s">
        <v>5</v>
      </c>
      <c r="C13" s="82">
        <v>24.1</v>
      </c>
      <c r="D13" s="82">
        <v>66.099999999999994</v>
      </c>
      <c r="E13" s="82">
        <v>8.1999999999999993</v>
      </c>
      <c r="F13" s="82" t="s">
        <v>5</v>
      </c>
      <c r="G13" s="142">
        <v>1.6000000000000085</v>
      </c>
    </row>
    <row r="14" spans="1:7" x14ac:dyDescent="0.25">
      <c r="A14" s="80" t="s">
        <v>19</v>
      </c>
      <c r="B14" s="81">
        <v>3.9</v>
      </c>
      <c r="C14" s="82">
        <v>26.2</v>
      </c>
      <c r="D14" s="82">
        <v>61</v>
      </c>
      <c r="E14" s="82">
        <v>8.5</v>
      </c>
      <c r="F14" s="82">
        <v>0.4</v>
      </c>
      <c r="G14" s="142"/>
    </row>
    <row r="15" spans="1:7" x14ac:dyDescent="0.25">
      <c r="A15" s="84"/>
      <c r="B15" s="85"/>
      <c r="C15" s="86"/>
      <c r="D15" s="86"/>
      <c r="E15" s="86"/>
      <c r="F15" s="86"/>
      <c r="G15" s="143"/>
    </row>
    <row r="16" spans="1:7" x14ac:dyDescent="0.25">
      <c r="A16" t="s">
        <v>112</v>
      </c>
      <c r="B16" s="77" t="s">
        <v>5</v>
      </c>
      <c r="C16" s="78" t="s">
        <v>5</v>
      </c>
      <c r="D16" s="78">
        <v>21.4</v>
      </c>
      <c r="E16" s="78">
        <v>66.3</v>
      </c>
      <c r="F16" s="78">
        <v>9.6</v>
      </c>
      <c r="G16" s="144">
        <f>100-SUM(B16:F16)</f>
        <v>2.7000000000000171</v>
      </c>
    </row>
    <row r="17" spans="1:7" x14ac:dyDescent="0.25">
      <c r="A17" s="80" t="s">
        <v>97</v>
      </c>
      <c r="B17" s="81" t="s">
        <v>5</v>
      </c>
      <c r="C17" s="82" t="s">
        <v>5</v>
      </c>
      <c r="D17" s="82">
        <v>27.800000000000004</v>
      </c>
      <c r="E17" s="82">
        <v>58.099999999999994</v>
      </c>
      <c r="F17" s="82">
        <v>8.6999999999999993</v>
      </c>
      <c r="G17" s="142">
        <v>5.3999999999999915</v>
      </c>
    </row>
    <row r="18" spans="1:7" x14ac:dyDescent="0.25">
      <c r="A18" s="80" t="s">
        <v>93</v>
      </c>
      <c r="B18" s="81">
        <v>0.63151500000000005</v>
      </c>
      <c r="C18" s="82">
        <v>11.7423105</v>
      </c>
      <c r="D18" s="82">
        <v>32.816277499999998</v>
      </c>
      <c r="E18" s="82">
        <v>45.025674000000002</v>
      </c>
      <c r="F18" s="82">
        <v>9.7842228999999996</v>
      </c>
      <c r="G18" s="142"/>
    </row>
    <row r="19" spans="1:7" x14ac:dyDescent="0.25">
      <c r="A19" s="80" t="s">
        <v>18</v>
      </c>
      <c r="B19" s="81">
        <v>2.7</v>
      </c>
      <c r="C19" s="82">
        <v>17.8</v>
      </c>
      <c r="D19" s="82">
        <v>33.4</v>
      </c>
      <c r="E19" s="82">
        <v>32.200000000000003</v>
      </c>
      <c r="F19" s="82">
        <v>13.9</v>
      </c>
      <c r="G19" s="142"/>
    </row>
    <row r="20" spans="1:7" x14ac:dyDescent="0.25">
      <c r="A20" s="80" t="s">
        <v>19</v>
      </c>
      <c r="B20" s="81">
        <v>4.5999999999999996</v>
      </c>
      <c r="C20" s="82">
        <v>18.899999999999999</v>
      </c>
      <c r="D20" s="82">
        <v>30.4</v>
      </c>
      <c r="E20" s="82">
        <v>35.5</v>
      </c>
      <c r="F20" s="82">
        <v>10.6</v>
      </c>
      <c r="G20" s="142"/>
    </row>
    <row r="21" spans="1:7" x14ac:dyDescent="0.25">
      <c r="A21" s="84"/>
      <c r="B21" s="85"/>
      <c r="C21" s="86"/>
      <c r="D21" s="86"/>
      <c r="E21" s="86"/>
      <c r="F21" s="86"/>
      <c r="G21" s="143"/>
    </row>
    <row r="22" spans="1:7" x14ac:dyDescent="0.25">
      <c r="A22" t="s">
        <v>113</v>
      </c>
      <c r="B22" s="77">
        <v>0</v>
      </c>
      <c r="C22" s="78">
        <v>0</v>
      </c>
      <c r="D22" s="78" t="s">
        <v>5</v>
      </c>
      <c r="E22" s="78">
        <v>15.9</v>
      </c>
      <c r="F22" s="78" t="s">
        <v>5</v>
      </c>
      <c r="G22" s="144">
        <v>84.1</v>
      </c>
    </row>
    <row r="23" spans="1:7" x14ac:dyDescent="0.25">
      <c r="A23" s="88" t="s">
        <v>97</v>
      </c>
      <c r="B23" s="81">
        <v>0</v>
      </c>
      <c r="C23" s="82" t="s">
        <v>5</v>
      </c>
      <c r="D23" s="82" t="s">
        <v>5</v>
      </c>
      <c r="E23" s="82" t="s">
        <v>5</v>
      </c>
      <c r="F23" s="82">
        <v>4</v>
      </c>
      <c r="G23" s="142">
        <v>96</v>
      </c>
    </row>
    <row r="24" spans="1:7" x14ac:dyDescent="0.25">
      <c r="A24" s="80" t="s">
        <v>93</v>
      </c>
      <c r="B24" s="81">
        <v>0</v>
      </c>
      <c r="C24" s="82" t="s">
        <v>5</v>
      </c>
      <c r="D24" s="82">
        <v>89.316038200000008</v>
      </c>
      <c r="E24" s="82" t="s">
        <v>5</v>
      </c>
      <c r="F24" s="82">
        <v>0</v>
      </c>
      <c r="G24" s="142">
        <v>10.683961799999992</v>
      </c>
    </row>
    <row r="25" spans="1:7" x14ac:dyDescent="0.25">
      <c r="A25" s="80" t="s">
        <v>18</v>
      </c>
      <c r="B25" s="81">
        <v>0</v>
      </c>
      <c r="C25" s="82" t="s">
        <v>5</v>
      </c>
      <c r="D25" s="82">
        <v>85.9</v>
      </c>
      <c r="E25" s="82" t="s">
        <v>5</v>
      </c>
      <c r="F25" s="82">
        <v>0</v>
      </c>
      <c r="G25" s="142">
        <v>14.099999999999994</v>
      </c>
    </row>
    <row r="26" spans="1:7" x14ac:dyDescent="0.25">
      <c r="A26" s="80" t="s">
        <v>19</v>
      </c>
      <c r="B26" s="81">
        <v>0</v>
      </c>
      <c r="C26" s="82">
        <v>8.3000000000000007</v>
      </c>
      <c r="D26" s="82">
        <v>85.4</v>
      </c>
      <c r="E26" s="82">
        <v>6.3</v>
      </c>
      <c r="F26" s="82">
        <v>0</v>
      </c>
      <c r="G26" s="142"/>
    </row>
    <row r="27" spans="1:7" x14ac:dyDescent="0.25">
      <c r="A27" s="84"/>
      <c r="B27" s="85"/>
      <c r="C27" s="86"/>
      <c r="D27" s="86"/>
      <c r="E27" s="86"/>
      <c r="F27" s="86"/>
      <c r="G27" s="143"/>
    </row>
    <row r="28" spans="1:7" x14ac:dyDescent="0.25">
      <c r="A28" t="s">
        <v>114</v>
      </c>
      <c r="B28" s="77" t="s">
        <v>5</v>
      </c>
      <c r="C28" s="78">
        <v>3.8</v>
      </c>
      <c r="D28" s="78">
        <v>38.1</v>
      </c>
      <c r="E28" s="78">
        <v>47.3</v>
      </c>
      <c r="F28" s="78" t="s">
        <v>5</v>
      </c>
      <c r="G28" s="144">
        <f>100-SUM(B28:F28)</f>
        <v>10.800000000000011</v>
      </c>
    </row>
    <row r="29" spans="1:7" x14ac:dyDescent="0.25">
      <c r="A29" s="80" t="s">
        <v>97</v>
      </c>
      <c r="B29" s="81" t="s">
        <v>5</v>
      </c>
      <c r="C29" s="82">
        <v>11.3</v>
      </c>
      <c r="D29" s="82">
        <v>41</v>
      </c>
      <c r="E29" s="82">
        <v>40.699999999999996</v>
      </c>
      <c r="F29" s="82" t="s">
        <v>5</v>
      </c>
      <c r="G29" s="142">
        <v>7</v>
      </c>
    </row>
    <row r="30" spans="1:7" x14ac:dyDescent="0.25">
      <c r="A30" s="80" t="s">
        <v>93</v>
      </c>
      <c r="B30" s="81">
        <v>0.61913200000000002</v>
      </c>
      <c r="C30" s="82">
        <v>19.0893221</v>
      </c>
      <c r="D30" s="82">
        <v>53.141323799999995</v>
      </c>
      <c r="E30" s="82">
        <v>23.211977600000001</v>
      </c>
      <c r="F30" s="82">
        <v>3.93824</v>
      </c>
      <c r="G30" s="142"/>
    </row>
    <row r="31" spans="1:7" x14ac:dyDescent="0.25">
      <c r="A31" s="80" t="s">
        <v>18</v>
      </c>
      <c r="B31" s="81">
        <v>3.7</v>
      </c>
      <c r="C31" s="82">
        <v>36.700000000000003</v>
      </c>
      <c r="D31" s="82">
        <v>47.7</v>
      </c>
      <c r="E31" s="82">
        <v>10.9</v>
      </c>
      <c r="F31" s="82">
        <v>1</v>
      </c>
      <c r="G31" s="142"/>
    </row>
    <row r="32" spans="1:7" x14ac:dyDescent="0.25">
      <c r="A32" s="80" t="s">
        <v>19</v>
      </c>
      <c r="B32" s="81">
        <v>20</v>
      </c>
      <c r="C32" s="82">
        <v>30.2</v>
      </c>
      <c r="D32" s="82">
        <v>39.6</v>
      </c>
      <c r="E32" s="82">
        <v>10.1</v>
      </c>
      <c r="F32" s="82">
        <v>0.1</v>
      </c>
      <c r="G32" s="142"/>
    </row>
    <row r="33" spans="1:7" x14ac:dyDescent="0.25">
      <c r="A33" s="84"/>
      <c r="B33" s="85"/>
      <c r="C33" s="86"/>
      <c r="D33" s="86"/>
      <c r="E33" s="86"/>
      <c r="F33" s="86"/>
      <c r="G33" s="143"/>
    </row>
    <row r="34" spans="1:7" x14ac:dyDescent="0.25">
      <c r="A34" t="s">
        <v>115</v>
      </c>
      <c r="B34" s="77" t="s">
        <v>5</v>
      </c>
      <c r="C34" s="78">
        <v>12.5</v>
      </c>
      <c r="D34" s="78">
        <v>52.300000000000004</v>
      </c>
      <c r="E34" s="78">
        <v>26.400000000000002</v>
      </c>
      <c r="F34" s="78" t="s">
        <v>5</v>
      </c>
      <c r="G34" s="144">
        <v>8.7999999999999829</v>
      </c>
    </row>
    <row r="35" spans="1:7" x14ac:dyDescent="0.25">
      <c r="A35" s="80" t="s">
        <v>97</v>
      </c>
      <c r="B35" s="81" t="s">
        <v>5</v>
      </c>
      <c r="C35" s="82">
        <v>26.400000000000002</v>
      </c>
      <c r="D35" s="82">
        <v>58.699999999999996</v>
      </c>
      <c r="E35" s="82">
        <v>13.3</v>
      </c>
      <c r="F35" s="82" t="s">
        <v>5</v>
      </c>
      <c r="G35" s="142">
        <v>1.6000000000000085</v>
      </c>
    </row>
    <row r="36" spans="1:7" x14ac:dyDescent="0.25">
      <c r="A36" s="80" t="s">
        <v>93</v>
      </c>
      <c r="B36" s="81">
        <v>2.0949399999999998</v>
      </c>
      <c r="C36" s="82">
        <v>40.881947400000001</v>
      </c>
      <c r="D36" s="82">
        <v>51.195551399999992</v>
      </c>
      <c r="E36" s="82">
        <v>5.2057600000000006</v>
      </c>
      <c r="F36" s="82">
        <v>0.62180400000000002</v>
      </c>
      <c r="G36" s="142"/>
    </row>
    <row r="37" spans="1:7" x14ac:dyDescent="0.25">
      <c r="A37" s="80" t="s">
        <v>18</v>
      </c>
      <c r="B37" s="81">
        <v>25.9</v>
      </c>
      <c r="C37" s="82">
        <v>42.1</v>
      </c>
      <c r="D37" s="82">
        <v>31.4</v>
      </c>
      <c r="E37" s="82">
        <v>0.6</v>
      </c>
      <c r="F37" s="82">
        <v>0</v>
      </c>
      <c r="G37" s="142"/>
    </row>
    <row r="38" spans="1:7" x14ac:dyDescent="0.25">
      <c r="A38" s="80" t="s">
        <v>19</v>
      </c>
      <c r="B38" s="81">
        <v>29.1</v>
      </c>
      <c r="C38" s="82">
        <v>62.9</v>
      </c>
      <c r="D38" s="82">
        <v>7.2</v>
      </c>
      <c r="E38" s="82">
        <v>0.8</v>
      </c>
      <c r="F38" s="82">
        <v>0</v>
      </c>
      <c r="G38" s="142"/>
    </row>
    <row r="39" spans="1:7" x14ac:dyDescent="0.25">
      <c r="A39" s="84"/>
      <c r="B39" s="85"/>
      <c r="C39" s="86"/>
      <c r="D39" s="86"/>
      <c r="E39" s="86"/>
      <c r="F39" s="86"/>
      <c r="G39" s="143"/>
    </row>
    <row r="40" spans="1:7" x14ac:dyDescent="0.25">
      <c r="A40" t="s">
        <v>116</v>
      </c>
      <c r="B40" s="77">
        <v>0.3</v>
      </c>
      <c r="C40" s="78">
        <v>6</v>
      </c>
      <c r="D40" s="78">
        <v>29.7</v>
      </c>
      <c r="E40" s="78">
        <v>50.8</v>
      </c>
      <c r="F40" s="78">
        <v>13.200000000000001</v>
      </c>
      <c r="G40" s="144"/>
    </row>
    <row r="41" spans="1:7" x14ac:dyDescent="0.25">
      <c r="A41" s="80" t="s">
        <v>97</v>
      </c>
      <c r="B41" s="81">
        <v>0.1</v>
      </c>
      <c r="C41" s="82">
        <v>10.7</v>
      </c>
      <c r="D41" s="82">
        <v>43.6</v>
      </c>
      <c r="E41" s="82">
        <v>35.199999999999996</v>
      </c>
      <c r="F41" s="82">
        <v>10.4</v>
      </c>
      <c r="G41" s="142"/>
    </row>
    <row r="42" spans="1:7" x14ac:dyDescent="0.25">
      <c r="A42" s="80" t="s">
        <v>93</v>
      </c>
      <c r="B42" s="81">
        <v>1.2438899999999999</v>
      </c>
      <c r="C42" s="82">
        <v>24.945801299999999</v>
      </c>
      <c r="D42" s="82">
        <v>42.786216599999996</v>
      </c>
      <c r="E42" s="82">
        <v>24.0266169</v>
      </c>
      <c r="F42" s="82">
        <v>6.9974789999999993</v>
      </c>
      <c r="G42" s="142"/>
    </row>
    <row r="43" spans="1:7" x14ac:dyDescent="0.25">
      <c r="A43" s="80" t="s">
        <v>18</v>
      </c>
      <c r="B43" s="81">
        <v>7</v>
      </c>
      <c r="C43" s="82">
        <v>45.4</v>
      </c>
      <c r="D43" s="82">
        <v>28.9</v>
      </c>
      <c r="E43" s="82">
        <v>15.2</v>
      </c>
      <c r="F43" s="82">
        <v>3.4</v>
      </c>
      <c r="G43" s="142"/>
    </row>
    <row r="44" spans="1:7" x14ac:dyDescent="0.25">
      <c r="A44" s="80" t="s">
        <v>19</v>
      </c>
      <c r="B44" s="81">
        <v>25.4</v>
      </c>
      <c r="C44" s="82">
        <v>33.6</v>
      </c>
      <c r="D44" s="82">
        <v>23.5</v>
      </c>
      <c r="E44" s="82">
        <v>14.4</v>
      </c>
      <c r="F44" s="82">
        <v>3</v>
      </c>
      <c r="G44" s="142"/>
    </row>
    <row r="45" spans="1:7" x14ac:dyDescent="0.25">
      <c r="A45" s="84"/>
      <c r="B45" s="85"/>
      <c r="C45" s="86"/>
      <c r="D45" s="86"/>
      <c r="E45" s="86"/>
      <c r="F45" s="86"/>
      <c r="G45" s="143"/>
    </row>
    <row r="46" spans="1:7" x14ac:dyDescent="0.25">
      <c r="A46" t="s">
        <v>117</v>
      </c>
      <c r="B46" s="77">
        <v>0.8</v>
      </c>
      <c r="C46" s="78">
        <v>3</v>
      </c>
      <c r="D46" s="78">
        <v>14.799999999999999</v>
      </c>
      <c r="E46" s="78">
        <v>69.199999999999989</v>
      </c>
      <c r="F46" s="78">
        <v>12.1</v>
      </c>
      <c r="G46" s="144"/>
    </row>
    <row r="47" spans="1:7" x14ac:dyDescent="0.25">
      <c r="A47" s="80" t="s">
        <v>97</v>
      </c>
      <c r="B47" s="81">
        <v>0.4</v>
      </c>
      <c r="C47" s="82">
        <v>6</v>
      </c>
      <c r="D47" s="82">
        <v>27.700000000000003</v>
      </c>
      <c r="E47" s="82">
        <v>49.9</v>
      </c>
      <c r="F47" s="82">
        <v>16</v>
      </c>
      <c r="G47" s="142"/>
    </row>
    <row r="48" spans="1:7" x14ac:dyDescent="0.25">
      <c r="A48" s="80" t="s">
        <v>93</v>
      </c>
      <c r="B48" s="81">
        <v>1.5626800000000001</v>
      </c>
      <c r="C48" s="82">
        <v>19.3573208</v>
      </c>
      <c r="D48" s="82">
        <v>50.876795200000004</v>
      </c>
      <c r="E48" s="82">
        <v>21.781134299999998</v>
      </c>
      <c r="F48" s="82">
        <v>6.4220685</v>
      </c>
      <c r="G48" s="142"/>
    </row>
    <row r="49" spans="1:7" x14ac:dyDescent="0.25">
      <c r="A49" s="80" t="s">
        <v>18</v>
      </c>
      <c r="B49" s="81">
        <v>16.399999999999999</v>
      </c>
      <c r="C49" s="82">
        <v>55.7</v>
      </c>
      <c r="D49" s="82">
        <v>24.5</v>
      </c>
      <c r="E49" s="82">
        <v>2.8</v>
      </c>
      <c r="F49" s="82">
        <v>0.6</v>
      </c>
      <c r="G49" s="142"/>
    </row>
    <row r="50" spans="1:7" x14ac:dyDescent="0.25">
      <c r="A50" s="80" t="s">
        <v>19</v>
      </c>
      <c r="B50" s="81">
        <v>53.3</v>
      </c>
      <c r="C50" s="82">
        <v>33.700000000000003</v>
      </c>
      <c r="D50" s="82">
        <v>11.4</v>
      </c>
      <c r="E50" s="82">
        <v>1.6</v>
      </c>
      <c r="F50" s="82">
        <v>0</v>
      </c>
      <c r="G50" s="142"/>
    </row>
    <row r="51" spans="1:7" x14ac:dyDescent="0.25">
      <c r="A51" s="84"/>
      <c r="B51" s="85"/>
      <c r="C51" s="86"/>
      <c r="D51" s="86"/>
      <c r="E51" s="86"/>
      <c r="F51" s="86"/>
      <c r="G51" s="143"/>
    </row>
    <row r="52" spans="1:7" x14ac:dyDescent="0.25">
      <c r="A52" t="s">
        <v>118</v>
      </c>
      <c r="B52" s="77">
        <v>0.6</v>
      </c>
      <c r="C52" s="78">
        <v>3.3000000000000003</v>
      </c>
      <c r="D52" s="78">
        <v>19</v>
      </c>
      <c r="E52" s="78">
        <v>60.099999999999994</v>
      </c>
      <c r="F52" s="78">
        <v>17</v>
      </c>
      <c r="G52" s="144"/>
    </row>
    <row r="53" spans="1:7" x14ac:dyDescent="0.25">
      <c r="A53" s="80" t="s">
        <v>97</v>
      </c>
      <c r="B53" s="81">
        <v>0.4</v>
      </c>
      <c r="C53" s="82">
        <v>4.3999999999999995</v>
      </c>
      <c r="D53" s="82">
        <v>35.199999999999996</v>
      </c>
      <c r="E53" s="82">
        <v>38</v>
      </c>
      <c r="F53" s="82">
        <v>22</v>
      </c>
      <c r="G53" s="142"/>
    </row>
    <row r="54" spans="1:7" x14ac:dyDescent="0.25">
      <c r="A54" s="80" t="s">
        <v>93</v>
      </c>
      <c r="B54" s="81">
        <v>2.8930099999999999</v>
      </c>
      <c r="C54" s="82">
        <v>18.348913400000001</v>
      </c>
      <c r="D54" s="82">
        <v>43.724520599999998</v>
      </c>
      <c r="E54" s="82">
        <v>21.133691600000002</v>
      </c>
      <c r="F54" s="82">
        <v>13.899869300000001</v>
      </c>
      <c r="G54" s="142"/>
    </row>
    <row r="55" spans="1:7" x14ac:dyDescent="0.25">
      <c r="A55" s="80" t="s">
        <v>18</v>
      </c>
      <c r="B55" s="81">
        <v>14.8</v>
      </c>
      <c r="C55" s="82">
        <v>32.5</v>
      </c>
      <c r="D55" s="82">
        <v>26.4</v>
      </c>
      <c r="E55" s="82">
        <v>14.9</v>
      </c>
      <c r="F55" s="82">
        <v>11.4</v>
      </c>
      <c r="G55" s="142"/>
    </row>
    <row r="56" spans="1:7" x14ac:dyDescent="0.25">
      <c r="A56" s="80" t="s">
        <v>19</v>
      </c>
      <c r="B56" s="81">
        <v>21.5</v>
      </c>
      <c r="C56" s="82">
        <v>29.5</v>
      </c>
      <c r="D56" s="82">
        <v>26.3</v>
      </c>
      <c r="E56" s="82">
        <v>11.8</v>
      </c>
      <c r="F56" s="82">
        <v>10.9</v>
      </c>
      <c r="G56" s="142"/>
    </row>
    <row r="57" spans="1:7" x14ac:dyDescent="0.25">
      <c r="A57" s="84"/>
      <c r="B57" s="85"/>
      <c r="C57" s="86"/>
      <c r="D57" s="86"/>
      <c r="E57" s="86"/>
      <c r="F57" s="86"/>
      <c r="G57" s="143"/>
    </row>
    <row r="58" spans="1:7" x14ac:dyDescent="0.25">
      <c r="A58" t="s">
        <v>119</v>
      </c>
      <c r="B58" s="77">
        <v>0.5</v>
      </c>
      <c r="C58" s="78">
        <v>15.1</v>
      </c>
      <c r="D58" s="78">
        <v>32.5</v>
      </c>
      <c r="E58" s="78">
        <v>38.5</v>
      </c>
      <c r="F58" s="78">
        <v>13.3</v>
      </c>
      <c r="G58" s="144"/>
    </row>
    <row r="59" spans="1:7" x14ac:dyDescent="0.25">
      <c r="A59" s="80" t="s">
        <v>97</v>
      </c>
      <c r="B59" s="81">
        <v>1</v>
      </c>
      <c r="C59" s="82">
        <v>21.8</v>
      </c>
      <c r="D59" s="82">
        <v>34</v>
      </c>
      <c r="E59" s="82">
        <v>26.200000000000003</v>
      </c>
      <c r="F59" s="82">
        <v>17</v>
      </c>
      <c r="G59" s="142"/>
    </row>
    <row r="60" spans="1:7" x14ac:dyDescent="0.25">
      <c r="A60" s="80" t="s">
        <v>93</v>
      </c>
      <c r="B60" s="81">
        <v>1.7666200000000001</v>
      </c>
      <c r="C60" s="82">
        <v>26.432965400000004</v>
      </c>
      <c r="D60" s="82">
        <v>42.870721699999997</v>
      </c>
      <c r="E60" s="82">
        <v>11.3998135</v>
      </c>
      <c r="F60" s="82">
        <v>17.529878</v>
      </c>
      <c r="G60" s="142"/>
    </row>
    <row r="61" spans="1:7" x14ac:dyDescent="0.25">
      <c r="A61" s="80" t="s">
        <v>18</v>
      </c>
      <c r="B61" s="81">
        <v>4.9000000000000004</v>
      </c>
      <c r="C61" s="82">
        <v>37.799999999999997</v>
      </c>
      <c r="D61" s="82">
        <v>45.8</v>
      </c>
      <c r="E61" s="82">
        <v>7.2</v>
      </c>
      <c r="F61" s="82">
        <v>4.3</v>
      </c>
      <c r="G61" s="142"/>
    </row>
    <row r="62" spans="1:7" x14ac:dyDescent="0.25">
      <c r="A62" s="80" t="s">
        <v>19</v>
      </c>
      <c r="B62" s="81">
        <v>6</v>
      </c>
      <c r="C62" s="82">
        <v>39.6</v>
      </c>
      <c r="D62" s="82">
        <v>45.2</v>
      </c>
      <c r="E62" s="82">
        <v>6.1</v>
      </c>
      <c r="F62" s="82">
        <v>3.1</v>
      </c>
      <c r="G62" s="142"/>
    </row>
    <row r="63" spans="1:7" x14ac:dyDescent="0.25">
      <c r="A63" s="84"/>
      <c r="B63" s="85"/>
      <c r="C63" s="86"/>
      <c r="D63" s="86"/>
      <c r="E63" s="86"/>
      <c r="F63" s="86"/>
      <c r="G63" s="143"/>
    </row>
    <row r="64" spans="1:7" x14ac:dyDescent="0.25">
      <c r="A64" t="s">
        <v>120</v>
      </c>
      <c r="B64" s="77">
        <v>7.3</v>
      </c>
      <c r="C64" s="78">
        <v>27.800000000000004</v>
      </c>
      <c r="D64" s="78">
        <v>40.300000000000004</v>
      </c>
      <c r="E64" s="78">
        <v>18</v>
      </c>
      <c r="F64" s="78">
        <v>6.6000000000000005</v>
      </c>
      <c r="G64" s="144"/>
    </row>
    <row r="65" spans="1:7" x14ac:dyDescent="0.25">
      <c r="A65" s="80" t="s">
        <v>97</v>
      </c>
      <c r="B65" s="81">
        <v>12.2</v>
      </c>
      <c r="C65" s="82">
        <v>44.9</v>
      </c>
      <c r="D65" s="82">
        <v>30.8</v>
      </c>
      <c r="E65" s="82">
        <v>9.7000000000000011</v>
      </c>
      <c r="F65" s="82">
        <v>2.4</v>
      </c>
      <c r="G65" s="142"/>
    </row>
    <row r="66" spans="1:7" x14ac:dyDescent="0.25">
      <c r="A66" s="80" t="s">
        <v>93</v>
      </c>
      <c r="B66" s="81">
        <v>49.218989000000001</v>
      </c>
      <c r="C66" s="82">
        <v>33.921820600000004</v>
      </c>
      <c r="D66" s="82">
        <v>13.2506656</v>
      </c>
      <c r="E66" s="82">
        <v>2.94984</v>
      </c>
      <c r="F66" s="82">
        <v>0.65868899999999997</v>
      </c>
      <c r="G66" s="142"/>
    </row>
    <row r="67" spans="1:7" x14ac:dyDescent="0.25">
      <c r="A67" s="80" t="s">
        <v>18</v>
      </c>
      <c r="B67" s="81">
        <v>71.5</v>
      </c>
      <c r="C67" s="82">
        <v>19.899999999999999</v>
      </c>
      <c r="D67" s="82">
        <v>6.4</v>
      </c>
      <c r="E67" s="82" t="s">
        <v>5</v>
      </c>
      <c r="F67" s="82" t="s">
        <v>5</v>
      </c>
      <c r="G67" s="142">
        <v>2.1999999999999886</v>
      </c>
    </row>
    <row r="68" spans="1:7" x14ac:dyDescent="0.25">
      <c r="A68" s="80" t="s">
        <v>19</v>
      </c>
      <c r="B68" s="81">
        <v>75.2</v>
      </c>
      <c r="C68" s="82">
        <v>20.399999999999999</v>
      </c>
      <c r="D68" s="82">
        <v>2.2999999999999998</v>
      </c>
      <c r="E68" s="82">
        <v>1.9</v>
      </c>
      <c r="F68" s="82">
        <v>0.3</v>
      </c>
      <c r="G68" s="142"/>
    </row>
    <row r="69" spans="1:7" x14ac:dyDescent="0.25">
      <c r="A69" s="84"/>
      <c r="B69" s="85"/>
      <c r="C69" s="86"/>
      <c r="D69" s="86"/>
      <c r="E69" s="86"/>
      <c r="F69" s="86"/>
      <c r="G69" s="143"/>
    </row>
    <row r="70" spans="1:7" x14ac:dyDescent="0.25">
      <c r="A70" t="s">
        <v>121</v>
      </c>
      <c r="B70" s="77">
        <v>0.4</v>
      </c>
      <c r="C70" s="78">
        <v>11.600000000000001</v>
      </c>
      <c r="D70" s="78">
        <v>47.3</v>
      </c>
      <c r="E70" s="78">
        <v>37.5</v>
      </c>
      <c r="F70" s="78">
        <v>3.1</v>
      </c>
      <c r="G70" s="144"/>
    </row>
    <row r="71" spans="1:7" x14ac:dyDescent="0.25">
      <c r="A71" s="80" t="s">
        <v>97</v>
      </c>
      <c r="B71" s="81">
        <v>0.2</v>
      </c>
      <c r="C71" s="82">
        <v>7.0000000000000009</v>
      </c>
      <c r="D71" s="82">
        <v>60.8</v>
      </c>
      <c r="E71" s="82">
        <v>28.499999999999996</v>
      </c>
      <c r="F71" s="82">
        <v>3.5000000000000004</v>
      </c>
      <c r="G71" s="142"/>
    </row>
    <row r="72" spans="1:7" x14ac:dyDescent="0.25">
      <c r="A72" s="80" t="s">
        <v>93</v>
      </c>
      <c r="B72" s="81">
        <v>1.8939600000000001</v>
      </c>
      <c r="C72" s="82">
        <v>13.235924700000002</v>
      </c>
      <c r="D72" s="82">
        <v>61.462220500000001</v>
      </c>
      <c r="E72" s="82">
        <v>22.725914</v>
      </c>
      <c r="F72" s="82">
        <v>0.68197600000000003</v>
      </c>
      <c r="G72" s="142"/>
    </row>
    <row r="73" spans="1:7" x14ac:dyDescent="0.25">
      <c r="A73" s="80" t="s">
        <v>18</v>
      </c>
      <c r="B73" s="81">
        <v>1.6</v>
      </c>
      <c r="C73" s="82">
        <v>13.2</v>
      </c>
      <c r="D73" s="82">
        <v>63.4</v>
      </c>
      <c r="E73" s="82">
        <v>20.9</v>
      </c>
      <c r="F73" s="82">
        <v>0.9</v>
      </c>
      <c r="G73" s="142"/>
    </row>
    <row r="74" spans="1:7" x14ac:dyDescent="0.25">
      <c r="A74" s="80" t="s">
        <v>19</v>
      </c>
      <c r="B74" s="81">
        <v>2</v>
      </c>
      <c r="C74" s="82">
        <v>15</v>
      </c>
      <c r="D74" s="82">
        <v>64.5</v>
      </c>
      <c r="E74" s="82">
        <v>17.8</v>
      </c>
      <c r="F74" s="82">
        <v>0.8</v>
      </c>
      <c r="G74" s="142"/>
    </row>
    <row r="75" spans="1:7" x14ac:dyDescent="0.25">
      <c r="A75" s="84"/>
      <c r="B75" s="85"/>
      <c r="C75" s="86"/>
      <c r="D75" s="86"/>
      <c r="E75" s="86"/>
      <c r="F75" s="86"/>
      <c r="G75" s="143"/>
    </row>
    <row r="76" spans="1:7" x14ac:dyDescent="0.25">
      <c r="A76" t="s">
        <v>122</v>
      </c>
      <c r="B76" s="77">
        <v>0.1</v>
      </c>
      <c r="C76" s="78">
        <v>4.7</v>
      </c>
      <c r="D76" s="78">
        <v>34.300000000000004</v>
      </c>
      <c r="E76" s="78">
        <v>50.9</v>
      </c>
      <c r="F76" s="78">
        <v>10</v>
      </c>
      <c r="G76" s="144"/>
    </row>
    <row r="77" spans="1:7" x14ac:dyDescent="0.25">
      <c r="A77" s="80" t="s">
        <v>97</v>
      </c>
      <c r="B77" s="81">
        <v>0</v>
      </c>
      <c r="C77" s="82">
        <v>2.5</v>
      </c>
      <c r="D77" s="82">
        <v>46.400000000000006</v>
      </c>
      <c r="E77" s="82">
        <v>40.300000000000004</v>
      </c>
      <c r="F77" s="82">
        <v>10.8</v>
      </c>
      <c r="G77" s="142"/>
    </row>
    <row r="78" spans="1:7" x14ac:dyDescent="0.25">
      <c r="A78" s="80" t="s">
        <v>93</v>
      </c>
      <c r="B78" s="81">
        <v>0.13187499999999999</v>
      </c>
      <c r="C78" s="82">
        <v>12.743566700000001</v>
      </c>
      <c r="D78" s="82">
        <v>58.128811300000002</v>
      </c>
      <c r="E78" s="82">
        <v>28.318020100000002</v>
      </c>
      <c r="F78" s="82">
        <v>0.67772699999999997</v>
      </c>
      <c r="G78" s="142"/>
    </row>
    <row r="79" spans="1:7" x14ac:dyDescent="0.25">
      <c r="A79" s="80" t="s">
        <v>18</v>
      </c>
      <c r="B79" s="81">
        <v>0.6</v>
      </c>
      <c r="C79" s="82">
        <v>20.8</v>
      </c>
      <c r="D79" s="82">
        <v>51.3</v>
      </c>
      <c r="E79" s="82">
        <v>26.3</v>
      </c>
      <c r="F79" s="82">
        <v>1</v>
      </c>
      <c r="G79" s="142"/>
    </row>
    <row r="80" spans="1:7" x14ac:dyDescent="0.25">
      <c r="A80" s="80" t="s">
        <v>19</v>
      </c>
      <c r="B80" s="81">
        <v>0.9</v>
      </c>
      <c r="C80" s="82">
        <v>15.1</v>
      </c>
      <c r="D80" s="82">
        <v>57.5</v>
      </c>
      <c r="E80" s="82">
        <v>25.8</v>
      </c>
      <c r="F80" s="82">
        <v>0.8</v>
      </c>
      <c r="G80" s="142"/>
    </row>
    <row r="81" spans="1:7" x14ac:dyDescent="0.25">
      <c r="A81" s="84"/>
      <c r="B81" s="85"/>
      <c r="C81" s="86"/>
      <c r="D81" s="86"/>
      <c r="E81" s="86"/>
      <c r="F81" s="86"/>
      <c r="G81" s="143"/>
    </row>
    <row r="82" spans="1:7" x14ac:dyDescent="0.25">
      <c r="A82" t="s">
        <v>123</v>
      </c>
      <c r="B82" s="77" t="s">
        <v>5</v>
      </c>
      <c r="C82" s="78" t="s">
        <v>5</v>
      </c>
      <c r="D82" s="78">
        <v>18.7</v>
      </c>
      <c r="E82" s="78">
        <v>74.8</v>
      </c>
      <c r="F82" s="78">
        <v>5.3</v>
      </c>
      <c r="G82" s="144">
        <f>100-SUM(B82:F82)</f>
        <v>1.2000000000000028</v>
      </c>
    </row>
    <row r="83" spans="1:7" x14ac:dyDescent="0.25">
      <c r="A83" s="80" t="s">
        <v>97</v>
      </c>
      <c r="B83" s="81" t="s">
        <v>5</v>
      </c>
      <c r="C83" s="82" t="s">
        <v>5</v>
      </c>
      <c r="D83" s="82">
        <v>20.7</v>
      </c>
      <c r="E83" s="82">
        <v>66.900000000000006</v>
      </c>
      <c r="F83" s="82">
        <v>7.0000000000000009</v>
      </c>
      <c r="G83" s="142">
        <v>5.3999999999999915</v>
      </c>
    </row>
    <row r="84" spans="1:7" x14ac:dyDescent="0.25">
      <c r="A84" s="80" t="s">
        <v>93</v>
      </c>
      <c r="B84" s="81">
        <v>5.9038899999999996</v>
      </c>
      <c r="C84" s="82">
        <v>12.505006</v>
      </c>
      <c r="D84" s="82">
        <v>55.605109100000007</v>
      </c>
      <c r="E84" s="82">
        <v>24.154189300000002</v>
      </c>
      <c r="F84" s="82">
        <v>1.8318099999999999</v>
      </c>
      <c r="G84" s="142"/>
    </row>
    <row r="85" spans="1:7" x14ac:dyDescent="0.25">
      <c r="A85" s="80" t="s">
        <v>18</v>
      </c>
      <c r="B85" s="81" t="s">
        <v>5</v>
      </c>
      <c r="C85" s="82">
        <v>33.6</v>
      </c>
      <c r="D85" s="82">
        <v>35.6</v>
      </c>
      <c r="E85" s="82">
        <v>23.3</v>
      </c>
      <c r="F85" s="82" t="s">
        <v>5</v>
      </c>
      <c r="G85" s="142">
        <v>7.5</v>
      </c>
    </row>
    <row r="86" spans="1:7" x14ac:dyDescent="0.25">
      <c r="A86" s="80" t="s">
        <v>19</v>
      </c>
      <c r="B86" s="81">
        <v>10.7</v>
      </c>
      <c r="C86" s="82">
        <v>30.6</v>
      </c>
      <c r="D86" s="82">
        <v>42.1</v>
      </c>
      <c r="E86" s="82">
        <v>12.3</v>
      </c>
      <c r="F86" s="82">
        <v>4.3</v>
      </c>
      <c r="G86" s="142"/>
    </row>
    <row r="87" spans="1:7" x14ac:dyDescent="0.25">
      <c r="A87" s="84"/>
      <c r="B87" s="85"/>
      <c r="C87" s="86"/>
      <c r="D87" s="86"/>
      <c r="E87" s="86"/>
      <c r="F87" s="86"/>
      <c r="G87" s="87"/>
    </row>
    <row r="88" spans="1:7" x14ac:dyDescent="0.25">
      <c r="A88" t="s">
        <v>124</v>
      </c>
      <c r="B88" s="77">
        <v>0.5</v>
      </c>
      <c r="C88" s="78">
        <v>8.2000000000000011</v>
      </c>
      <c r="D88" s="78">
        <v>28.7</v>
      </c>
      <c r="E88" s="78">
        <v>53.300000000000004</v>
      </c>
      <c r="F88" s="78">
        <v>9.3000000000000007</v>
      </c>
      <c r="G88" s="79"/>
    </row>
    <row r="89" spans="1:7" x14ac:dyDescent="0.25">
      <c r="A89" s="80" t="s">
        <v>97</v>
      </c>
      <c r="B89" s="81">
        <v>1.4000000000000001</v>
      </c>
      <c r="C89" s="82">
        <v>12.7</v>
      </c>
      <c r="D89" s="82">
        <v>43.1</v>
      </c>
      <c r="E89" s="82">
        <v>34.4</v>
      </c>
      <c r="F89" s="82">
        <v>8.3000000000000007</v>
      </c>
      <c r="G89" s="83"/>
    </row>
    <row r="90" spans="1:7" x14ac:dyDescent="0.25">
      <c r="A90" s="80" t="s">
        <v>93</v>
      </c>
      <c r="B90" s="81">
        <v>2.2728999999999999</v>
      </c>
      <c r="C90" s="82">
        <v>22.627616700000001</v>
      </c>
      <c r="D90" s="82">
        <v>49.0863595</v>
      </c>
      <c r="E90" s="82">
        <v>22.906678599999999</v>
      </c>
      <c r="F90" s="82">
        <v>3.1064400000000001</v>
      </c>
      <c r="G90" s="83"/>
    </row>
    <row r="91" spans="1:7" x14ac:dyDescent="0.25">
      <c r="A91" s="80" t="s">
        <v>18</v>
      </c>
      <c r="B91" s="81">
        <v>4.7</v>
      </c>
      <c r="C91" s="82">
        <v>33.9</v>
      </c>
      <c r="D91" s="82">
        <v>42.1</v>
      </c>
      <c r="E91" s="82">
        <v>17.2</v>
      </c>
      <c r="F91" s="82">
        <v>2</v>
      </c>
      <c r="G91" s="83"/>
    </row>
    <row r="92" spans="1:7" x14ac:dyDescent="0.25">
      <c r="A92" s="80" t="s">
        <v>19</v>
      </c>
      <c r="B92" s="81">
        <v>7.6</v>
      </c>
      <c r="C92" s="82">
        <v>36.299999999999997</v>
      </c>
      <c r="D92" s="82">
        <v>37.5</v>
      </c>
      <c r="E92" s="82">
        <v>16.899999999999999</v>
      </c>
      <c r="F92" s="82">
        <v>1.6</v>
      </c>
      <c r="G92" s="83"/>
    </row>
    <row r="93" spans="1:7" x14ac:dyDescent="0.25">
      <c r="A93" s="84"/>
      <c r="B93" s="85"/>
      <c r="C93" s="86"/>
      <c r="D93" s="86"/>
      <c r="E93" s="86"/>
      <c r="F93" s="86"/>
      <c r="G93" s="87"/>
    </row>
    <row r="94" spans="1:7" x14ac:dyDescent="0.25">
      <c r="A94" t="s">
        <v>125</v>
      </c>
      <c r="B94" s="77">
        <v>0.5</v>
      </c>
      <c r="C94" s="78">
        <v>3.8</v>
      </c>
      <c r="D94" s="78">
        <v>20.8</v>
      </c>
      <c r="E94" s="78">
        <v>63.6</v>
      </c>
      <c r="F94" s="78">
        <v>11.4</v>
      </c>
      <c r="G94" s="79"/>
    </row>
    <row r="95" spans="1:7" x14ac:dyDescent="0.25">
      <c r="A95" s="80" t="s">
        <v>97</v>
      </c>
      <c r="B95" s="81">
        <v>0.5</v>
      </c>
      <c r="C95" s="82">
        <v>7.7</v>
      </c>
      <c r="D95" s="82">
        <v>33.1</v>
      </c>
      <c r="E95" s="82">
        <v>47</v>
      </c>
      <c r="F95" s="82">
        <v>11.600000000000001</v>
      </c>
      <c r="G95" s="83"/>
    </row>
    <row r="96" spans="1:7" x14ac:dyDescent="0.25">
      <c r="A96" s="80" t="s">
        <v>93</v>
      </c>
      <c r="B96" s="81">
        <v>2.1499799999999998</v>
      </c>
      <c r="C96" s="82">
        <v>21.464878300000002</v>
      </c>
      <c r="D96" s="82">
        <v>38.685723400000001</v>
      </c>
      <c r="E96" s="82">
        <v>30.515768100000003</v>
      </c>
      <c r="F96" s="82">
        <v>7.1836462000000001</v>
      </c>
      <c r="G96" s="83"/>
    </row>
    <row r="97" spans="1:7" x14ac:dyDescent="0.25">
      <c r="A97" s="80" t="s">
        <v>18</v>
      </c>
      <c r="B97" s="81">
        <v>9.1999999999999993</v>
      </c>
      <c r="C97" s="82">
        <v>28.7</v>
      </c>
      <c r="D97" s="82">
        <v>29.4</v>
      </c>
      <c r="E97" s="82">
        <v>26.1</v>
      </c>
      <c r="F97" s="82">
        <v>6.7</v>
      </c>
      <c r="G97" s="83"/>
    </row>
    <row r="98" spans="1:7" x14ac:dyDescent="0.25">
      <c r="A98" s="80" t="s">
        <v>19</v>
      </c>
      <c r="B98" s="81">
        <v>11.7</v>
      </c>
      <c r="C98" s="82">
        <v>26.4</v>
      </c>
      <c r="D98" s="82">
        <v>27.6</v>
      </c>
      <c r="E98" s="82">
        <v>26.7</v>
      </c>
      <c r="F98" s="82">
        <v>7.6</v>
      </c>
      <c r="G98" s="83"/>
    </row>
    <row r="99" spans="1:7" x14ac:dyDescent="0.25">
      <c r="A99" s="84"/>
      <c r="B99" s="85"/>
      <c r="C99" s="86"/>
      <c r="D99" s="86"/>
      <c r="E99" s="86"/>
      <c r="F99" s="86"/>
      <c r="G99" s="87"/>
    </row>
    <row r="100" spans="1:7" x14ac:dyDescent="0.25">
      <c r="A100" t="s">
        <v>126</v>
      </c>
      <c r="B100" s="77">
        <v>4.8</v>
      </c>
      <c r="C100" s="78">
        <v>14.7</v>
      </c>
      <c r="D100" s="78">
        <v>27.500000000000004</v>
      </c>
      <c r="E100" s="78">
        <v>43.1</v>
      </c>
      <c r="F100" s="78">
        <v>9.9</v>
      </c>
      <c r="G100" s="79"/>
    </row>
    <row r="101" spans="1:7" x14ac:dyDescent="0.25">
      <c r="A101" s="80" t="s">
        <v>97</v>
      </c>
      <c r="B101" s="81">
        <v>8.3000000000000007</v>
      </c>
      <c r="C101" s="82">
        <v>23.400000000000002</v>
      </c>
      <c r="D101" s="82">
        <v>27.200000000000003</v>
      </c>
      <c r="E101" s="82">
        <v>35</v>
      </c>
      <c r="F101" s="82">
        <v>6</v>
      </c>
      <c r="G101" s="83"/>
    </row>
    <row r="102" spans="1:7" x14ac:dyDescent="0.25">
      <c r="A102" s="80" t="s">
        <v>93</v>
      </c>
      <c r="B102" s="81">
        <v>23.941603100000002</v>
      </c>
      <c r="C102" s="82">
        <v>31.483575800000001</v>
      </c>
      <c r="D102" s="82">
        <v>24.773754799999999</v>
      </c>
      <c r="E102" s="82">
        <v>16.698070000000001</v>
      </c>
      <c r="F102" s="82">
        <v>3.1029999999999998</v>
      </c>
      <c r="G102" s="83"/>
    </row>
    <row r="103" spans="1:7" x14ac:dyDescent="0.25">
      <c r="A103" s="80" t="s">
        <v>18</v>
      </c>
      <c r="B103" s="81">
        <v>37.799999999999997</v>
      </c>
      <c r="C103" s="82">
        <v>27.6</v>
      </c>
      <c r="D103" s="82">
        <v>16.7</v>
      </c>
      <c r="E103" s="82">
        <v>13.2</v>
      </c>
      <c r="F103" s="82">
        <v>4.8</v>
      </c>
      <c r="G103" s="83"/>
    </row>
    <row r="104" spans="1:7" x14ac:dyDescent="0.25">
      <c r="A104" s="80"/>
      <c r="B104" s="81">
        <v>40.799999999999997</v>
      </c>
      <c r="C104" s="82">
        <v>27.1</v>
      </c>
      <c r="D104" s="82">
        <v>16.5</v>
      </c>
      <c r="E104" s="82">
        <v>14.4</v>
      </c>
      <c r="F104" s="82">
        <v>1.3</v>
      </c>
      <c r="G104" s="83"/>
    </row>
    <row r="105" spans="1:7" x14ac:dyDescent="0.25">
      <c r="A105" s="84"/>
      <c r="B105" s="89"/>
      <c r="C105" s="90"/>
      <c r="D105" s="90"/>
      <c r="E105" s="90"/>
      <c r="F105" s="90"/>
      <c r="G105" s="91"/>
    </row>
    <row r="106" spans="1:7" x14ac:dyDescent="0.25">
      <c r="A106" s="92" t="s">
        <v>88</v>
      </c>
    </row>
    <row r="107" spans="1:7" x14ac:dyDescent="0.25">
      <c r="A107" s="92" t="s">
        <v>78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85" zoomScaleNormal="85" workbookViewId="0"/>
  </sheetViews>
  <sheetFormatPr baseColWidth="10" defaultRowHeight="14.25" x14ac:dyDescent="0.2"/>
  <cols>
    <col min="1" max="1" width="80" style="13" customWidth="1"/>
    <col min="2" max="16384" width="11.42578125" style="13"/>
  </cols>
  <sheetData>
    <row r="1" spans="1:2" ht="15" x14ac:dyDescent="0.25">
      <c r="A1" s="12" t="s">
        <v>50</v>
      </c>
    </row>
    <row r="2" spans="1:2" ht="15" x14ac:dyDescent="0.25">
      <c r="A2" s="12"/>
    </row>
    <row r="3" spans="1:2" ht="32.25" customHeight="1" x14ac:dyDescent="0.2">
      <c r="A3" s="15" t="s">
        <v>45</v>
      </c>
      <c r="B3" s="16">
        <v>77.3</v>
      </c>
    </row>
    <row r="4" spans="1:2" ht="32.25" customHeight="1" x14ac:dyDescent="0.2">
      <c r="A4" s="17" t="s">
        <v>46</v>
      </c>
      <c r="B4" s="18">
        <v>12.4</v>
      </c>
    </row>
    <row r="5" spans="1:2" ht="32.25" customHeight="1" x14ac:dyDescent="0.2">
      <c r="A5" s="17" t="s">
        <v>47</v>
      </c>
      <c r="B5" s="18">
        <v>5.5</v>
      </c>
    </row>
    <row r="6" spans="1:2" ht="32.25" customHeight="1" x14ac:dyDescent="0.2">
      <c r="A6" s="19" t="s">
        <v>48</v>
      </c>
      <c r="B6" s="20">
        <v>4.9000000000000004</v>
      </c>
    </row>
    <row r="7" spans="1:2" x14ac:dyDescent="0.2">
      <c r="A7" s="56" t="s">
        <v>127</v>
      </c>
    </row>
    <row r="8" spans="1:2" x14ac:dyDescent="0.2">
      <c r="A8" s="56" t="s">
        <v>49</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zoomScale="70" zoomScaleNormal="70" workbookViewId="0"/>
  </sheetViews>
  <sheetFormatPr baseColWidth="10" defaultRowHeight="15" x14ac:dyDescent="0.25"/>
  <cols>
    <col min="1" max="1" width="48.85546875" customWidth="1"/>
    <col min="2" max="3" width="20.28515625" customWidth="1"/>
    <col min="4" max="4" width="23" customWidth="1"/>
    <col min="5" max="7" width="20.28515625" customWidth="1"/>
  </cols>
  <sheetData>
    <row r="1" spans="1:6" x14ac:dyDescent="0.25">
      <c r="A1" s="145" t="s">
        <v>128</v>
      </c>
    </row>
    <row r="2" spans="1:6" x14ac:dyDescent="0.25">
      <c r="A2" s="71"/>
    </row>
    <row r="3" spans="1:6" ht="90" x14ac:dyDescent="0.25">
      <c r="A3" s="72"/>
      <c r="B3" s="93" t="s">
        <v>45</v>
      </c>
      <c r="C3" s="94" t="s">
        <v>46</v>
      </c>
      <c r="D3" s="94" t="s">
        <v>47</v>
      </c>
      <c r="E3" s="94" t="s">
        <v>48</v>
      </c>
      <c r="F3" s="95" t="s">
        <v>5</v>
      </c>
    </row>
    <row r="4" spans="1:6" x14ac:dyDescent="0.25">
      <c r="A4" s="96" t="s">
        <v>110</v>
      </c>
      <c r="B4" s="77">
        <v>77.3</v>
      </c>
      <c r="C4" s="78">
        <v>12.4</v>
      </c>
      <c r="D4" s="78">
        <v>5.5</v>
      </c>
      <c r="E4" s="78">
        <v>4.9000000000000004</v>
      </c>
      <c r="F4" s="79"/>
    </row>
    <row r="5" spans="1:6" x14ac:dyDescent="0.25">
      <c r="A5" s="97" t="s">
        <v>97</v>
      </c>
      <c r="B5" s="81">
        <v>64</v>
      </c>
      <c r="C5" s="82">
        <v>19.7</v>
      </c>
      <c r="D5" s="82">
        <v>6.2</v>
      </c>
      <c r="E5" s="82">
        <v>10.100000000000001</v>
      </c>
      <c r="F5" s="83"/>
    </row>
    <row r="6" spans="1:6" x14ac:dyDescent="0.25">
      <c r="A6" s="97" t="s">
        <v>93</v>
      </c>
      <c r="B6" s="81">
        <v>50.6</v>
      </c>
      <c r="C6" s="82">
        <v>30</v>
      </c>
      <c r="D6" s="82">
        <v>7.8</v>
      </c>
      <c r="E6" s="82">
        <v>11.7</v>
      </c>
      <c r="F6" s="83"/>
    </row>
    <row r="7" spans="1:6" x14ac:dyDescent="0.25">
      <c r="A7" s="80" t="s">
        <v>18</v>
      </c>
      <c r="B7" s="81">
        <v>42.5</v>
      </c>
      <c r="C7" s="82">
        <v>31.1</v>
      </c>
      <c r="D7" s="82">
        <v>12.1</v>
      </c>
      <c r="E7" s="82">
        <v>14.2</v>
      </c>
      <c r="F7" s="83"/>
    </row>
    <row r="8" spans="1:6" x14ac:dyDescent="0.25">
      <c r="A8" s="98"/>
      <c r="B8" s="85"/>
      <c r="C8" s="86"/>
      <c r="D8" s="86"/>
      <c r="E8" s="86"/>
      <c r="F8" s="87"/>
    </row>
    <row r="9" spans="1:6" x14ac:dyDescent="0.25">
      <c r="A9" s="99" t="s">
        <v>111</v>
      </c>
      <c r="B9" s="77">
        <v>89.8</v>
      </c>
      <c r="C9" s="78" t="s">
        <v>5</v>
      </c>
      <c r="D9" s="78" t="s">
        <v>5</v>
      </c>
      <c r="E9" s="78">
        <v>4.1000000000000005</v>
      </c>
      <c r="F9" s="83">
        <v>6.1000000000000085</v>
      </c>
    </row>
    <row r="10" spans="1:6" x14ac:dyDescent="0.25">
      <c r="A10" s="100" t="s">
        <v>97</v>
      </c>
      <c r="B10" s="101">
        <v>79.600000000000009</v>
      </c>
      <c r="C10" s="101">
        <v>15.1</v>
      </c>
      <c r="D10" s="101">
        <v>4.3</v>
      </c>
      <c r="E10" s="101">
        <v>1.0999999999999999</v>
      </c>
      <c r="F10" s="83"/>
    </row>
    <row r="11" spans="1:6" x14ac:dyDescent="0.25">
      <c r="A11" s="97" t="s">
        <v>93</v>
      </c>
      <c r="B11" s="81">
        <v>41.8</v>
      </c>
      <c r="C11" s="82">
        <v>43.8</v>
      </c>
      <c r="D11" s="82">
        <v>8.1999999999999993</v>
      </c>
      <c r="E11" s="82">
        <v>6.2</v>
      </c>
      <c r="F11" s="83"/>
    </row>
    <row r="12" spans="1:6" x14ac:dyDescent="0.25">
      <c r="A12" s="80" t="s">
        <v>18</v>
      </c>
      <c r="B12" s="81">
        <v>51</v>
      </c>
      <c r="C12" s="82">
        <v>14.7</v>
      </c>
      <c r="D12" s="82">
        <v>14.1</v>
      </c>
      <c r="E12" s="82">
        <v>20.2</v>
      </c>
      <c r="F12" s="83"/>
    </row>
    <row r="13" spans="1:6" x14ac:dyDescent="0.25">
      <c r="A13" s="98"/>
      <c r="B13" s="85"/>
      <c r="C13" s="86"/>
      <c r="D13" s="86"/>
      <c r="E13" s="86"/>
      <c r="F13" s="87"/>
    </row>
    <row r="14" spans="1:6" x14ac:dyDescent="0.25">
      <c r="A14" s="99" t="s">
        <v>112</v>
      </c>
      <c r="B14" s="77">
        <v>83.3</v>
      </c>
      <c r="C14" s="78">
        <v>10.4</v>
      </c>
      <c r="D14" s="78">
        <v>2.5</v>
      </c>
      <c r="E14" s="78">
        <v>3.8</v>
      </c>
      <c r="F14" s="83"/>
    </row>
    <row r="15" spans="1:6" x14ac:dyDescent="0.25">
      <c r="A15" s="100" t="s">
        <v>97</v>
      </c>
      <c r="B15" s="101">
        <v>80.2</v>
      </c>
      <c r="C15" s="101">
        <v>13.700000000000001</v>
      </c>
      <c r="D15" s="101">
        <v>2.4</v>
      </c>
      <c r="E15" s="101">
        <v>3.5999999999999996</v>
      </c>
      <c r="F15" s="83"/>
    </row>
    <row r="16" spans="1:6" x14ac:dyDescent="0.25">
      <c r="A16" s="97" t="s">
        <v>93</v>
      </c>
      <c r="B16" s="81">
        <v>72.2</v>
      </c>
      <c r="C16" s="82">
        <v>15</v>
      </c>
      <c r="D16" s="82">
        <v>4.9000000000000004</v>
      </c>
      <c r="E16" s="82">
        <v>7.8</v>
      </c>
      <c r="F16" s="83"/>
    </row>
    <row r="17" spans="1:6" x14ac:dyDescent="0.25">
      <c r="A17" s="80" t="s">
        <v>18</v>
      </c>
      <c r="B17" s="81">
        <v>54.2</v>
      </c>
      <c r="C17" s="82">
        <v>22.6</v>
      </c>
      <c r="D17" s="82">
        <v>7.5</v>
      </c>
      <c r="E17" s="82">
        <v>15.7</v>
      </c>
      <c r="F17" s="83"/>
    </row>
    <row r="18" spans="1:6" x14ac:dyDescent="0.25">
      <c r="A18" s="98"/>
      <c r="B18" s="85"/>
      <c r="C18" s="86"/>
      <c r="D18" s="86"/>
      <c r="E18" s="86"/>
      <c r="F18" s="87"/>
    </row>
    <row r="19" spans="1:6" x14ac:dyDescent="0.25">
      <c r="A19" s="99" t="s">
        <v>113</v>
      </c>
      <c r="B19" s="81" t="s">
        <v>5</v>
      </c>
      <c r="C19" s="78">
        <v>0</v>
      </c>
      <c r="D19" s="78" t="s">
        <v>5</v>
      </c>
      <c r="E19" s="78">
        <v>0</v>
      </c>
      <c r="F19" s="83">
        <v>100</v>
      </c>
    </row>
    <row r="20" spans="1:6" x14ac:dyDescent="0.25">
      <c r="A20" s="100" t="s">
        <v>97</v>
      </c>
      <c r="B20" s="81" t="s">
        <v>5</v>
      </c>
      <c r="C20" s="101">
        <v>0</v>
      </c>
      <c r="D20" s="102" t="s">
        <v>5</v>
      </c>
      <c r="E20" s="101">
        <v>0</v>
      </c>
      <c r="F20" s="83">
        <v>100</v>
      </c>
    </row>
    <row r="21" spans="1:6" x14ac:dyDescent="0.25">
      <c r="A21" s="97" t="s">
        <v>93</v>
      </c>
      <c r="B21" s="81" t="s">
        <v>5</v>
      </c>
      <c r="C21" s="82">
        <v>0</v>
      </c>
      <c r="D21" s="82" t="s">
        <v>5</v>
      </c>
      <c r="E21" s="82">
        <v>0</v>
      </c>
      <c r="F21" s="83">
        <v>100</v>
      </c>
    </row>
    <row r="22" spans="1:6" x14ac:dyDescent="0.25">
      <c r="A22" s="80" t="s">
        <v>18</v>
      </c>
      <c r="B22" s="81" t="s">
        <v>5</v>
      </c>
      <c r="C22" s="82" t="s">
        <v>5</v>
      </c>
      <c r="D22" s="82">
        <v>0</v>
      </c>
      <c r="E22" s="82">
        <v>0</v>
      </c>
      <c r="F22" s="83">
        <v>100</v>
      </c>
    </row>
    <row r="23" spans="1:6" x14ac:dyDescent="0.25">
      <c r="A23" s="98"/>
      <c r="B23" s="85"/>
      <c r="C23" s="86"/>
      <c r="D23" s="86"/>
      <c r="E23" s="86"/>
      <c r="F23" s="87"/>
    </row>
    <row r="24" spans="1:6" x14ac:dyDescent="0.25">
      <c r="A24" s="99" t="s">
        <v>114</v>
      </c>
      <c r="B24" s="77">
        <v>84.3</v>
      </c>
      <c r="C24" s="78">
        <v>1.2</v>
      </c>
      <c r="D24" s="78">
        <v>9.9</v>
      </c>
      <c r="E24" s="78">
        <v>4.5999999999999996</v>
      </c>
      <c r="F24" s="79"/>
    </row>
    <row r="25" spans="1:6" x14ac:dyDescent="0.25">
      <c r="A25" s="100" t="s">
        <v>97</v>
      </c>
      <c r="B25" s="101">
        <v>73.2</v>
      </c>
      <c r="C25" s="101">
        <v>3.6999999999999997</v>
      </c>
      <c r="D25" s="101">
        <v>17.299999999999997</v>
      </c>
      <c r="E25" s="101">
        <v>5.8000000000000007</v>
      </c>
      <c r="F25" s="83"/>
    </row>
    <row r="26" spans="1:6" x14ac:dyDescent="0.25">
      <c r="A26" s="97" t="s">
        <v>93</v>
      </c>
      <c r="B26" s="81">
        <v>58.6</v>
      </c>
      <c r="C26" s="82">
        <v>2.7</v>
      </c>
      <c r="D26" s="82">
        <v>25.5</v>
      </c>
      <c r="E26" s="82">
        <v>13.2</v>
      </c>
      <c r="F26" s="83"/>
    </row>
    <row r="27" spans="1:6" x14ac:dyDescent="0.25">
      <c r="A27" s="80" t="s">
        <v>18</v>
      </c>
      <c r="B27" s="81">
        <v>45.9</v>
      </c>
      <c r="C27" s="82">
        <v>3.9</v>
      </c>
      <c r="D27" s="82">
        <v>30.3</v>
      </c>
      <c r="E27" s="82">
        <v>20</v>
      </c>
      <c r="F27" s="83"/>
    </row>
    <row r="28" spans="1:6" x14ac:dyDescent="0.25">
      <c r="A28" s="98"/>
      <c r="B28" s="85"/>
      <c r="C28" s="86"/>
      <c r="D28" s="86"/>
      <c r="E28" s="86"/>
      <c r="F28" s="87"/>
    </row>
    <row r="29" spans="1:6" x14ac:dyDescent="0.25">
      <c r="A29" s="99" t="s">
        <v>115</v>
      </c>
      <c r="B29" s="77">
        <v>61.1</v>
      </c>
      <c r="C29" s="78" t="s">
        <v>5</v>
      </c>
      <c r="D29" s="78">
        <v>22.8</v>
      </c>
      <c r="E29" s="78">
        <v>15.9</v>
      </c>
      <c r="F29" s="83">
        <v>0.19999999999998863</v>
      </c>
    </row>
    <row r="30" spans="1:6" x14ac:dyDescent="0.25">
      <c r="A30" s="100" t="s">
        <v>97</v>
      </c>
      <c r="B30" s="101">
        <v>70.899999999999991</v>
      </c>
      <c r="C30" s="101">
        <v>0.5</v>
      </c>
      <c r="D30" s="101">
        <v>7.1999999999999993</v>
      </c>
      <c r="E30" s="101">
        <v>21.4</v>
      </c>
      <c r="F30" s="83"/>
    </row>
    <row r="31" spans="1:6" x14ac:dyDescent="0.25">
      <c r="A31" s="97" t="s">
        <v>93</v>
      </c>
      <c r="B31" s="81">
        <v>55</v>
      </c>
      <c r="C31" s="82">
        <v>7.7</v>
      </c>
      <c r="D31" s="82">
        <v>20.5</v>
      </c>
      <c r="E31" s="82">
        <v>16.7</v>
      </c>
      <c r="F31" s="83"/>
    </row>
    <row r="32" spans="1:6" x14ac:dyDescent="0.25">
      <c r="A32" s="80" t="s">
        <v>18</v>
      </c>
      <c r="B32" s="81">
        <v>45.8</v>
      </c>
      <c r="C32" s="82">
        <v>1.9</v>
      </c>
      <c r="D32" s="82">
        <v>25.7</v>
      </c>
      <c r="E32" s="82">
        <v>26.7</v>
      </c>
      <c r="F32" s="83"/>
    </row>
    <row r="33" spans="1:6" x14ac:dyDescent="0.25">
      <c r="A33" s="98"/>
      <c r="B33" s="85"/>
      <c r="C33" s="86"/>
      <c r="D33" s="86"/>
      <c r="E33" s="86"/>
      <c r="F33" s="87"/>
    </row>
    <row r="34" spans="1:6" x14ac:dyDescent="0.25">
      <c r="A34" s="99" t="s">
        <v>116</v>
      </c>
      <c r="B34" s="77">
        <v>86.7</v>
      </c>
      <c r="C34" s="78">
        <v>3.6999999999999997</v>
      </c>
      <c r="D34" s="78">
        <v>8.5</v>
      </c>
      <c r="E34" s="78">
        <v>1.0999999999999999</v>
      </c>
      <c r="F34" s="79"/>
    </row>
    <row r="35" spans="1:6" x14ac:dyDescent="0.25">
      <c r="A35" s="97" t="s">
        <v>97</v>
      </c>
      <c r="B35" s="81">
        <v>79.7</v>
      </c>
      <c r="C35" s="82">
        <v>5.6000000000000005</v>
      </c>
      <c r="D35" s="82">
        <v>8.4</v>
      </c>
      <c r="E35" s="82">
        <v>6.3</v>
      </c>
      <c r="F35" s="83"/>
    </row>
    <row r="36" spans="1:6" x14ac:dyDescent="0.25">
      <c r="A36" s="97" t="s">
        <v>93</v>
      </c>
      <c r="B36" s="81">
        <v>69.400000000000006</v>
      </c>
      <c r="C36" s="82">
        <v>8.6</v>
      </c>
      <c r="D36" s="82">
        <v>10.4</v>
      </c>
      <c r="E36" s="82">
        <v>11.6</v>
      </c>
      <c r="F36" s="83"/>
    </row>
    <row r="37" spans="1:6" x14ac:dyDescent="0.25">
      <c r="A37" s="80" t="s">
        <v>18</v>
      </c>
      <c r="B37" s="81">
        <v>53.1</v>
      </c>
      <c r="C37" s="82">
        <v>12.5</v>
      </c>
      <c r="D37" s="82">
        <v>14</v>
      </c>
      <c r="E37" s="82">
        <v>20.3</v>
      </c>
      <c r="F37" s="83"/>
    </row>
    <row r="38" spans="1:6" x14ac:dyDescent="0.25">
      <c r="A38" s="98"/>
      <c r="B38" s="85"/>
      <c r="C38" s="86"/>
      <c r="D38" s="86"/>
      <c r="E38" s="86"/>
      <c r="F38" s="87"/>
    </row>
    <row r="39" spans="1:6" x14ac:dyDescent="0.25">
      <c r="A39" s="99" t="s">
        <v>117</v>
      </c>
      <c r="B39" s="77">
        <v>68.5</v>
      </c>
      <c r="C39" s="78">
        <v>14.399999999999999</v>
      </c>
      <c r="D39" s="78">
        <v>14.899999999999999</v>
      </c>
      <c r="E39" s="78">
        <v>2.1999999999999997</v>
      </c>
      <c r="F39" s="79"/>
    </row>
    <row r="40" spans="1:6" x14ac:dyDescent="0.25">
      <c r="A40" s="97" t="s">
        <v>97</v>
      </c>
      <c r="B40" s="81">
        <v>54.900000000000006</v>
      </c>
      <c r="C40" s="82">
        <v>16.3</v>
      </c>
      <c r="D40" s="82">
        <v>19.3</v>
      </c>
      <c r="E40" s="82">
        <v>9.5</v>
      </c>
      <c r="F40" s="83"/>
    </row>
    <row r="41" spans="1:6" x14ac:dyDescent="0.25">
      <c r="A41" s="97" t="s">
        <v>93</v>
      </c>
      <c r="B41" s="81">
        <v>41.1</v>
      </c>
      <c r="C41" s="82">
        <v>24.6</v>
      </c>
      <c r="D41" s="82">
        <v>17.2</v>
      </c>
      <c r="E41" s="82">
        <v>17.100000000000001</v>
      </c>
      <c r="F41" s="83"/>
    </row>
    <row r="42" spans="1:6" x14ac:dyDescent="0.25">
      <c r="A42" s="80" t="s">
        <v>18</v>
      </c>
      <c r="B42" s="81">
        <v>24.3</v>
      </c>
      <c r="C42" s="82">
        <v>23.8</v>
      </c>
      <c r="D42" s="82">
        <v>32.799999999999997</v>
      </c>
      <c r="E42" s="82">
        <v>19.2</v>
      </c>
      <c r="F42" s="83"/>
    </row>
    <row r="43" spans="1:6" x14ac:dyDescent="0.25">
      <c r="A43" s="98"/>
      <c r="B43" s="85"/>
      <c r="C43" s="86"/>
      <c r="D43" s="86"/>
      <c r="E43" s="86"/>
      <c r="F43" s="87"/>
    </row>
    <row r="44" spans="1:6" x14ac:dyDescent="0.25">
      <c r="A44" s="99" t="s">
        <v>118</v>
      </c>
      <c r="B44" s="77">
        <v>77.3</v>
      </c>
      <c r="C44" s="78">
        <v>10</v>
      </c>
      <c r="D44" s="78">
        <v>8.6</v>
      </c>
      <c r="E44" s="78">
        <v>4.1000000000000005</v>
      </c>
      <c r="F44" s="79"/>
    </row>
    <row r="45" spans="1:6" x14ac:dyDescent="0.25">
      <c r="A45" s="97" t="s">
        <v>97</v>
      </c>
      <c r="B45" s="81">
        <v>52.800000000000004</v>
      </c>
      <c r="C45" s="82">
        <v>11.899999999999999</v>
      </c>
      <c r="D45" s="82">
        <v>10.7</v>
      </c>
      <c r="E45" s="82">
        <v>24.6</v>
      </c>
      <c r="F45" s="83"/>
    </row>
    <row r="46" spans="1:6" x14ac:dyDescent="0.25">
      <c r="A46" s="97" t="s">
        <v>93</v>
      </c>
      <c r="B46" s="81">
        <v>51</v>
      </c>
      <c r="C46" s="82">
        <v>30.5</v>
      </c>
      <c r="D46" s="82">
        <v>11.9</v>
      </c>
      <c r="E46" s="82">
        <v>6.5</v>
      </c>
      <c r="F46" s="83"/>
    </row>
    <row r="47" spans="1:6" x14ac:dyDescent="0.25">
      <c r="A47" s="80" t="s">
        <v>18</v>
      </c>
      <c r="B47" s="81">
        <v>45.6</v>
      </c>
      <c r="C47" s="82">
        <v>38</v>
      </c>
      <c r="D47" s="82">
        <v>9.9</v>
      </c>
      <c r="E47" s="82">
        <v>6.5</v>
      </c>
      <c r="F47" s="83"/>
    </row>
    <row r="48" spans="1:6" x14ac:dyDescent="0.25">
      <c r="A48" s="98"/>
      <c r="B48" s="85"/>
      <c r="C48" s="86"/>
      <c r="D48" s="86"/>
      <c r="E48" s="86"/>
      <c r="F48" s="87"/>
    </row>
    <row r="49" spans="1:6" x14ac:dyDescent="0.25">
      <c r="A49" s="99" t="s">
        <v>119</v>
      </c>
      <c r="B49" s="77">
        <v>91</v>
      </c>
      <c r="C49" s="78">
        <v>6.1</v>
      </c>
      <c r="D49" s="78">
        <v>2.5</v>
      </c>
      <c r="E49" s="78">
        <v>0.4</v>
      </c>
      <c r="F49" s="83"/>
    </row>
    <row r="50" spans="1:6" x14ac:dyDescent="0.25">
      <c r="A50" s="97" t="s">
        <v>97</v>
      </c>
      <c r="B50" s="81">
        <v>82</v>
      </c>
      <c r="C50" s="82">
        <v>12</v>
      </c>
      <c r="D50" s="82">
        <v>5.0999999999999996</v>
      </c>
      <c r="E50" s="82">
        <v>0.89999999999999991</v>
      </c>
      <c r="F50" s="83"/>
    </row>
    <row r="51" spans="1:6" x14ac:dyDescent="0.25">
      <c r="A51" s="97" t="s">
        <v>93</v>
      </c>
      <c r="B51" s="81">
        <v>53.7</v>
      </c>
      <c r="C51" s="82">
        <v>24</v>
      </c>
      <c r="D51" s="82">
        <v>5.3</v>
      </c>
      <c r="E51" s="82">
        <v>17</v>
      </c>
      <c r="F51" s="83"/>
    </row>
    <row r="52" spans="1:6" x14ac:dyDescent="0.25">
      <c r="A52" s="80" t="s">
        <v>18</v>
      </c>
      <c r="B52" s="81">
        <v>44.6</v>
      </c>
      <c r="C52" s="82">
        <v>31.6</v>
      </c>
      <c r="D52" s="82">
        <v>16.3</v>
      </c>
      <c r="E52" s="82">
        <v>7.6</v>
      </c>
      <c r="F52" s="83"/>
    </row>
    <row r="53" spans="1:6" x14ac:dyDescent="0.25">
      <c r="A53" s="98"/>
      <c r="B53" s="85"/>
      <c r="C53" s="86"/>
      <c r="D53" s="86"/>
      <c r="E53" s="86"/>
      <c r="F53" s="87"/>
    </row>
    <row r="54" spans="1:6" x14ac:dyDescent="0.25">
      <c r="A54" s="99" t="s">
        <v>120</v>
      </c>
      <c r="B54" s="77">
        <v>66.400000000000006</v>
      </c>
      <c r="C54" s="78">
        <v>30.599999999999998</v>
      </c>
      <c r="D54" s="78">
        <v>0.89999999999999991</v>
      </c>
      <c r="E54" s="78">
        <v>2</v>
      </c>
      <c r="F54" s="83"/>
    </row>
    <row r="55" spans="1:6" x14ac:dyDescent="0.25">
      <c r="A55" s="97" t="s">
        <v>97</v>
      </c>
      <c r="B55" s="81">
        <v>41.4</v>
      </c>
      <c r="C55" s="82">
        <v>53</v>
      </c>
      <c r="D55" s="82">
        <v>3</v>
      </c>
      <c r="E55" s="82">
        <v>2.6</v>
      </c>
      <c r="F55" s="83"/>
    </row>
    <row r="56" spans="1:6" x14ac:dyDescent="0.25">
      <c r="A56" s="97" t="s">
        <v>93</v>
      </c>
      <c r="B56" s="81">
        <v>23.6</v>
      </c>
      <c r="C56" s="82">
        <v>74.599999999999994</v>
      </c>
      <c r="D56" s="82">
        <v>1.5</v>
      </c>
      <c r="E56" s="82">
        <v>0.2</v>
      </c>
      <c r="F56" s="83"/>
    </row>
    <row r="57" spans="1:6" x14ac:dyDescent="0.25">
      <c r="A57" s="80" t="s">
        <v>18</v>
      </c>
      <c r="B57" s="81">
        <v>24</v>
      </c>
      <c r="C57" s="82">
        <v>69.8</v>
      </c>
      <c r="D57" s="82">
        <v>3.9</v>
      </c>
      <c r="E57" s="82">
        <v>2.2000000000000002</v>
      </c>
      <c r="F57" s="83"/>
    </row>
    <row r="58" spans="1:6" x14ac:dyDescent="0.25">
      <c r="A58" s="98"/>
      <c r="B58" s="85"/>
      <c r="C58" s="86"/>
      <c r="D58" s="86"/>
      <c r="E58" s="86"/>
      <c r="F58" s="87"/>
    </row>
    <row r="59" spans="1:6" x14ac:dyDescent="0.25">
      <c r="A59" s="99" t="s">
        <v>121</v>
      </c>
      <c r="B59" s="77">
        <v>89.5</v>
      </c>
      <c r="C59" s="78">
        <v>5.8000000000000007</v>
      </c>
      <c r="D59" s="78">
        <v>2</v>
      </c>
      <c r="E59" s="78">
        <v>2.7</v>
      </c>
      <c r="F59" s="79"/>
    </row>
    <row r="60" spans="1:6" x14ac:dyDescent="0.25">
      <c r="A60" s="97" t="s">
        <v>97</v>
      </c>
      <c r="B60" s="81">
        <v>87.3</v>
      </c>
      <c r="C60" s="82">
        <v>6.1</v>
      </c>
      <c r="D60" s="82">
        <v>2.8000000000000003</v>
      </c>
      <c r="E60" s="82">
        <v>3.9</v>
      </c>
      <c r="F60" s="83"/>
    </row>
    <row r="61" spans="1:6" x14ac:dyDescent="0.25">
      <c r="A61" s="97" t="s">
        <v>93</v>
      </c>
      <c r="B61" s="81">
        <v>74.599999999999994</v>
      </c>
      <c r="C61" s="82">
        <v>13.2</v>
      </c>
      <c r="D61" s="82">
        <v>6.5</v>
      </c>
      <c r="E61" s="82">
        <v>5.7</v>
      </c>
      <c r="F61" s="83"/>
    </row>
    <row r="62" spans="1:6" x14ac:dyDescent="0.25">
      <c r="A62" s="80" t="s">
        <v>18</v>
      </c>
      <c r="B62" s="81">
        <v>60.7</v>
      </c>
      <c r="C62" s="82">
        <v>18.5</v>
      </c>
      <c r="D62" s="82">
        <v>6.2</v>
      </c>
      <c r="E62" s="82">
        <v>14.7</v>
      </c>
      <c r="F62" s="83"/>
    </row>
    <row r="63" spans="1:6" x14ac:dyDescent="0.25">
      <c r="A63" s="98"/>
      <c r="B63" s="85"/>
      <c r="C63" s="86"/>
      <c r="D63" s="86"/>
      <c r="E63" s="86"/>
      <c r="F63" s="87"/>
    </row>
    <row r="64" spans="1:6" x14ac:dyDescent="0.25">
      <c r="A64" s="99" t="s">
        <v>122</v>
      </c>
      <c r="B64" s="77">
        <v>91.7</v>
      </c>
      <c r="C64" s="78">
        <v>1.9</v>
      </c>
      <c r="D64" s="78">
        <v>0.8</v>
      </c>
      <c r="E64" s="78">
        <v>5.5</v>
      </c>
      <c r="F64" s="83"/>
    </row>
    <row r="65" spans="1:6" x14ac:dyDescent="0.25">
      <c r="A65" s="97" t="s">
        <v>97</v>
      </c>
      <c r="B65" s="81">
        <v>76.099999999999994</v>
      </c>
      <c r="C65" s="82">
        <v>9.6</v>
      </c>
      <c r="D65" s="82">
        <v>3.1</v>
      </c>
      <c r="E65" s="82">
        <v>11.200000000000001</v>
      </c>
      <c r="F65" s="83"/>
    </row>
    <row r="66" spans="1:6" x14ac:dyDescent="0.25">
      <c r="A66" s="97" t="s">
        <v>93</v>
      </c>
      <c r="B66" s="81">
        <v>48</v>
      </c>
      <c r="C66" s="82">
        <v>15.9</v>
      </c>
      <c r="D66" s="82">
        <v>1.8</v>
      </c>
      <c r="E66" s="82">
        <v>34.4</v>
      </c>
      <c r="F66" s="83"/>
    </row>
    <row r="67" spans="1:6" x14ac:dyDescent="0.25">
      <c r="A67" s="80" t="s">
        <v>18</v>
      </c>
      <c r="B67" s="81">
        <v>46.4</v>
      </c>
      <c r="C67" s="82">
        <v>12.3</v>
      </c>
      <c r="D67" s="82">
        <v>3.8</v>
      </c>
      <c r="E67" s="82">
        <v>37.5</v>
      </c>
      <c r="F67" s="83"/>
    </row>
    <row r="68" spans="1:6" x14ac:dyDescent="0.25">
      <c r="A68" s="98"/>
      <c r="B68" s="85"/>
      <c r="C68" s="86"/>
      <c r="D68" s="86"/>
      <c r="E68" s="86"/>
      <c r="F68" s="87"/>
    </row>
    <row r="69" spans="1:6" x14ac:dyDescent="0.25">
      <c r="A69" s="99" t="s">
        <v>123</v>
      </c>
      <c r="B69" s="77">
        <v>88.7</v>
      </c>
      <c r="C69" s="78">
        <v>6.2</v>
      </c>
      <c r="D69" s="78" t="s">
        <v>5</v>
      </c>
      <c r="E69" s="78">
        <v>0</v>
      </c>
      <c r="F69" s="83">
        <v>5.0999999999999943</v>
      </c>
    </row>
    <row r="70" spans="1:6" x14ac:dyDescent="0.25">
      <c r="A70" s="97" t="s">
        <v>97</v>
      </c>
      <c r="B70" s="81">
        <v>68.899999999999991</v>
      </c>
      <c r="C70" s="82">
        <v>19.5</v>
      </c>
      <c r="D70" s="82">
        <v>6</v>
      </c>
      <c r="E70" s="82">
        <v>5.6000000000000005</v>
      </c>
      <c r="F70" s="83"/>
    </row>
    <row r="71" spans="1:6" x14ac:dyDescent="0.25">
      <c r="A71" s="97" t="s">
        <v>93</v>
      </c>
      <c r="B71" s="81">
        <v>43.1</v>
      </c>
      <c r="C71" s="82">
        <v>36.4</v>
      </c>
      <c r="D71" s="82">
        <v>3.4</v>
      </c>
      <c r="E71" s="82">
        <v>17.100000000000001</v>
      </c>
      <c r="F71" s="83"/>
    </row>
    <row r="72" spans="1:6" x14ac:dyDescent="0.25">
      <c r="A72" s="80" t="s">
        <v>18</v>
      </c>
      <c r="B72" s="81">
        <v>33</v>
      </c>
      <c r="C72" s="82">
        <v>36.5</v>
      </c>
      <c r="D72" s="82">
        <v>3.3</v>
      </c>
      <c r="E72" s="82">
        <v>27.3</v>
      </c>
      <c r="F72" s="83"/>
    </row>
    <row r="73" spans="1:6" x14ac:dyDescent="0.25">
      <c r="A73" s="98"/>
      <c r="B73" s="85"/>
      <c r="C73" s="86"/>
      <c r="D73" s="86"/>
      <c r="E73" s="86"/>
      <c r="F73" s="87"/>
    </row>
    <row r="74" spans="1:6" x14ac:dyDescent="0.25">
      <c r="A74" s="99" t="s">
        <v>124</v>
      </c>
      <c r="B74" s="77">
        <v>72.899999999999991</v>
      </c>
      <c r="C74" s="78">
        <v>16</v>
      </c>
      <c r="D74" s="78">
        <v>4.7</v>
      </c>
      <c r="E74" s="78">
        <v>6.4</v>
      </c>
      <c r="F74" s="79"/>
    </row>
    <row r="75" spans="1:6" x14ac:dyDescent="0.25">
      <c r="A75" s="97" t="s">
        <v>97</v>
      </c>
      <c r="B75" s="81">
        <v>68.100000000000009</v>
      </c>
      <c r="C75" s="82">
        <v>23.400000000000002</v>
      </c>
      <c r="D75" s="82">
        <v>3</v>
      </c>
      <c r="E75" s="82">
        <v>5.5</v>
      </c>
      <c r="F75" s="83"/>
    </row>
    <row r="76" spans="1:6" x14ac:dyDescent="0.25">
      <c r="A76" s="97" t="s">
        <v>93</v>
      </c>
      <c r="B76" s="81">
        <v>57.6</v>
      </c>
      <c r="C76" s="82">
        <v>30.6</v>
      </c>
      <c r="D76" s="82">
        <v>5</v>
      </c>
      <c r="E76" s="82">
        <v>6.9</v>
      </c>
      <c r="F76" s="83"/>
    </row>
    <row r="77" spans="1:6" x14ac:dyDescent="0.25">
      <c r="A77" s="80" t="s">
        <v>18</v>
      </c>
      <c r="B77" s="81">
        <v>47.4</v>
      </c>
      <c r="C77" s="82">
        <v>33.299999999999997</v>
      </c>
      <c r="D77" s="82">
        <v>10.6</v>
      </c>
      <c r="E77" s="82">
        <v>8.8000000000000007</v>
      </c>
      <c r="F77" s="83"/>
    </row>
    <row r="78" spans="1:6" x14ac:dyDescent="0.25">
      <c r="A78" s="98"/>
      <c r="B78" s="85"/>
      <c r="C78" s="86"/>
      <c r="D78" s="86"/>
      <c r="E78" s="86"/>
      <c r="F78" s="87"/>
    </row>
    <row r="79" spans="1:6" x14ac:dyDescent="0.25">
      <c r="A79" s="99" t="s">
        <v>125</v>
      </c>
      <c r="B79" s="77">
        <v>63</v>
      </c>
      <c r="C79" s="78">
        <v>16.8</v>
      </c>
      <c r="D79" s="78">
        <v>6.3</v>
      </c>
      <c r="E79" s="78">
        <v>13.900000000000002</v>
      </c>
      <c r="F79" s="79"/>
    </row>
    <row r="80" spans="1:6" x14ac:dyDescent="0.25">
      <c r="A80" s="97" t="s">
        <v>97</v>
      </c>
      <c r="B80" s="81">
        <v>44.7</v>
      </c>
      <c r="C80" s="82">
        <v>30.7</v>
      </c>
      <c r="D80" s="82">
        <v>5.3</v>
      </c>
      <c r="E80" s="82">
        <v>19.3</v>
      </c>
      <c r="F80" s="83"/>
    </row>
    <row r="81" spans="1:6" x14ac:dyDescent="0.25">
      <c r="A81" s="97" t="s">
        <v>93</v>
      </c>
      <c r="B81" s="81">
        <v>36.799999999999997</v>
      </c>
      <c r="C81" s="82">
        <v>44.3</v>
      </c>
      <c r="D81" s="82">
        <v>3.6</v>
      </c>
      <c r="E81" s="82">
        <v>15.3</v>
      </c>
      <c r="F81" s="83"/>
    </row>
    <row r="82" spans="1:6" x14ac:dyDescent="0.25">
      <c r="A82" s="80" t="s">
        <v>18</v>
      </c>
      <c r="B82" s="81">
        <v>35.200000000000003</v>
      </c>
      <c r="C82" s="82">
        <v>41.6</v>
      </c>
      <c r="D82" s="82">
        <v>5</v>
      </c>
      <c r="E82" s="82">
        <v>18.2</v>
      </c>
      <c r="F82" s="83"/>
    </row>
    <row r="83" spans="1:6" x14ac:dyDescent="0.25">
      <c r="A83" s="98"/>
      <c r="B83" s="85"/>
      <c r="C83" s="86"/>
      <c r="D83" s="86"/>
      <c r="E83" s="86"/>
      <c r="F83" s="87"/>
    </row>
    <row r="84" spans="1:6" x14ac:dyDescent="0.25">
      <c r="A84" s="99" t="s">
        <v>126</v>
      </c>
      <c r="B84" s="77">
        <v>60.099999999999994</v>
      </c>
      <c r="C84" s="78">
        <v>33.6</v>
      </c>
      <c r="D84" s="78">
        <v>1.0999999999999999</v>
      </c>
      <c r="E84" s="78">
        <v>5.0999999999999996</v>
      </c>
      <c r="F84" s="83"/>
    </row>
    <row r="85" spans="1:6" x14ac:dyDescent="0.25">
      <c r="A85" s="97" t="s">
        <v>97</v>
      </c>
      <c r="B85" s="81">
        <v>32.9</v>
      </c>
      <c r="C85" s="82">
        <v>53.6</v>
      </c>
      <c r="D85" s="82">
        <v>1.7000000000000002</v>
      </c>
      <c r="E85" s="82">
        <v>11.799999999999999</v>
      </c>
      <c r="F85" s="83"/>
    </row>
    <row r="86" spans="1:6" x14ac:dyDescent="0.25">
      <c r="A86" s="97" t="s">
        <v>93</v>
      </c>
      <c r="B86" s="81">
        <v>31.2</v>
      </c>
      <c r="C86" s="82">
        <v>59.3</v>
      </c>
      <c r="D86" s="82">
        <v>1.1000000000000001</v>
      </c>
      <c r="E86" s="82">
        <v>8.4</v>
      </c>
      <c r="F86" s="83"/>
    </row>
    <row r="87" spans="1:6" x14ac:dyDescent="0.25">
      <c r="A87" s="80" t="s">
        <v>18</v>
      </c>
      <c r="B87" s="81">
        <v>25.9</v>
      </c>
      <c r="C87" s="82">
        <v>61.6</v>
      </c>
      <c r="D87" s="82">
        <v>1.6</v>
      </c>
      <c r="E87" s="82">
        <v>10.9</v>
      </c>
      <c r="F87" s="83"/>
    </row>
    <row r="88" spans="1:6" x14ac:dyDescent="0.25">
      <c r="A88" s="84"/>
      <c r="B88" s="85"/>
      <c r="C88" s="86"/>
      <c r="D88" s="86"/>
      <c r="E88" s="86"/>
      <c r="F88" s="87"/>
    </row>
    <row r="89" spans="1:6" x14ac:dyDescent="0.25">
      <c r="A89" s="92" t="s">
        <v>88</v>
      </c>
    </row>
    <row r="90" spans="1:6" x14ac:dyDescent="0.25">
      <c r="A90" s="92" t="s">
        <v>78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opLeftCell="A91" zoomScale="85" zoomScaleNormal="85" workbookViewId="0">
      <selection activeCell="B11" sqref="B11"/>
    </sheetView>
  </sheetViews>
  <sheetFormatPr baseColWidth="10" defaultRowHeight="15" x14ac:dyDescent="0.25"/>
  <cols>
    <col min="1" max="1" width="48.85546875" customWidth="1"/>
    <col min="2" max="7" width="20.28515625" customWidth="1"/>
  </cols>
  <sheetData>
    <row r="1" spans="1:8" x14ac:dyDescent="0.25">
      <c r="A1" s="70" t="s">
        <v>84</v>
      </c>
    </row>
    <row r="2" spans="1:8" x14ac:dyDescent="0.25">
      <c r="A2" s="71"/>
    </row>
    <row r="3" spans="1:8" x14ac:dyDescent="0.25">
      <c r="A3" s="72"/>
      <c r="B3" s="73" t="s">
        <v>20</v>
      </c>
      <c r="C3" s="74" t="s">
        <v>21</v>
      </c>
      <c r="D3" s="75" t="s">
        <v>5</v>
      </c>
    </row>
    <row r="4" spans="1:8" x14ac:dyDescent="0.25">
      <c r="A4" s="76" t="s">
        <v>110</v>
      </c>
      <c r="B4" s="105">
        <f>HLOOKUP("q8mod1",[1]data_rep!$1:$1048576,VLOOKUP("EnsEns",[1]data_rep!$A$1:$B$200,2,FALSE),FALSE)</f>
        <v>37.9</v>
      </c>
      <c r="C4" s="106">
        <f>HLOOKUP("q8mod2",[1]data_rep!$1:$1048576,VLOOKUP("EnsEns",[1]data_rep!$A$1:$B$200,2,FALSE),FALSE)</f>
        <v>62.1</v>
      </c>
      <c r="D4" s="107"/>
    </row>
    <row r="5" spans="1:8" x14ac:dyDescent="0.25">
      <c r="A5" s="80" t="s">
        <v>97</v>
      </c>
      <c r="B5" s="108">
        <v>57.699999999999996</v>
      </c>
      <c r="C5" s="109">
        <v>42.3</v>
      </c>
      <c r="D5" s="110"/>
      <c r="G5" s="111"/>
      <c r="H5" s="111"/>
    </row>
    <row r="6" spans="1:8" x14ac:dyDescent="0.25">
      <c r="A6" s="80" t="s">
        <v>93</v>
      </c>
      <c r="B6" s="108">
        <v>73.194577100000004</v>
      </c>
      <c r="C6" s="109">
        <v>26.805422899999996</v>
      </c>
      <c r="D6" s="110"/>
      <c r="G6" s="111"/>
      <c r="H6" s="111"/>
    </row>
    <row r="7" spans="1:8" x14ac:dyDescent="0.25">
      <c r="A7" s="80" t="s">
        <v>18</v>
      </c>
      <c r="B7" s="108">
        <v>63</v>
      </c>
      <c r="C7" s="109">
        <v>37</v>
      </c>
      <c r="D7" s="110"/>
      <c r="G7" s="111"/>
      <c r="H7" s="111"/>
    </row>
    <row r="8" spans="1:8" x14ac:dyDescent="0.25">
      <c r="A8" s="80" t="s">
        <v>19</v>
      </c>
      <c r="B8" s="108">
        <v>59</v>
      </c>
      <c r="C8" s="109">
        <v>41</v>
      </c>
      <c r="D8" s="110"/>
      <c r="G8" s="111"/>
      <c r="H8" s="111"/>
    </row>
    <row r="9" spans="1:8" x14ac:dyDescent="0.25">
      <c r="A9" s="84"/>
      <c r="B9" s="89"/>
      <c r="C9" s="90"/>
      <c r="D9" s="91"/>
      <c r="G9" s="111"/>
      <c r="H9" s="111"/>
    </row>
    <row r="10" spans="1:8" x14ac:dyDescent="0.25">
      <c r="A10" t="s">
        <v>111</v>
      </c>
      <c r="B10" s="105">
        <f>HLOOKUP("q8mod1",[1]data_rep!$1:$1048576,VLOOKUP("EnsDE",[1]data_rep!$A$1:$B$200,2,FALSE),FALSE)</f>
        <v>25.4</v>
      </c>
      <c r="C10" s="106">
        <f>HLOOKUP("q8mod2",[1]data_rep!$1:$1048576,VLOOKUP("EnsDE",[1]data_rep!$A$1:$B$200,2,FALSE),FALSE)</f>
        <v>74.599999999999994</v>
      </c>
      <c r="D10" s="107"/>
      <c r="G10" s="111"/>
      <c r="H10" s="111"/>
    </row>
    <row r="11" spans="1:8" x14ac:dyDescent="0.25">
      <c r="A11" s="80" t="s">
        <v>97</v>
      </c>
      <c r="B11" s="108">
        <v>25.7</v>
      </c>
      <c r="C11" s="109">
        <v>74.3</v>
      </c>
      <c r="D11" s="110"/>
      <c r="G11" s="111"/>
      <c r="H11" s="111"/>
    </row>
    <row r="12" spans="1:8" x14ac:dyDescent="0.25">
      <c r="A12" s="80" t="s">
        <v>93</v>
      </c>
      <c r="B12" s="108">
        <v>51.932499700000001</v>
      </c>
      <c r="C12" s="109">
        <v>48.067500299999999</v>
      </c>
      <c r="D12" s="110"/>
      <c r="G12" s="111"/>
      <c r="H12" s="111"/>
    </row>
    <row r="13" spans="1:8" x14ac:dyDescent="0.25">
      <c r="A13" s="80" t="s">
        <v>18</v>
      </c>
      <c r="B13" s="108">
        <v>37.5</v>
      </c>
      <c r="C13" s="109">
        <v>62.5</v>
      </c>
      <c r="D13" s="110"/>
      <c r="G13" s="111"/>
      <c r="H13" s="111"/>
    </row>
    <row r="14" spans="1:8" x14ac:dyDescent="0.25">
      <c r="A14" s="80" t="s">
        <v>19</v>
      </c>
      <c r="B14" s="108">
        <v>34.5</v>
      </c>
      <c r="C14" s="109">
        <v>65.5</v>
      </c>
      <c r="D14" s="110"/>
      <c r="G14" s="111"/>
      <c r="H14" s="111"/>
    </row>
    <row r="15" spans="1:8" x14ac:dyDescent="0.25">
      <c r="A15" s="84"/>
      <c r="B15" s="89"/>
      <c r="C15" s="90"/>
      <c r="D15" s="91"/>
      <c r="G15" s="111"/>
      <c r="H15" s="111"/>
    </row>
    <row r="16" spans="1:8" x14ac:dyDescent="0.25">
      <c r="A16" t="s">
        <v>112</v>
      </c>
      <c r="B16" s="105">
        <f>HLOOKUP("q8mod1",[1]data_rep!$1:$1048576,VLOOKUP("EnsC1",[1]data_rep!$A$1:$B$200,2,FALSE),FALSE)</f>
        <v>35.099999999999994</v>
      </c>
      <c r="C16" s="106">
        <f>HLOOKUP("q8mod2",[1]data_rep!$1:$1048576,VLOOKUP("EnsC1",[1]data_rep!$A$1:$B$200,2,FALSE),FALSE)</f>
        <v>64.900000000000006</v>
      </c>
      <c r="D16" s="107"/>
      <c r="G16" s="111"/>
      <c r="H16" s="111"/>
    </row>
    <row r="17" spans="1:8" x14ac:dyDescent="0.25">
      <c r="A17" s="80" t="s">
        <v>97</v>
      </c>
      <c r="B17" s="108">
        <v>56.999999999999993</v>
      </c>
      <c r="C17" s="109">
        <v>43</v>
      </c>
      <c r="D17" s="110"/>
      <c r="G17" s="111"/>
      <c r="H17" s="111"/>
    </row>
    <row r="18" spans="1:8" x14ac:dyDescent="0.25">
      <c r="A18" s="80" t="s">
        <v>93</v>
      </c>
      <c r="B18" s="108">
        <v>72.281495199999995</v>
      </c>
      <c r="C18" s="109">
        <v>27.718504799999998</v>
      </c>
      <c r="D18" s="110"/>
      <c r="G18" s="111"/>
      <c r="H18" s="111"/>
    </row>
    <row r="19" spans="1:8" x14ac:dyDescent="0.25">
      <c r="A19" s="80" t="s">
        <v>18</v>
      </c>
      <c r="B19" s="108">
        <v>41.9</v>
      </c>
      <c r="C19" s="109">
        <v>58.1</v>
      </c>
      <c r="D19" s="110"/>
      <c r="G19" s="111"/>
      <c r="H19" s="111"/>
    </row>
    <row r="20" spans="1:8" x14ac:dyDescent="0.25">
      <c r="A20" s="80" t="s">
        <v>19</v>
      </c>
      <c r="B20" s="108">
        <v>36.700000000000003</v>
      </c>
      <c r="C20" s="109">
        <v>63.3</v>
      </c>
      <c r="D20" s="110"/>
      <c r="G20" s="111"/>
      <c r="H20" s="111"/>
    </row>
    <row r="21" spans="1:8" x14ac:dyDescent="0.25">
      <c r="A21" s="84"/>
      <c r="B21" s="89"/>
      <c r="C21" s="90"/>
      <c r="D21" s="91"/>
      <c r="F21" s="103"/>
      <c r="G21" s="146"/>
      <c r="H21" s="111"/>
    </row>
    <row r="22" spans="1:8" x14ac:dyDescent="0.25">
      <c r="A22" t="s">
        <v>113</v>
      </c>
      <c r="B22" s="108" t="s">
        <v>5</v>
      </c>
      <c r="C22" s="109" t="s">
        <v>5</v>
      </c>
      <c r="D22" s="110">
        <v>100</v>
      </c>
      <c r="F22" s="147"/>
      <c r="G22" s="147"/>
      <c r="H22" s="109"/>
    </row>
    <row r="23" spans="1:8" x14ac:dyDescent="0.25">
      <c r="A23" s="80" t="s">
        <v>97</v>
      </c>
      <c r="B23" s="108">
        <v>14</v>
      </c>
      <c r="C23" s="109">
        <v>86.3</v>
      </c>
      <c r="D23" s="110"/>
      <c r="F23" s="103"/>
      <c r="G23" s="146"/>
      <c r="H23" s="111"/>
    </row>
    <row r="24" spans="1:8" x14ac:dyDescent="0.25">
      <c r="A24" s="80" t="s">
        <v>93</v>
      </c>
      <c r="B24" s="108" t="s">
        <v>5</v>
      </c>
      <c r="C24" s="109" t="s">
        <v>5</v>
      </c>
      <c r="D24" s="110">
        <v>100</v>
      </c>
      <c r="G24" s="111"/>
      <c r="H24" s="111"/>
    </row>
    <row r="25" spans="1:8" x14ac:dyDescent="0.25">
      <c r="A25" s="80" t="s">
        <v>18</v>
      </c>
      <c r="B25" s="108">
        <v>9.6</v>
      </c>
      <c r="C25" s="109">
        <v>90.4</v>
      </c>
      <c r="D25" s="110"/>
      <c r="G25" s="111"/>
      <c r="H25" s="111"/>
    </row>
    <row r="26" spans="1:8" x14ac:dyDescent="0.25">
      <c r="A26" s="80" t="s">
        <v>19</v>
      </c>
      <c r="B26" s="108">
        <v>4.2</v>
      </c>
      <c r="C26" s="109">
        <v>95.8</v>
      </c>
      <c r="D26" s="110"/>
      <c r="G26" s="111"/>
      <c r="H26" s="111"/>
    </row>
    <row r="27" spans="1:8" x14ac:dyDescent="0.25">
      <c r="A27" s="84"/>
      <c r="B27" s="89"/>
      <c r="C27" s="90"/>
      <c r="D27" s="91"/>
      <c r="G27" s="111"/>
      <c r="H27" s="111"/>
    </row>
    <row r="28" spans="1:8" x14ac:dyDescent="0.25">
      <c r="A28" t="s">
        <v>114</v>
      </c>
      <c r="B28" s="105">
        <f>HLOOKUP("q8mod1",[1]data_rep!$1:$1048576,VLOOKUP("EnsC3",[1]data_rep!$A$1:$B$200,2,FALSE),FALSE)</f>
        <v>55.300000000000004</v>
      </c>
      <c r="C28" s="106">
        <f>HLOOKUP("q8mod2",[1]data_rep!$1:$1048576,VLOOKUP("EnsC3",[1]data_rep!$A$1:$B$200,2,FALSE),FALSE)</f>
        <v>44.7</v>
      </c>
      <c r="D28" s="107"/>
      <c r="G28" s="111"/>
      <c r="H28" s="111"/>
    </row>
    <row r="29" spans="1:8" x14ac:dyDescent="0.25">
      <c r="A29" s="80" t="s">
        <v>97</v>
      </c>
      <c r="B29" s="108">
        <v>73</v>
      </c>
      <c r="C29" s="109">
        <v>27</v>
      </c>
      <c r="D29" s="110"/>
      <c r="G29" s="111"/>
      <c r="H29" s="111"/>
    </row>
    <row r="30" spans="1:8" x14ac:dyDescent="0.25">
      <c r="A30" s="80" t="s">
        <v>93</v>
      </c>
      <c r="B30" s="108">
        <v>82.681542800000003</v>
      </c>
      <c r="C30" s="109">
        <v>17.318457200000001</v>
      </c>
      <c r="D30" s="110"/>
      <c r="G30" s="111"/>
      <c r="H30" s="111"/>
    </row>
    <row r="31" spans="1:8" x14ac:dyDescent="0.25">
      <c r="A31" s="80" t="s">
        <v>18</v>
      </c>
      <c r="B31" s="108">
        <v>73.099999999999994</v>
      </c>
      <c r="C31" s="109">
        <v>26.9</v>
      </c>
      <c r="D31" s="110"/>
      <c r="G31" s="111"/>
      <c r="H31" s="111"/>
    </row>
    <row r="32" spans="1:8" x14ac:dyDescent="0.25">
      <c r="A32" s="80" t="s">
        <v>19</v>
      </c>
      <c r="B32" s="108">
        <v>56.1</v>
      </c>
      <c r="C32" s="109">
        <v>43.9</v>
      </c>
      <c r="D32" s="110"/>
      <c r="G32" s="111"/>
      <c r="H32" s="111"/>
    </row>
    <row r="33" spans="1:8" x14ac:dyDescent="0.25">
      <c r="A33" s="84"/>
      <c r="B33" s="89"/>
      <c r="C33" s="90"/>
      <c r="D33" s="91"/>
      <c r="G33" s="111"/>
      <c r="H33" s="111"/>
    </row>
    <row r="34" spans="1:8" x14ac:dyDescent="0.25">
      <c r="A34" t="s">
        <v>115</v>
      </c>
      <c r="B34" s="105">
        <f>HLOOKUP("q8mod1",[1]data_rep!$1:$1048576,VLOOKUP("EnsC4",[1]data_rep!$A$1:$B$200,2,FALSE),FALSE)</f>
        <v>89.3</v>
      </c>
      <c r="C34" s="106">
        <f>HLOOKUP("q8mod2",[1]data_rep!$1:$1048576,VLOOKUP("EnsC4",[1]data_rep!$A$1:$B$200,2,FALSE),FALSE)</f>
        <v>10.7</v>
      </c>
      <c r="D34" s="107"/>
      <c r="G34" s="111"/>
      <c r="H34" s="111"/>
    </row>
    <row r="35" spans="1:8" x14ac:dyDescent="0.25">
      <c r="A35" s="80" t="s">
        <v>97</v>
      </c>
      <c r="B35" s="108">
        <v>92.7</v>
      </c>
      <c r="C35" s="109">
        <v>7.3</v>
      </c>
      <c r="D35" s="110"/>
      <c r="G35" s="111"/>
      <c r="H35" s="111"/>
    </row>
    <row r="36" spans="1:8" x14ac:dyDescent="0.25">
      <c r="A36" s="80" t="s">
        <v>93</v>
      </c>
      <c r="B36" s="108">
        <v>95.290270100000001</v>
      </c>
      <c r="C36" s="109">
        <v>4.7097300000000004</v>
      </c>
      <c r="D36" s="110"/>
      <c r="G36" s="111"/>
      <c r="H36" s="111"/>
    </row>
    <row r="37" spans="1:8" x14ac:dyDescent="0.25">
      <c r="A37" s="80" t="s">
        <v>18</v>
      </c>
      <c r="B37" s="108">
        <v>96.3</v>
      </c>
      <c r="C37" s="109">
        <v>3.7</v>
      </c>
      <c r="D37" s="110"/>
      <c r="G37" s="111"/>
      <c r="H37" s="111"/>
    </row>
    <row r="38" spans="1:8" x14ac:dyDescent="0.25">
      <c r="A38" s="80" t="s">
        <v>19</v>
      </c>
      <c r="B38" s="108">
        <v>97.1</v>
      </c>
      <c r="C38" s="109">
        <v>2.9</v>
      </c>
      <c r="D38" s="110"/>
      <c r="G38" s="111"/>
      <c r="H38" s="111"/>
    </row>
    <row r="39" spans="1:8" x14ac:dyDescent="0.25">
      <c r="A39" s="84"/>
      <c r="B39" s="89"/>
      <c r="C39" s="90"/>
      <c r="D39" s="91"/>
      <c r="G39" s="111"/>
      <c r="H39" s="111"/>
    </row>
    <row r="40" spans="1:8" x14ac:dyDescent="0.25">
      <c r="A40" t="s">
        <v>116</v>
      </c>
      <c r="B40" s="105">
        <f>HLOOKUP("q8mod1",[1]data_rep!$1:$1048576,VLOOKUP("EnsC5",[1]data_rep!$A$1:$B$200,2,FALSE),FALSE)</f>
        <v>43.4</v>
      </c>
      <c r="C40" s="106">
        <f>HLOOKUP("q8mod2",[1]data_rep!$1:$1048576,VLOOKUP("EnsC5",[1]data_rep!$A$1:$B$200,2,FALSE),FALSE)</f>
        <v>56.599999999999994</v>
      </c>
      <c r="D40" s="107"/>
      <c r="G40" s="111"/>
      <c r="H40" s="111"/>
    </row>
    <row r="41" spans="1:8" x14ac:dyDescent="0.25">
      <c r="A41" s="80" t="s">
        <v>97</v>
      </c>
      <c r="B41" s="108">
        <v>61.3</v>
      </c>
      <c r="C41" s="109">
        <v>38.700000000000003</v>
      </c>
      <c r="D41" s="110"/>
      <c r="G41" s="111"/>
      <c r="H41" s="111"/>
    </row>
    <row r="42" spans="1:8" x14ac:dyDescent="0.25">
      <c r="A42" s="80" t="s">
        <v>93</v>
      </c>
      <c r="B42" s="108">
        <v>78.671781299999992</v>
      </c>
      <c r="C42" s="109">
        <v>21.328218700000001</v>
      </c>
      <c r="D42" s="110"/>
      <c r="G42" s="111"/>
      <c r="H42" s="111"/>
    </row>
    <row r="43" spans="1:8" x14ac:dyDescent="0.25">
      <c r="A43" s="80" t="s">
        <v>18</v>
      </c>
      <c r="B43" s="108">
        <v>70.5</v>
      </c>
      <c r="C43" s="109">
        <v>29.5</v>
      </c>
      <c r="D43" s="110"/>
      <c r="G43" s="111"/>
      <c r="H43" s="111"/>
    </row>
    <row r="44" spans="1:8" x14ac:dyDescent="0.25">
      <c r="A44" s="80" t="s">
        <v>19</v>
      </c>
      <c r="B44" s="108">
        <v>68.599999999999994</v>
      </c>
      <c r="C44" s="109">
        <v>31.4</v>
      </c>
      <c r="D44" s="110"/>
      <c r="G44" s="111"/>
      <c r="H44" s="111"/>
    </row>
    <row r="45" spans="1:8" x14ac:dyDescent="0.25">
      <c r="A45" s="84"/>
      <c r="B45" s="89"/>
      <c r="C45" s="90"/>
      <c r="D45" s="91"/>
      <c r="G45" s="111"/>
      <c r="H45" s="111"/>
    </row>
    <row r="46" spans="1:8" x14ac:dyDescent="0.25">
      <c r="A46" t="s">
        <v>117</v>
      </c>
      <c r="B46" s="105">
        <f>HLOOKUP("q8mod1",[1]data_rep!$1:$1048576,VLOOKUP("EnsFZ",[1]data_rep!$A$1:$B$200,2,FALSE),FALSE)</f>
        <v>20.9</v>
      </c>
      <c r="C46" s="106">
        <f>HLOOKUP("q8mod2",[1]data_rep!$1:$1048576,VLOOKUP("EnsFZ",[1]data_rep!$A$1:$B$200,2,FALSE),FALSE)</f>
        <v>79.100000000000009</v>
      </c>
      <c r="D46" s="107"/>
      <c r="G46" s="111"/>
      <c r="H46" s="111"/>
    </row>
    <row r="47" spans="1:8" x14ac:dyDescent="0.25">
      <c r="A47" s="80" t="s">
        <v>97</v>
      </c>
      <c r="B47" s="108">
        <v>52</v>
      </c>
      <c r="C47" s="109">
        <v>48</v>
      </c>
      <c r="D47" s="110"/>
      <c r="G47" s="111"/>
      <c r="H47" s="111"/>
    </row>
    <row r="48" spans="1:8" x14ac:dyDescent="0.25">
      <c r="A48" s="80" t="s">
        <v>93</v>
      </c>
      <c r="B48" s="108">
        <v>87.276603500000007</v>
      </c>
      <c r="C48" s="109">
        <v>12.7233965</v>
      </c>
      <c r="D48" s="110"/>
      <c r="G48" s="111"/>
      <c r="H48" s="111"/>
    </row>
    <row r="49" spans="1:8" x14ac:dyDescent="0.25">
      <c r="A49" s="80" t="s">
        <v>18</v>
      </c>
      <c r="B49" s="108">
        <v>94.6</v>
      </c>
      <c r="C49" s="109">
        <v>5.4</v>
      </c>
      <c r="D49" s="110"/>
      <c r="G49" s="111"/>
      <c r="H49" s="111"/>
    </row>
    <row r="50" spans="1:8" x14ac:dyDescent="0.25">
      <c r="A50" s="80" t="s">
        <v>19</v>
      </c>
      <c r="B50" s="108">
        <v>95.4</v>
      </c>
      <c r="C50" s="109">
        <v>4.5999999999999996</v>
      </c>
      <c r="D50" s="110"/>
      <c r="G50" s="111"/>
      <c r="H50" s="111"/>
    </row>
    <row r="51" spans="1:8" x14ac:dyDescent="0.25">
      <c r="A51" s="84"/>
      <c r="B51" s="89"/>
      <c r="C51" s="90"/>
      <c r="D51" s="91"/>
      <c r="G51" s="111"/>
      <c r="H51" s="111"/>
    </row>
    <row r="52" spans="1:8" x14ac:dyDescent="0.25">
      <c r="A52" t="s">
        <v>118</v>
      </c>
      <c r="B52" s="105">
        <f>HLOOKUP("q8mod1",[1]data_rep!$1:$1048576,VLOOKUP("EnsGZ",[1]data_rep!$A$1:$B$200,2,FALSE),FALSE)</f>
        <v>33</v>
      </c>
      <c r="C52" s="106">
        <f>HLOOKUP("q8mod2",[1]data_rep!$1:$1048576,VLOOKUP("EnsGZ",[1]data_rep!$A$1:$B$200,2,FALSE),FALSE)</f>
        <v>67</v>
      </c>
      <c r="D52" s="107"/>
      <c r="G52" s="111"/>
      <c r="H52" s="111"/>
    </row>
    <row r="53" spans="1:8" x14ac:dyDescent="0.25">
      <c r="A53" s="80" t="s">
        <v>97</v>
      </c>
      <c r="B53" s="108">
        <v>58.599999999999994</v>
      </c>
      <c r="C53" s="109">
        <v>41.4</v>
      </c>
      <c r="D53" s="110"/>
      <c r="G53" s="111"/>
      <c r="H53" s="111"/>
    </row>
    <row r="54" spans="1:8" x14ac:dyDescent="0.25">
      <c r="A54" s="80" t="s">
        <v>93</v>
      </c>
      <c r="B54" s="108">
        <v>76.714327100000006</v>
      </c>
      <c r="C54" s="109">
        <v>23.285672900000002</v>
      </c>
      <c r="D54" s="110"/>
      <c r="G54" s="111"/>
      <c r="H54" s="111"/>
    </row>
    <row r="55" spans="1:8" x14ac:dyDescent="0.25">
      <c r="A55" s="80" t="s">
        <v>18</v>
      </c>
      <c r="B55" s="108">
        <v>60.5</v>
      </c>
      <c r="C55" s="109">
        <v>39.5</v>
      </c>
      <c r="D55" s="110"/>
      <c r="G55" s="111"/>
      <c r="H55" s="111"/>
    </row>
    <row r="56" spans="1:8" x14ac:dyDescent="0.25">
      <c r="A56" s="80" t="s">
        <v>19</v>
      </c>
      <c r="B56" s="108">
        <v>58.8</v>
      </c>
      <c r="C56" s="109">
        <v>41.2</v>
      </c>
      <c r="D56" s="110"/>
      <c r="G56" s="111"/>
      <c r="H56" s="111"/>
    </row>
    <row r="57" spans="1:8" x14ac:dyDescent="0.25">
      <c r="A57" s="84"/>
      <c r="B57" s="89"/>
      <c r="C57" s="90"/>
      <c r="D57" s="91"/>
      <c r="G57" s="111"/>
      <c r="H57" s="111"/>
    </row>
    <row r="58" spans="1:8" x14ac:dyDescent="0.25">
      <c r="A58" t="s">
        <v>119</v>
      </c>
      <c r="B58" s="105">
        <f>HLOOKUP("q8mod1",[1]data_rep!$1:$1048576,VLOOKUP("EnsHZ",[1]data_rep!$A$1:$B$200,2,FALSE),FALSE)</f>
        <v>50.6</v>
      </c>
      <c r="C58" s="106">
        <f>HLOOKUP("q8mod2",[1]data_rep!$1:$1048576,VLOOKUP("EnsHZ",[1]data_rep!$A$1:$B$200,2,FALSE),FALSE)</f>
        <v>49.4</v>
      </c>
      <c r="D58" s="107"/>
      <c r="G58" s="111"/>
      <c r="H58" s="111"/>
    </row>
    <row r="59" spans="1:8" x14ac:dyDescent="0.25">
      <c r="A59" s="80" t="s">
        <v>97</v>
      </c>
      <c r="B59" s="108">
        <v>68.8</v>
      </c>
      <c r="C59" s="109">
        <v>31.2</v>
      </c>
      <c r="D59" s="110"/>
      <c r="G59" s="111"/>
      <c r="H59" s="111"/>
    </row>
    <row r="60" spans="1:8" x14ac:dyDescent="0.25">
      <c r="A60" s="80" t="s">
        <v>93</v>
      </c>
      <c r="B60" s="108">
        <v>83.355795799999996</v>
      </c>
      <c r="C60" s="109">
        <v>16.644204200000001</v>
      </c>
      <c r="D60" s="110"/>
      <c r="G60" s="111"/>
      <c r="H60" s="111"/>
    </row>
    <row r="61" spans="1:8" x14ac:dyDescent="0.25">
      <c r="A61" s="80" t="s">
        <v>18</v>
      </c>
      <c r="B61" s="108">
        <v>77.599999999999994</v>
      </c>
      <c r="C61" s="109">
        <v>22.4</v>
      </c>
      <c r="D61" s="110"/>
      <c r="G61" s="111"/>
      <c r="H61" s="111"/>
    </row>
    <row r="62" spans="1:8" x14ac:dyDescent="0.25">
      <c r="A62" s="80" t="s">
        <v>19</v>
      </c>
      <c r="B62" s="108">
        <v>68.400000000000006</v>
      </c>
      <c r="C62" s="109">
        <v>31.6</v>
      </c>
      <c r="D62" s="110"/>
      <c r="G62" s="111"/>
      <c r="H62" s="111"/>
    </row>
    <row r="63" spans="1:8" x14ac:dyDescent="0.25">
      <c r="A63" s="84"/>
      <c r="B63" s="89"/>
      <c r="C63" s="90"/>
      <c r="D63" s="91"/>
      <c r="G63" s="111"/>
      <c r="H63" s="111"/>
    </row>
    <row r="64" spans="1:8" x14ac:dyDescent="0.25">
      <c r="A64" t="s">
        <v>120</v>
      </c>
      <c r="B64" s="105">
        <f>HLOOKUP("q8mod1",[1]data_rep!$1:$1048576,VLOOKUP("EnsIZ",[1]data_rep!$A$1:$B$200,2,FALSE),FALSE)</f>
        <v>66.400000000000006</v>
      </c>
      <c r="C64" s="106">
        <f>HLOOKUP("q8mod2",[1]data_rep!$1:$1048576,VLOOKUP("EnsIZ",[1]data_rep!$A$1:$B$200,2,FALSE),FALSE)</f>
        <v>33.6</v>
      </c>
      <c r="D64" s="107"/>
      <c r="G64" s="111"/>
      <c r="H64" s="111"/>
    </row>
    <row r="65" spans="1:8" x14ac:dyDescent="0.25">
      <c r="A65" s="80" t="s">
        <v>97</v>
      </c>
      <c r="B65" s="108">
        <v>85.3</v>
      </c>
      <c r="C65" s="109">
        <v>14.7</v>
      </c>
      <c r="D65" s="110"/>
      <c r="G65" s="111"/>
      <c r="H65" s="111"/>
    </row>
    <row r="66" spans="1:8" x14ac:dyDescent="0.25">
      <c r="A66" s="80" t="s">
        <v>93</v>
      </c>
      <c r="B66" s="108">
        <v>96.339876400000009</v>
      </c>
      <c r="C66" s="109">
        <v>3.66012</v>
      </c>
      <c r="D66" s="110"/>
      <c r="G66" s="111"/>
      <c r="H66" s="111"/>
    </row>
    <row r="67" spans="1:8" x14ac:dyDescent="0.25">
      <c r="A67" s="80" t="s">
        <v>18</v>
      </c>
      <c r="B67" s="108">
        <v>96.1</v>
      </c>
      <c r="C67" s="109">
        <v>3.9</v>
      </c>
      <c r="D67" s="110"/>
      <c r="G67" s="111"/>
      <c r="H67" s="111"/>
    </row>
    <row r="68" spans="1:8" x14ac:dyDescent="0.25">
      <c r="A68" s="80" t="s">
        <v>19</v>
      </c>
      <c r="B68" s="108">
        <v>95.7</v>
      </c>
      <c r="C68" s="109">
        <v>4.3</v>
      </c>
      <c r="D68" s="110"/>
      <c r="G68" s="111"/>
      <c r="H68" s="111"/>
    </row>
    <row r="69" spans="1:8" x14ac:dyDescent="0.25">
      <c r="A69" s="84"/>
      <c r="B69" s="89"/>
      <c r="C69" s="90"/>
      <c r="D69" s="91"/>
      <c r="G69" s="111"/>
      <c r="H69" s="111"/>
    </row>
    <row r="70" spans="1:8" x14ac:dyDescent="0.25">
      <c r="A70" t="s">
        <v>121</v>
      </c>
      <c r="B70" s="105">
        <f>HLOOKUP("q8mod1",[1]data_rep!$1:$1048576,VLOOKUP("EnsJZ",[1]data_rep!$A$1:$B$200,2,FALSE),FALSE)</f>
        <v>37.299999999999997</v>
      </c>
      <c r="C70" s="106">
        <f>HLOOKUP("q8mod2",[1]data_rep!$1:$1048576,VLOOKUP("EnsJZ",[1]data_rep!$A$1:$B$200,2,FALSE),FALSE)</f>
        <v>62.7</v>
      </c>
      <c r="D70" s="107"/>
      <c r="G70" s="111"/>
      <c r="H70" s="111"/>
    </row>
    <row r="71" spans="1:8" x14ac:dyDescent="0.25">
      <c r="A71" s="80" t="s">
        <v>97</v>
      </c>
      <c r="B71" s="108">
        <v>57.9</v>
      </c>
      <c r="C71" s="109">
        <v>42.1</v>
      </c>
      <c r="D71" s="110"/>
      <c r="G71" s="111"/>
      <c r="H71" s="111"/>
    </row>
    <row r="72" spans="1:8" x14ac:dyDescent="0.25">
      <c r="A72" s="80" t="s">
        <v>93</v>
      </c>
      <c r="B72" s="108">
        <v>62.179002599999997</v>
      </c>
      <c r="C72" s="109">
        <v>37.820997400000003</v>
      </c>
      <c r="D72" s="110"/>
      <c r="G72" s="111"/>
      <c r="H72" s="111"/>
    </row>
    <row r="73" spans="1:8" x14ac:dyDescent="0.25">
      <c r="A73" s="80" t="s">
        <v>18</v>
      </c>
      <c r="B73" s="108">
        <v>60.7</v>
      </c>
      <c r="C73" s="109">
        <v>39.299999999999997</v>
      </c>
      <c r="D73" s="110"/>
      <c r="G73" s="111"/>
      <c r="H73" s="111"/>
    </row>
    <row r="74" spans="1:8" x14ac:dyDescent="0.25">
      <c r="A74" s="80" t="s">
        <v>19</v>
      </c>
      <c r="B74" s="108">
        <v>48.9</v>
      </c>
      <c r="C74" s="109">
        <v>51.1</v>
      </c>
      <c r="D74" s="110"/>
      <c r="G74" s="111"/>
      <c r="H74" s="111"/>
    </row>
    <row r="75" spans="1:8" x14ac:dyDescent="0.25">
      <c r="A75" s="84"/>
      <c r="B75" s="89"/>
      <c r="C75" s="90"/>
      <c r="D75" s="91"/>
      <c r="G75" s="111"/>
      <c r="H75" s="111"/>
    </row>
    <row r="76" spans="1:8" x14ac:dyDescent="0.25">
      <c r="A76" t="s">
        <v>122</v>
      </c>
      <c r="B76" s="105">
        <f>HLOOKUP("q8mod1",[1]data_rep!$1:$1048576,VLOOKUP("EnsKZ",[1]data_rep!$A$1:$B$200,2,FALSE),FALSE)</f>
        <v>14.2</v>
      </c>
      <c r="C76" s="106">
        <f>HLOOKUP("q8mod2",[1]data_rep!$1:$1048576,VLOOKUP("EnsKZ",[1]data_rep!$A$1:$B$200,2,FALSE),FALSE)</f>
        <v>85.8</v>
      </c>
      <c r="D76" s="107"/>
      <c r="G76" s="111"/>
      <c r="H76" s="111"/>
    </row>
    <row r="77" spans="1:8" x14ac:dyDescent="0.25">
      <c r="A77" s="80" t="s">
        <v>97</v>
      </c>
      <c r="B77" s="108">
        <v>21.7</v>
      </c>
      <c r="C77" s="109">
        <v>78.3</v>
      </c>
      <c r="D77" s="110"/>
      <c r="G77" s="111"/>
      <c r="H77" s="111"/>
    </row>
    <row r="78" spans="1:8" x14ac:dyDescent="0.25">
      <c r="A78" s="80" t="s">
        <v>93</v>
      </c>
      <c r="B78" s="108">
        <v>20.5667486</v>
      </c>
      <c r="C78" s="109">
        <v>79.433251400000003</v>
      </c>
      <c r="D78" s="110"/>
      <c r="G78" s="111"/>
      <c r="H78" s="111"/>
    </row>
    <row r="79" spans="1:8" x14ac:dyDescent="0.25">
      <c r="A79" s="80" t="s">
        <v>18</v>
      </c>
      <c r="B79" s="108">
        <v>13</v>
      </c>
      <c r="C79" s="109">
        <v>87</v>
      </c>
      <c r="D79" s="110"/>
      <c r="G79" s="111"/>
      <c r="H79" s="111"/>
    </row>
    <row r="80" spans="1:8" x14ac:dyDescent="0.25">
      <c r="A80" s="80" t="s">
        <v>19</v>
      </c>
      <c r="B80" s="108">
        <v>13.6</v>
      </c>
      <c r="C80" s="109">
        <v>86.4</v>
      </c>
      <c r="D80" s="110"/>
      <c r="G80" s="111"/>
      <c r="H80" s="111"/>
    </row>
    <row r="81" spans="1:8" x14ac:dyDescent="0.25">
      <c r="A81" s="84"/>
      <c r="B81" s="89"/>
      <c r="C81" s="90"/>
      <c r="D81" s="91"/>
      <c r="G81" s="111"/>
      <c r="H81" s="111"/>
    </row>
    <row r="82" spans="1:8" x14ac:dyDescent="0.25">
      <c r="A82" t="s">
        <v>123</v>
      </c>
      <c r="B82" s="105">
        <f>HLOOKUP("q8mod1",[1]data_rep!$1:$1048576,VLOOKUP("EnsLZ",[1]data_rep!$A$1:$B$200,2,FALSE),FALSE)</f>
        <v>17.7</v>
      </c>
      <c r="C82" s="106">
        <f>HLOOKUP("q8mod2",[1]data_rep!$1:$1048576,VLOOKUP("EnsLZ",[1]data_rep!$A$1:$B$200,2,FALSE),FALSE)</f>
        <v>82.3</v>
      </c>
      <c r="D82" s="107"/>
      <c r="G82" s="111"/>
      <c r="H82" s="111"/>
    </row>
    <row r="83" spans="1:8" x14ac:dyDescent="0.25">
      <c r="A83" s="80" t="s">
        <v>97</v>
      </c>
      <c r="B83" s="108">
        <v>43.8</v>
      </c>
      <c r="C83" s="109">
        <v>56.2</v>
      </c>
      <c r="D83" s="110"/>
      <c r="G83" s="111"/>
      <c r="H83" s="111"/>
    </row>
    <row r="84" spans="1:8" x14ac:dyDescent="0.25">
      <c r="A84" s="80" t="s">
        <v>93</v>
      </c>
      <c r="B84" s="108">
        <v>69.007062500000004</v>
      </c>
      <c r="C84" s="109">
        <v>30.9929375</v>
      </c>
      <c r="D84" s="110"/>
      <c r="G84" s="111"/>
      <c r="H84" s="111"/>
    </row>
    <row r="85" spans="1:8" x14ac:dyDescent="0.25">
      <c r="A85" s="80" t="s">
        <v>18</v>
      </c>
      <c r="B85" s="108">
        <v>47.5</v>
      </c>
      <c r="C85" s="109">
        <v>52.5</v>
      </c>
      <c r="D85" s="110"/>
    </row>
    <row r="86" spans="1:8" x14ac:dyDescent="0.25">
      <c r="A86" s="80" t="s">
        <v>19</v>
      </c>
      <c r="B86" s="108">
        <v>47.4</v>
      </c>
      <c r="C86" s="109">
        <v>52.6</v>
      </c>
      <c r="D86" s="110"/>
    </row>
    <row r="87" spans="1:8" x14ac:dyDescent="0.25">
      <c r="A87" s="84"/>
      <c r="B87" s="89"/>
      <c r="C87" s="90"/>
      <c r="D87" s="91"/>
    </row>
    <row r="88" spans="1:8" x14ac:dyDescent="0.25">
      <c r="A88" t="s">
        <v>124</v>
      </c>
      <c r="B88" s="105">
        <f>HLOOKUP("q8mod1",[1]data_rep!$1:$1048576,VLOOKUP("EnsMN",[1]data_rep!$A$1:$B$200,2,FALSE),FALSE)</f>
        <v>44.6</v>
      </c>
      <c r="C88" s="106">
        <f>HLOOKUP("q8mod2",[1]data_rep!$1:$1048576,VLOOKUP("EnsMN",[1]data_rep!$A$1:$B$200,2,FALSE),FALSE)</f>
        <v>55.400000000000006</v>
      </c>
      <c r="D88" s="107"/>
    </row>
    <row r="89" spans="1:8" x14ac:dyDescent="0.25">
      <c r="A89" s="80" t="s">
        <v>97</v>
      </c>
      <c r="B89" s="108">
        <v>62.8</v>
      </c>
      <c r="C89" s="109">
        <v>37.200000000000003</v>
      </c>
      <c r="D89" s="110"/>
    </row>
    <row r="90" spans="1:8" x14ac:dyDescent="0.25">
      <c r="A90" s="80" t="s">
        <v>93</v>
      </c>
      <c r="B90" s="108">
        <v>78.875729699999994</v>
      </c>
      <c r="C90" s="109">
        <v>21.124270299999999</v>
      </c>
      <c r="D90" s="110"/>
    </row>
    <row r="91" spans="1:8" x14ac:dyDescent="0.25">
      <c r="A91" s="80" t="s">
        <v>18</v>
      </c>
      <c r="B91" s="108">
        <v>70</v>
      </c>
      <c r="C91" s="109">
        <v>30</v>
      </c>
      <c r="D91" s="110"/>
    </row>
    <row r="92" spans="1:8" x14ac:dyDescent="0.25">
      <c r="A92" s="80" t="s">
        <v>19</v>
      </c>
      <c r="B92" s="108">
        <v>65.400000000000006</v>
      </c>
      <c r="C92" s="109">
        <v>34.6</v>
      </c>
      <c r="D92" s="110"/>
    </row>
    <row r="93" spans="1:8" x14ac:dyDescent="0.25">
      <c r="A93" s="84"/>
      <c r="B93" s="89"/>
      <c r="C93" s="90"/>
      <c r="D93" s="91"/>
    </row>
    <row r="94" spans="1:8" x14ac:dyDescent="0.25">
      <c r="A94" t="s">
        <v>125</v>
      </c>
      <c r="B94" s="105">
        <f>HLOOKUP("q8mod1",[1]data_rep!$1:$1048576,VLOOKUP("EnsOQ",[1]data_rep!$A$1:$B$200,2,FALSE),FALSE)</f>
        <v>26.400000000000002</v>
      </c>
      <c r="C94" s="106">
        <f>HLOOKUP("q8mod2",[1]data_rep!$1:$1048576,VLOOKUP("EnsOQ",[1]data_rep!$A$1:$B$200,2,FALSE),FALSE)</f>
        <v>73.599999999999994</v>
      </c>
      <c r="D94" s="107"/>
    </row>
    <row r="95" spans="1:8" x14ac:dyDescent="0.25">
      <c r="A95" s="80" t="s">
        <v>97</v>
      </c>
      <c r="B95" s="108">
        <v>47.599999999999994</v>
      </c>
      <c r="C95" s="109">
        <v>52.400000000000006</v>
      </c>
      <c r="D95" s="110"/>
    </row>
    <row r="96" spans="1:8" x14ac:dyDescent="0.25">
      <c r="A96" s="80" t="s">
        <v>93</v>
      </c>
      <c r="B96" s="108">
        <v>60.997277599999997</v>
      </c>
      <c r="C96" s="109">
        <v>39.002722400000003</v>
      </c>
      <c r="D96" s="110"/>
    </row>
    <row r="97" spans="1:4" x14ac:dyDescent="0.25">
      <c r="A97" s="80" t="s">
        <v>18</v>
      </c>
      <c r="B97" s="108">
        <v>41.5</v>
      </c>
      <c r="C97" s="109">
        <v>58.5</v>
      </c>
      <c r="D97" s="110"/>
    </row>
    <row r="98" spans="1:4" x14ac:dyDescent="0.25">
      <c r="A98" s="80" t="s">
        <v>19</v>
      </c>
      <c r="B98" s="108">
        <v>36.5</v>
      </c>
      <c r="C98" s="109">
        <v>63.5</v>
      </c>
      <c r="D98" s="110"/>
    </row>
    <row r="99" spans="1:4" x14ac:dyDescent="0.25">
      <c r="A99" s="84"/>
      <c r="B99" s="89"/>
      <c r="C99" s="90"/>
      <c r="D99" s="91"/>
    </row>
    <row r="100" spans="1:4" x14ac:dyDescent="0.25">
      <c r="A100" t="s">
        <v>126</v>
      </c>
      <c r="B100" s="105">
        <f>HLOOKUP("q8mod1",[1]data_rep!$1:$1048576,VLOOKUP("EnsRU",[1]data_rep!$A$1:$B$200,2,FALSE),FALSE)</f>
        <v>40.200000000000003</v>
      </c>
      <c r="C100" s="106">
        <f>HLOOKUP("q8mod2",[1]data_rep!$1:$1048576,VLOOKUP("EnsRU",[1]data_rep!$A$1:$B$200,2,FALSE),FALSE)</f>
        <v>59.8</v>
      </c>
      <c r="D100" s="107"/>
    </row>
    <row r="101" spans="1:4" x14ac:dyDescent="0.25">
      <c r="A101" s="80" t="s">
        <v>97</v>
      </c>
      <c r="B101" s="108">
        <v>63.5</v>
      </c>
      <c r="C101" s="109">
        <v>36.5</v>
      </c>
      <c r="D101" s="110"/>
    </row>
    <row r="102" spans="1:4" x14ac:dyDescent="0.25">
      <c r="A102" s="80" t="s">
        <v>93</v>
      </c>
      <c r="B102" s="108">
        <v>83.045147999999998</v>
      </c>
      <c r="C102" s="109">
        <v>16.954852000000002</v>
      </c>
      <c r="D102" s="110"/>
    </row>
    <row r="103" spans="1:4" x14ac:dyDescent="0.25">
      <c r="A103" s="80" t="s">
        <v>18</v>
      </c>
      <c r="B103" s="108">
        <v>73</v>
      </c>
      <c r="C103" s="109">
        <v>27</v>
      </c>
      <c r="D103" s="110"/>
    </row>
    <row r="104" spans="1:4" x14ac:dyDescent="0.25">
      <c r="A104" s="80" t="s">
        <v>19</v>
      </c>
      <c r="B104" s="108">
        <v>71.3</v>
      </c>
      <c r="C104" s="109">
        <v>28.7</v>
      </c>
      <c r="D104" s="110"/>
    </row>
    <row r="105" spans="1:4" x14ac:dyDescent="0.25">
      <c r="A105" s="84"/>
      <c r="B105" s="89"/>
      <c r="C105" s="90"/>
      <c r="D105" s="91"/>
    </row>
    <row r="106" spans="1:4" x14ac:dyDescent="0.25">
      <c r="A106" s="92" t="s">
        <v>88</v>
      </c>
    </row>
    <row r="107" spans="1:4" x14ac:dyDescent="0.25">
      <c r="A107" s="92" t="s">
        <v>78</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E35" sqref="E35"/>
    </sheetView>
  </sheetViews>
  <sheetFormatPr baseColWidth="10" defaultColWidth="9.140625" defaultRowHeight="11.25" x14ac:dyDescent="0.25"/>
  <cols>
    <col min="1" max="1" width="3.42578125" style="160" bestFit="1" customWidth="1"/>
    <col min="2" max="2" width="34.42578125" style="160" customWidth="1"/>
    <col min="3" max="5" width="8.42578125" style="161" bestFit="1" customWidth="1"/>
    <col min="6" max="6" width="8.85546875" style="161" customWidth="1"/>
    <col min="7" max="7" width="9.42578125" style="161" customWidth="1"/>
    <col min="8" max="16384" width="9.140625" style="160"/>
  </cols>
  <sheetData>
    <row r="1" spans="1:7" ht="15" x14ac:dyDescent="0.25">
      <c r="A1" s="159" t="s">
        <v>137</v>
      </c>
    </row>
    <row r="2" spans="1:7" ht="15" x14ac:dyDescent="0.25">
      <c r="A2" s="162" t="s">
        <v>138</v>
      </c>
    </row>
    <row r="3" spans="1:7" x14ac:dyDescent="0.25">
      <c r="C3" s="163" t="s">
        <v>139</v>
      </c>
      <c r="D3" s="163"/>
      <c r="E3" s="163"/>
      <c r="F3" s="163"/>
      <c r="G3" s="163"/>
    </row>
    <row r="4" spans="1:7" s="166" customFormat="1" ht="12" thickBot="1" x14ac:dyDescent="0.3">
      <c r="A4" s="164" t="s">
        <v>140</v>
      </c>
      <c r="B4" s="164" t="s">
        <v>141</v>
      </c>
      <c r="C4" s="165">
        <v>43891</v>
      </c>
      <c r="D4" s="165">
        <v>43922</v>
      </c>
      <c r="E4" s="165">
        <v>43953</v>
      </c>
      <c r="F4" s="165">
        <v>43984</v>
      </c>
      <c r="G4" s="165">
        <v>44015</v>
      </c>
    </row>
    <row r="5" spans="1:7" x14ac:dyDescent="0.25">
      <c r="A5" s="160" t="s">
        <v>142</v>
      </c>
      <c r="B5" s="160" t="s">
        <v>143</v>
      </c>
      <c r="C5" s="167">
        <v>0.62356218295810772</v>
      </c>
      <c r="D5" s="167">
        <v>0.72473529411764703</v>
      </c>
      <c r="E5" s="167">
        <v>0.9592369230769231</v>
      </c>
      <c r="F5" s="167">
        <v>0.45871485200845674</v>
      </c>
      <c r="G5" s="167">
        <v>0.629</v>
      </c>
    </row>
    <row r="6" spans="1:7" x14ac:dyDescent="0.25">
      <c r="A6" s="160" t="s">
        <v>144</v>
      </c>
      <c r="B6" s="160" t="s">
        <v>145</v>
      </c>
      <c r="C6" s="167">
        <v>79.833365290530679</v>
      </c>
      <c r="D6" s="167">
        <v>105.7629664617683</v>
      </c>
      <c r="E6" s="167">
        <v>105.06970947020861</v>
      </c>
      <c r="F6" s="167">
        <v>28.80533551162074</v>
      </c>
      <c r="G6" s="167">
        <v>7.3092706371811742</v>
      </c>
    </row>
    <row r="7" spans="1:7" x14ac:dyDescent="0.25">
      <c r="A7" s="160" t="s">
        <v>146</v>
      </c>
      <c r="B7" s="160" t="s">
        <v>147</v>
      </c>
      <c r="C7" s="167">
        <v>53.541203877992594</v>
      </c>
      <c r="D7" s="167">
        <v>78.891148395884485</v>
      </c>
      <c r="E7" s="167">
        <v>70.025471416032246</v>
      </c>
      <c r="F7" s="167">
        <v>24.46334169855875</v>
      </c>
      <c r="G7" s="167">
        <v>13.246660271833401</v>
      </c>
    </row>
    <row r="8" spans="1:7" x14ac:dyDescent="0.25">
      <c r="A8" s="160" t="s">
        <v>148</v>
      </c>
      <c r="B8" s="160" t="s">
        <v>149</v>
      </c>
      <c r="C8" s="167">
        <v>29.934792723750231</v>
      </c>
      <c r="D8" s="167">
        <v>40.170269702112925</v>
      </c>
      <c r="E8" s="167">
        <v>26.398078235405233</v>
      </c>
      <c r="F8" s="167">
        <v>28.38084322683007</v>
      </c>
      <c r="G8" s="167">
        <v>13.295809051839289</v>
      </c>
    </row>
    <row r="9" spans="1:7" x14ac:dyDescent="0.25">
      <c r="A9" s="160" t="s">
        <v>150</v>
      </c>
      <c r="B9" s="160" t="s">
        <v>151</v>
      </c>
      <c r="C9" s="167">
        <v>78.582864000880406</v>
      </c>
      <c r="D9" s="167">
        <v>118.9625350019225</v>
      </c>
      <c r="E9" s="167">
        <v>119.29939108355599</v>
      </c>
      <c r="F9" s="167">
        <v>59.573937819433979</v>
      </c>
      <c r="G9" s="167">
        <v>20.263066706112028</v>
      </c>
    </row>
    <row r="10" spans="1:7" x14ac:dyDescent="0.25">
      <c r="A10" s="160" t="s">
        <v>152</v>
      </c>
      <c r="B10" s="160" t="s">
        <v>153</v>
      </c>
      <c r="C10" s="167">
        <v>112.62355644939881</v>
      </c>
      <c r="D10" s="167">
        <v>157.71330176985882</v>
      </c>
      <c r="E10" s="167">
        <v>170.14447330167582</v>
      </c>
      <c r="F10" s="167">
        <v>83.085323945479104</v>
      </c>
      <c r="G10" s="167">
        <v>33.118965393516213</v>
      </c>
    </row>
    <row r="11" spans="1:7" x14ac:dyDescent="0.25">
      <c r="A11" s="160" t="s">
        <v>154</v>
      </c>
      <c r="B11" s="160" t="s">
        <v>155</v>
      </c>
      <c r="C11" s="167">
        <v>140.72950797674559</v>
      </c>
      <c r="D11" s="167">
        <v>181.35004374009162</v>
      </c>
      <c r="E11" s="167">
        <v>170.9982119573055</v>
      </c>
      <c r="F11" s="167">
        <v>126.2310071497789</v>
      </c>
      <c r="G11" s="167">
        <v>68.926094226037804</v>
      </c>
    </row>
    <row r="12" spans="1:7" x14ac:dyDescent="0.25">
      <c r="A12" s="160" t="s">
        <v>156</v>
      </c>
      <c r="B12" s="160" t="s">
        <v>157</v>
      </c>
      <c r="C12" s="167">
        <v>947.97028654364317</v>
      </c>
      <c r="D12" s="167">
        <v>1095.6108003130651</v>
      </c>
      <c r="E12" s="167">
        <v>732.01298170942539</v>
      </c>
      <c r="F12" s="167">
        <v>231.57624136620049</v>
      </c>
      <c r="G12" s="167">
        <v>78.911975995464388</v>
      </c>
    </row>
    <row r="13" spans="1:7" x14ac:dyDescent="0.25">
      <c r="A13" s="160" t="s">
        <v>158</v>
      </c>
      <c r="B13" s="160" t="s">
        <v>159</v>
      </c>
      <c r="C13" s="167">
        <v>143.73448486480021</v>
      </c>
      <c r="D13" s="167">
        <v>225.27861244479479</v>
      </c>
      <c r="E13" s="167">
        <v>226.60119285008201</v>
      </c>
      <c r="F13" s="167">
        <v>159.4679768927015</v>
      </c>
      <c r="G13" s="167">
        <v>91.617196598866045</v>
      </c>
    </row>
    <row r="14" spans="1:7" x14ac:dyDescent="0.25">
      <c r="A14" s="160" t="s">
        <v>160</v>
      </c>
      <c r="B14" s="160" t="s">
        <v>161</v>
      </c>
      <c r="C14" s="167">
        <v>507.47109401850241</v>
      </c>
      <c r="D14" s="167">
        <v>622.7522170235751</v>
      </c>
      <c r="E14" s="167">
        <v>603.735248358847</v>
      </c>
      <c r="F14" s="167">
        <v>291.555843181272</v>
      </c>
      <c r="G14" s="167">
        <v>118.39279420855721</v>
      </c>
    </row>
    <row r="15" spans="1:7" x14ac:dyDescent="0.25">
      <c r="A15" s="160" t="s">
        <v>162</v>
      </c>
      <c r="B15" s="160" t="s">
        <v>163</v>
      </c>
      <c r="C15" s="167">
        <v>167.43001711394538</v>
      </c>
      <c r="D15" s="167">
        <v>228.2389541306531</v>
      </c>
      <c r="E15" s="167">
        <v>232.584257405268</v>
      </c>
      <c r="F15" s="167">
        <v>180.59410019498321</v>
      </c>
      <c r="G15" s="167">
        <v>139.68672268203312</v>
      </c>
    </row>
    <row r="16" spans="1:7" x14ac:dyDescent="0.25">
      <c r="A16" s="160" t="s">
        <v>164</v>
      </c>
      <c r="B16" s="160" t="s">
        <v>165</v>
      </c>
      <c r="C16" s="167">
        <v>470.18716747518238</v>
      </c>
      <c r="D16" s="167">
        <v>569.5427067443909</v>
      </c>
      <c r="E16" s="167">
        <v>565.58575664417435</v>
      </c>
      <c r="F16" s="167">
        <v>328.77250721068879</v>
      </c>
      <c r="G16" s="167">
        <v>148.9379196152332</v>
      </c>
    </row>
    <row r="17" spans="1:7" x14ac:dyDescent="0.25">
      <c r="A17" s="160" t="s">
        <v>166</v>
      </c>
      <c r="B17" s="160" t="s">
        <v>167</v>
      </c>
      <c r="C17" s="167">
        <v>1353.994686627849</v>
      </c>
      <c r="D17" s="167">
        <v>1593.270579399122</v>
      </c>
      <c r="E17" s="167">
        <v>1441.0779883311161</v>
      </c>
      <c r="F17" s="167">
        <v>644.85033413729934</v>
      </c>
      <c r="G17" s="167">
        <v>223.45812121238441</v>
      </c>
    </row>
    <row r="18" spans="1:7" x14ac:dyDescent="0.25">
      <c r="A18" s="160" t="s">
        <v>168</v>
      </c>
      <c r="B18" s="160" t="s">
        <v>169</v>
      </c>
      <c r="C18" s="167">
        <v>581.59401048962513</v>
      </c>
      <c r="D18" s="167">
        <v>713.31361223062765</v>
      </c>
      <c r="E18" s="167">
        <v>614.14786189113545</v>
      </c>
      <c r="F18" s="167">
        <v>390.78599307444733</v>
      </c>
      <c r="G18" s="167">
        <v>251.64401789610801</v>
      </c>
    </row>
    <row r="19" spans="1:7" x14ac:dyDescent="0.25">
      <c r="A19" s="160" t="s">
        <v>170</v>
      </c>
      <c r="B19" s="160" t="s">
        <v>171</v>
      </c>
      <c r="C19" s="167">
        <v>488.36209344651832</v>
      </c>
      <c r="D19" s="167">
        <v>631.06236882831763</v>
      </c>
      <c r="E19" s="167">
        <v>598.3271415586197</v>
      </c>
      <c r="F19" s="167">
        <v>430.24393519334615</v>
      </c>
      <c r="G19" s="167">
        <v>268.33966822553003</v>
      </c>
    </row>
    <row r="20" spans="1:7" x14ac:dyDescent="0.25">
      <c r="A20" s="160" t="s">
        <v>172</v>
      </c>
      <c r="B20" s="160" t="s">
        <v>173</v>
      </c>
      <c r="C20" s="167">
        <v>889.1547601199884</v>
      </c>
      <c r="D20" s="167">
        <v>966.8712965294219</v>
      </c>
      <c r="E20" s="167">
        <v>915.47027250234169</v>
      </c>
      <c r="F20" s="167">
        <v>647.26564088517819</v>
      </c>
      <c r="G20" s="167">
        <v>421.44679722377271</v>
      </c>
    </row>
    <row r="21" spans="1:7" x14ac:dyDescent="0.25">
      <c r="A21" s="160" t="s">
        <v>174</v>
      </c>
      <c r="B21" s="160" t="s">
        <v>175</v>
      </c>
      <c r="C21" s="167">
        <v>1198.4256920847261</v>
      </c>
      <c r="D21" s="167">
        <v>1447.6740900589941</v>
      </c>
      <c r="E21" s="167">
        <v>1351.0963892058339</v>
      </c>
      <c r="F21" s="167">
        <v>804.26493125135175</v>
      </c>
      <c r="G21" s="167">
        <v>503.53447452261395</v>
      </c>
    </row>
    <row r="22" spans="1:7" x14ac:dyDescent="0.25">
      <c r="C22" s="160"/>
      <c r="D22" s="160"/>
      <c r="E22" s="160"/>
      <c r="F22" s="160"/>
      <c r="G22" s="160"/>
    </row>
    <row r="23" spans="1:7" ht="12" x14ac:dyDescent="0.25">
      <c r="A23" s="168" t="s">
        <v>176</v>
      </c>
      <c r="B23" s="168"/>
      <c r="C23" s="168"/>
      <c r="D23" s="168"/>
      <c r="E23" s="168"/>
      <c r="F23" s="168"/>
      <c r="G23" s="168"/>
    </row>
    <row r="24" spans="1:7" ht="12" x14ac:dyDescent="0.25">
      <c r="A24" s="168" t="s">
        <v>177</v>
      </c>
      <c r="B24" s="168"/>
      <c r="C24" s="168"/>
      <c r="D24" s="168"/>
      <c r="E24" s="168"/>
      <c r="F24" s="168"/>
      <c r="G24" s="168"/>
    </row>
    <row r="25" spans="1:7" ht="12" x14ac:dyDescent="0.25">
      <c r="A25" s="169" t="s">
        <v>178</v>
      </c>
    </row>
  </sheetData>
  <mergeCells count="3">
    <mergeCell ref="C3:G3"/>
    <mergeCell ref="A23:G23"/>
    <mergeCell ref="A24:G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D23" sqref="D23"/>
    </sheetView>
  </sheetViews>
  <sheetFormatPr baseColWidth="10" defaultColWidth="9.140625" defaultRowHeight="11.25" x14ac:dyDescent="0.25"/>
  <cols>
    <col min="1" max="1" width="23.140625" style="160" customWidth="1"/>
    <col min="2" max="2" width="11" style="160" customWidth="1"/>
    <col min="3" max="6" width="9.140625" style="160"/>
    <col min="7" max="7" width="10.42578125" style="160" bestFit="1" customWidth="1"/>
    <col min="8" max="16384" width="9.140625" style="160"/>
  </cols>
  <sheetData>
    <row r="1" spans="1:7" ht="15" x14ac:dyDescent="0.25">
      <c r="A1" s="170" t="s">
        <v>179</v>
      </c>
    </row>
    <row r="2" spans="1:7" ht="15" x14ac:dyDescent="0.25">
      <c r="A2" s="171" t="s">
        <v>138</v>
      </c>
    </row>
    <row r="3" spans="1:7" x14ac:dyDescent="0.25">
      <c r="B3" s="163" t="s">
        <v>139</v>
      </c>
      <c r="C3" s="163"/>
      <c r="D3" s="163"/>
      <c r="E3" s="163"/>
      <c r="F3" s="163"/>
      <c r="G3" s="172"/>
    </row>
    <row r="4" spans="1:7" ht="12" thickBot="1" x14ac:dyDescent="0.3">
      <c r="A4" s="173" t="s">
        <v>180</v>
      </c>
      <c r="B4" s="165">
        <v>43891</v>
      </c>
      <c r="C4" s="165">
        <v>43922</v>
      </c>
      <c r="D4" s="165">
        <v>43953</v>
      </c>
      <c r="E4" s="165">
        <v>43984</v>
      </c>
      <c r="F4" s="165">
        <v>44015</v>
      </c>
    </row>
    <row r="5" spans="1:7" x14ac:dyDescent="0.25">
      <c r="A5" s="160" t="s">
        <v>181</v>
      </c>
      <c r="B5" s="167">
        <v>353.67053009998693</v>
      </c>
      <c r="C5" s="167">
        <v>465.32669029304213</v>
      </c>
      <c r="D5" s="167">
        <v>437.62333814417076</v>
      </c>
      <c r="E5" s="167">
        <v>307.55446220741584</v>
      </c>
      <c r="F5" s="167">
        <v>155.29538621775313</v>
      </c>
      <c r="G5" s="174"/>
    </row>
    <row r="6" spans="1:7" x14ac:dyDescent="0.25">
      <c r="A6" s="160" t="s">
        <v>182</v>
      </c>
      <c r="B6" s="167">
        <v>422.10836512703446</v>
      </c>
      <c r="C6" s="167">
        <v>552.85325228213674</v>
      </c>
      <c r="D6" s="167">
        <v>513.93054822766999</v>
      </c>
      <c r="E6" s="167">
        <v>336.65379986451927</v>
      </c>
      <c r="F6" s="167">
        <v>168.50351861218851</v>
      </c>
    </row>
    <row r="7" spans="1:7" x14ac:dyDescent="0.25">
      <c r="A7" s="160" t="s">
        <v>183</v>
      </c>
      <c r="B7" s="167">
        <v>1114.3080695450437</v>
      </c>
      <c r="C7" s="167">
        <v>1341.1312886055721</v>
      </c>
      <c r="D7" s="167">
        <v>1161.5574160494743</v>
      </c>
      <c r="E7" s="167">
        <v>600.71159695500558</v>
      </c>
      <c r="F7" s="167">
        <v>292.6412192602765</v>
      </c>
    </row>
    <row r="8" spans="1:7" x14ac:dyDescent="0.25">
      <c r="A8" s="160" t="s">
        <v>184</v>
      </c>
      <c r="B8" s="167">
        <v>1314.5062558242601</v>
      </c>
      <c r="C8" s="167">
        <v>1619.7440351125922</v>
      </c>
      <c r="D8" s="167">
        <v>1447.589228415279</v>
      </c>
      <c r="E8" s="167">
        <v>869.20476164231081</v>
      </c>
      <c r="F8" s="167">
        <v>458.72672489531089</v>
      </c>
    </row>
    <row r="9" spans="1:7" x14ac:dyDescent="0.25">
      <c r="A9" s="160" t="s">
        <v>185</v>
      </c>
      <c r="B9" s="167">
        <v>2790.7957154707096</v>
      </c>
      <c r="C9" s="167">
        <v>3221.2233304261213</v>
      </c>
      <c r="D9" s="167">
        <v>2832.2734130163844</v>
      </c>
      <c r="E9" s="167">
        <v>1266.7764007790518</v>
      </c>
      <c r="F9" s="167">
        <v>586.98553293313034</v>
      </c>
    </row>
    <row r="10" spans="1:7" x14ac:dyDescent="0.25">
      <c r="A10" s="160" t="s">
        <v>186</v>
      </c>
      <c r="B10" s="167">
        <v>1248.8042092200021</v>
      </c>
      <c r="C10" s="167">
        <v>1576.9116413492554</v>
      </c>
      <c r="D10" s="167">
        <v>1550.5597189911252</v>
      </c>
      <c r="E10" s="167">
        <v>1079.4749861428757</v>
      </c>
      <c r="F10" s="167">
        <v>740.6061725484235</v>
      </c>
    </row>
    <row r="11" spans="1:7" x14ac:dyDescent="0.25">
      <c r="B11" s="167"/>
      <c r="C11" s="167"/>
      <c r="D11" s="167"/>
      <c r="E11" s="167"/>
      <c r="F11" s="167"/>
    </row>
    <row r="12" spans="1:7" ht="12" x14ac:dyDescent="0.25">
      <c r="A12" s="168" t="s">
        <v>187</v>
      </c>
      <c r="B12" s="168"/>
      <c r="C12" s="168"/>
      <c r="D12" s="168"/>
      <c r="E12" s="168"/>
      <c r="F12" s="168"/>
    </row>
    <row r="13" spans="1:7" ht="12" x14ac:dyDescent="0.25">
      <c r="A13" s="168" t="s">
        <v>177</v>
      </c>
      <c r="B13" s="168"/>
      <c r="C13" s="168"/>
      <c r="D13" s="168"/>
      <c r="E13" s="168"/>
      <c r="F13" s="168"/>
      <c r="G13" s="167"/>
    </row>
    <row r="14" spans="1:7" ht="12" x14ac:dyDescent="0.25">
      <c r="A14" s="169" t="s">
        <v>178</v>
      </c>
      <c r="C14" s="167"/>
      <c r="D14" s="167"/>
      <c r="E14" s="167"/>
      <c r="F14" s="167"/>
      <c r="G14" s="167"/>
    </row>
    <row r="15" spans="1:7" x14ac:dyDescent="0.25">
      <c r="C15" s="167"/>
      <c r="D15" s="167"/>
      <c r="E15" s="167"/>
      <c r="F15" s="167"/>
      <c r="G15" s="167"/>
    </row>
    <row r="16" spans="1:7" x14ac:dyDescent="0.25">
      <c r="C16" s="167"/>
      <c r="D16" s="167"/>
      <c r="E16" s="167"/>
      <c r="F16" s="167"/>
      <c r="G16" s="167"/>
    </row>
    <row r="17" spans="3:7" x14ac:dyDescent="0.25">
      <c r="C17" s="167"/>
      <c r="D17" s="167"/>
      <c r="E17" s="167"/>
      <c r="F17" s="167"/>
      <c r="G17" s="167"/>
    </row>
  </sheetData>
  <mergeCells count="3">
    <mergeCell ref="B3:F3"/>
    <mergeCell ref="A12:F12"/>
    <mergeCell ref="A13:F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D37" sqref="D37"/>
    </sheetView>
  </sheetViews>
  <sheetFormatPr baseColWidth="10" defaultColWidth="9.140625" defaultRowHeight="11.25" x14ac:dyDescent="0.25"/>
  <cols>
    <col min="1" max="1" width="5.7109375" style="160" customWidth="1"/>
    <col min="2" max="2" width="34.42578125" style="160" customWidth="1"/>
    <col min="3" max="16384" width="9.140625" style="160"/>
  </cols>
  <sheetData>
    <row r="1" spans="1:7" ht="15" x14ac:dyDescent="0.25">
      <c r="A1" s="159" t="s">
        <v>188</v>
      </c>
    </row>
    <row r="2" spans="1:7" ht="15" x14ac:dyDescent="0.25">
      <c r="A2" s="162" t="s">
        <v>189</v>
      </c>
    </row>
    <row r="3" spans="1:7" x14ac:dyDescent="0.25">
      <c r="C3" s="163" t="s">
        <v>190</v>
      </c>
      <c r="D3" s="163"/>
      <c r="E3" s="163"/>
      <c r="F3" s="163"/>
      <c r="G3" s="163"/>
    </row>
    <row r="4" spans="1:7" s="166" customFormat="1" ht="12" thickBot="1" x14ac:dyDescent="0.3">
      <c r="A4" s="164" t="s">
        <v>140</v>
      </c>
      <c r="B4" s="164" t="s">
        <v>191</v>
      </c>
      <c r="C4" s="165">
        <v>43891</v>
      </c>
      <c r="D4" s="165">
        <v>43922</v>
      </c>
      <c r="E4" s="165">
        <v>43953</v>
      </c>
      <c r="F4" s="165">
        <v>43984</v>
      </c>
      <c r="G4" s="165">
        <v>44015</v>
      </c>
    </row>
    <row r="5" spans="1:7" x14ac:dyDescent="0.25">
      <c r="A5" s="160" t="s">
        <v>142</v>
      </c>
      <c r="B5" s="160" t="s">
        <v>143</v>
      </c>
      <c r="C5" s="167">
        <v>1.5343527284981479E-2</v>
      </c>
      <c r="D5" s="167">
        <v>4.8739955527644541E-2</v>
      </c>
      <c r="E5" s="167">
        <v>3.8100836860845762E-2</v>
      </c>
      <c r="F5" s="167">
        <v>1.229078199524313E-2</v>
      </c>
      <c r="G5" s="167">
        <v>0</v>
      </c>
    </row>
    <row r="6" spans="1:7" x14ac:dyDescent="0.25">
      <c r="A6" s="160" t="s">
        <v>144</v>
      </c>
      <c r="B6" s="160" t="s">
        <v>145</v>
      </c>
      <c r="C6" s="167">
        <v>4.0896685864423734</v>
      </c>
      <c r="D6" s="167">
        <v>11.573774994262701</v>
      </c>
      <c r="E6" s="167">
        <v>5.4218034929154211</v>
      </c>
      <c r="F6" s="167">
        <v>1.4760783227393681</v>
      </c>
      <c r="G6" s="167">
        <v>0.48806435739680881</v>
      </c>
    </row>
    <row r="7" spans="1:7" x14ac:dyDescent="0.25">
      <c r="A7" s="160" t="s">
        <v>146</v>
      </c>
      <c r="B7" s="160" t="s">
        <v>147</v>
      </c>
      <c r="C7" s="167">
        <v>2.2607733158197032</v>
      </c>
      <c r="D7" s="167">
        <v>6.4238767008810731</v>
      </c>
      <c r="E7" s="167">
        <v>3.5246848599929357</v>
      </c>
      <c r="F7" s="167">
        <v>0.91219400414946084</v>
      </c>
      <c r="G7" s="167">
        <v>0.57544326478278651</v>
      </c>
    </row>
    <row r="8" spans="1:7" x14ac:dyDescent="0.25">
      <c r="A8" s="160" t="s">
        <v>148</v>
      </c>
      <c r="B8" s="160" t="s">
        <v>149</v>
      </c>
      <c r="C8" s="167">
        <v>1.3795277936530661</v>
      </c>
      <c r="D8" s="167">
        <v>3.4166948715880969</v>
      </c>
      <c r="E8" s="167">
        <v>1.542787911536881</v>
      </c>
      <c r="F8" s="167">
        <v>1.698832501919195</v>
      </c>
      <c r="G8" s="167">
        <v>0.7913757636578912</v>
      </c>
    </row>
    <row r="9" spans="1:7" x14ac:dyDescent="0.25">
      <c r="A9" s="160" t="s">
        <v>150</v>
      </c>
      <c r="B9" s="160" t="s">
        <v>151</v>
      </c>
      <c r="C9" s="167">
        <v>3.3990562922261058</v>
      </c>
      <c r="D9" s="167">
        <v>10.919287037603819</v>
      </c>
      <c r="E9" s="167">
        <v>6.3624861384505271</v>
      </c>
      <c r="F9" s="167">
        <v>3.1200008544521394</v>
      </c>
      <c r="G9" s="167">
        <v>1.301209467443937</v>
      </c>
    </row>
    <row r="10" spans="1:7" x14ac:dyDescent="0.25">
      <c r="A10" s="160" t="s">
        <v>152</v>
      </c>
      <c r="B10" s="160" t="s">
        <v>153</v>
      </c>
      <c r="C10" s="167">
        <v>4.5365167077860749</v>
      </c>
      <c r="D10" s="167">
        <v>13.868364587684109</v>
      </c>
      <c r="E10" s="167">
        <v>9.9370853559174925</v>
      </c>
      <c r="F10" s="167">
        <v>4.0474293848166703</v>
      </c>
      <c r="G10" s="167">
        <v>1.4804368530873531</v>
      </c>
    </row>
    <row r="11" spans="1:7" x14ac:dyDescent="0.25">
      <c r="A11" s="160" t="s">
        <v>154</v>
      </c>
      <c r="B11" s="160" t="s">
        <v>155</v>
      </c>
      <c r="C11" s="167">
        <v>5.638749779064411</v>
      </c>
      <c r="D11" s="167">
        <v>13.692267680276581</v>
      </c>
      <c r="E11" s="167">
        <v>7.4431907419134253</v>
      </c>
      <c r="F11" s="167">
        <v>4.3932009222043131</v>
      </c>
      <c r="G11" s="167">
        <v>2.042299530165677</v>
      </c>
    </row>
    <row r="12" spans="1:7" x14ac:dyDescent="0.25">
      <c r="A12" s="160" t="s">
        <v>156</v>
      </c>
      <c r="B12" s="160" t="s">
        <v>157</v>
      </c>
      <c r="C12" s="167">
        <v>47.013841697317218</v>
      </c>
      <c r="D12" s="167">
        <v>111.5539766686569</v>
      </c>
      <c r="E12" s="167">
        <v>35.863205338722395</v>
      </c>
      <c r="F12" s="167">
        <v>9.2653584210165292</v>
      </c>
      <c r="G12" s="167">
        <v>2.8908271326901653</v>
      </c>
    </row>
    <row r="13" spans="1:7" x14ac:dyDescent="0.25">
      <c r="A13" s="160" t="s">
        <v>160</v>
      </c>
      <c r="B13" s="160" t="s">
        <v>161</v>
      </c>
      <c r="C13" s="167">
        <v>18.726040717836177</v>
      </c>
      <c r="D13" s="167">
        <v>47.435740344774345</v>
      </c>
      <c r="E13" s="167">
        <v>25.910325876033401</v>
      </c>
      <c r="F13" s="167">
        <v>9.9768140059069861</v>
      </c>
      <c r="G13" s="167">
        <v>4.3742931890501424</v>
      </c>
    </row>
    <row r="14" spans="1:7" x14ac:dyDescent="0.25">
      <c r="A14" s="160" t="s">
        <v>158</v>
      </c>
      <c r="B14" s="160" t="s">
        <v>159</v>
      </c>
      <c r="C14" s="167">
        <v>6.1484749439647279</v>
      </c>
      <c r="D14" s="167">
        <v>19.933150855992618</v>
      </c>
      <c r="E14" s="167">
        <v>14.468450428366641</v>
      </c>
      <c r="F14" s="167">
        <v>9.9741409260539591</v>
      </c>
      <c r="G14" s="167">
        <v>5.6814138309761102</v>
      </c>
    </row>
    <row r="15" spans="1:7" x14ac:dyDescent="0.25">
      <c r="A15" s="160" t="s">
        <v>164</v>
      </c>
      <c r="B15" s="160" t="s">
        <v>165</v>
      </c>
      <c r="C15" s="167">
        <v>21.582318181013378</v>
      </c>
      <c r="D15" s="167">
        <v>55.881218106794883</v>
      </c>
      <c r="E15" s="167">
        <v>32.660576913227402</v>
      </c>
      <c r="F15" s="167">
        <v>17.573531339938238</v>
      </c>
      <c r="G15" s="167">
        <v>7.2892969247855319</v>
      </c>
    </row>
    <row r="16" spans="1:7" x14ac:dyDescent="0.25">
      <c r="A16" s="160" t="s">
        <v>162</v>
      </c>
      <c r="B16" s="160" t="s">
        <v>163</v>
      </c>
      <c r="C16" s="167">
        <v>7.1624968431826588</v>
      </c>
      <c r="D16" s="167">
        <v>20.545590359613982</v>
      </c>
      <c r="E16" s="167">
        <v>11.66306908609795</v>
      </c>
      <c r="F16" s="167">
        <v>6.1611328661187654</v>
      </c>
      <c r="G16" s="167">
        <v>7.3098192470578152</v>
      </c>
    </row>
    <row r="17" spans="1:7" x14ac:dyDescent="0.25">
      <c r="A17" s="160" t="s">
        <v>168</v>
      </c>
      <c r="B17" s="160" t="s">
        <v>169</v>
      </c>
      <c r="C17" s="167">
        <v>25.15723233539039</v>
      </c>
      <c r="D17" s="167">
        <v>62.193640853952196</v>
      </c>
      <c r="E17" s="167">
        <v>30.360385500876852</v>
      </c>
      <c r="F17" s="167">
        <v>15.676801906541311</v>
      </c>
      <c r="G17" s="167">
        <v>8.615488828679295</v>
      </c>
    </row>
    <row r="18" spans="1:7" x14ac:dyDescent="0.25">
      <c r="A18" s="160" t="s">
        <v>166</v>
      </c>
      <c r="B18" s="160" t="s">
        <v>167</v>
      </c>
      <c r="C18" s="167">
        <v>67.605028735745876</v>
      </c>
      <c r="D18" s="167">
        <v>172.98831740997107</v>
      </c>
      <c r="E18" s="167">
        <v>74.747247618412459</v>
      </c>
      <c r="F18" s="167">
        <v>28.537627024294849</v>
      </c>
      <c r="G18" s="167">
        <v>11.730669784592349</v>
      </c>
    </row>
    <row r="19" spans="1:7" x14ac:dyDescent="0.25">
      <c r="A19" s="160" t="s">
        <v>170</v>
      </c>
      <c r="B19" s="160" t="s">
        <v>171</v>
      </c>
      <c r="C19" s="167">
        <v>18.80623395339893</v>
      </c>
      <c r="D19" s="167">
        <v>55.427011993016308</v>
      </c>
      <c r="E19" s="167">
        <v>38.436866849671325</v>
      </c>
      <c r="F19" s="167">
        <v>25.804674050434198</v>
      </c>
      <c r="G19" s="167">
        <v>13.98806483236948</v>
      </c>
    </row>
    <row r="20" spans="1:7" x14ac:dyDescent="0.25">
      <c r="A20" s="160" t="s">
        <v>172</v>
      </c>
      <c r="B20" s="160" t="s">
        <v>173</v>
      </c>
      <c r="C20" s="167">
        <v>48.235235574979939</v>
      </c>
      <c r="D20" s="167">
        <v>117.98680230174109</v>
      </c>
      <c r="E20" s="167">
        <v>86.788023381164095</v>
      </c>
      <c r="F20" s="167">
        <v>43.364485966184937</v>
      </c>
      <c r="G20" s="167">
        <v>28.603907209319118</v>
      </c>
    </row>
    <row r="21" spans="1:7" x14ac:dyDescent="0.25">
      <c r="A21" s="160" t="s">
        <v>174</v>
      </c>
      <c r="B21" s="160" t="s">
        <v>175</v>
      </c>
      <c r="C21" s="167">
        <v>47.36821739239651</v>
      </c>
      <c r="D21" s="167">
        <v>118.81880299101719</v>
      </c>
      <c r="E21" s="167">
        <v>70.848444091931171</v>
      </c>
      <c r="F21" s="167">
        <v>40.251696849651232</v>
      </c>
      <c r="G21" s="167">
        <v>30.522629812043839</v>
      </c>
    </row>
    <row r="25" spans="1:7" ht="12" x14ac:dyDescent="0.25">
      <c r="A25" s="175" t="s">
        <v>192</v>
      </c>
      <c r="B25" s="175"/>
      <c r="C25" s="175"/>
      <c r="D25" s="175"/>
      <c r="E25" s="175"/>
      <c r="F25" s="175"/>
      <c r="G25" s="175"/>
    </row>
    <row r="26" spans="1:7" ht="12" x14ac:dyDescent="0.25">
      <c r="A26" s="175" t="s">
        <v>177</v>
      </c>
      <c r="B26" s="175"/>
      <c r="C26" s="175"/>
      <c r="D26" s="175"/>
      <c r="E26" s="175"/>
      <c r="F26" s="175"/>
      <c r="G26" s="175"/>
    </row>
    <row r="27" spans="1:7" ht="12" x14ac:dyDescent="0.25">
      <c r="A27" s="176" t="s">
        <v>178</v>
      </c>
    </row>
    <row r="31" spans="1:7" x14ac:dyDescent="0.25">
      <c r="G31" s="167">
        <f>1000*SUM(G5:G21)/SUM('[3]Graphique B'!F5:F10)</f>
        <v>53.14110308366714</v>
      </c>
    </row>
    <row r="37" spans="7:7" x14ac:dyDescent="0.25">
      <c r="G37" s="174"/>
    </row>
  </sheetData>
  <mergeCells count="3">
    <mergeCell ref="C3:G3"/>
    <mergeCell ref="A25:G25"/>
    <mergeCell ref="A26:G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opLeftCell="A4" zoomScale="85" zoomScaleNormal="85" workbookViewId="0">
      <selection activeCell="I10" sqref="I10"/>
    </sheetView>
  </sheetViews>
  <sheetFormatPr baseColWidth="10" defaultRowHeight="15" x14ac:dyDescent="0.25"/>
  <cols>
    <col min="1" max="1" width="45.140625" customWidth="1"/>
    <col min="2" max="7" width="20.28515625" customWidth="1"/>
  </cols>
  <sheetData>
    <row r="1" spans="1:7" x14ac:dyDescent="0.25">
      <c r="A1" s="70" t="s">
        <v>85</v>
      </c>
    </row>
    <row r="2" spans="1:7" x14ac:dyDescent="0.25">
      <c r="A2" s="71"/>
    </row>
    <row r="3" spans="1:7" ht="75.75" customHeight="1" x14ac:dyDescent="0.25">
      <c r="A3" s="112"/>
      <c r="B3" s="113" t="s">
        <v>22</v>
      </c>
      <c r="C3" s="114" t="s">
        <v>23</v>
      </c>
      <c r="D3" s="114" t="s">
        <v>24</v>
      </c>
      <c r="E3" s="114" t="s">
        <v>95</v>
      </c>
      <c r="F3" s="114" t="s">
        <v>25</v>
      </c>
      <c r="G3" s="115" t="s">
        <v>5</v>
      </c>
    </row>
    <row r="4" spans="1:7" x14ac:dyDescent="0.25">
      <c r="A4" s="76" t="s">
        <v>110</v>
      </c>
      <c r="B4" s="116">
        <v>41.099999999999994</v>
      </c>
      <c r="C4" s="117">
        <v>9</v>
      </c>
      <c r="D4" s="117">
        <v>2.4</v>
      </c>
      <c r="E4" s="117">
        <v>40.799999999999997</v>
      </c>
      <c r="F4" s="117">
        <v>6.6000000000000005</v>
      </c>
      <c r="G4" s="118"/>
    </row>
    <row r="5" spans="1:7" x14ac:dyDescent="0.25">
      <c r="A5" s="80" t="s">
        <v>97</v>
      </c>
      <c r="B5" s="119">
        <v>39.5</v>
      </c>
      <c r="C5" s="120">
        <v>11.899999999999999</v>
      </c>
      <c r="D5" s="120">
        <v>3.3000000000000003</v>
      </c>
      <c r="E5" s="120">
        <v>38.4</v>
      </c>
      <c r="F5" s="120">
        <v>6.8000000000000007</v>
      </c>
      <c r="G5" s="121"/>
    </row>
    <row r="6" spans="1:7" x14ac:dyDescent="0.25">
      <c r="A6" s="80" t="s">
        <v>93</v>
      </c>
      <c r="B6" s="119">
        <v>41.578595499999999</v>
      </c>
      <c r="C6" s="120">
        <v>23.811857700000001</v>
      </c>
      <c r="D6" s="120">
        <v>6.6912693999999995</v>
      </c>
      <c r="E6" s="120"/>
      <c r="F6" s="120">
        <v>27.9</v>
      </c>
      <c r="G6" s="121"/>
    </row>
    <row r="7" spans="1:7" x14ac:dyDescent="0.25">
      <c r="A7" s="80" t="s">
        <v>18</v>
      </c>
      <c r="B7" s="119">
        <v>45.116980599999998</v>
      </c>
      <c r="C7" s="120">
        <v>35.380382400000002</v>
      </c>
      <c r="D7" s="120">
        <v>12.691991999999999</v>
      </c>
      <c r="E7" s="120"/>
      <c r="F7" s="120">
        <v>6.8106450000000009</v>
      </c>
      <c r="G7" s="121"/>
    </row>
    <row r="8" spans="1:7" x14ac:dyDescent="0.25">
      <c r="A8" s="80" t="s">
        <v>19</v>
      </c>
      <c r="B8" s="119">
        <v>45.1</v>
      </c>
      <c r="C8" s="120">
        <v>30.9</v>
      </c>
      <c r="D8" s="120">
        <v>17.5</v>
      </c>
      <c r="E8" s="120"/>
      <c r="F8" s="120">
        <v>6.5</v>
      </c>
      <c r="G8" s="121"/>
    </row>
    <row r="9" spans="1:7" x14ac:dyDescent="0.25">
      <c r="A9" s="84"/>
      <c r="B9" s="122"/>
      <c r="C9" s="123"/>
      <c r="D9" s="123"/>
      <c r="E9" s="123"/>
      <c r="F9" s="123"/>
      <c r="G9" s="124"/>
    </row>
    <row r="10" spans="1:7" x14ac:dyDescent="0.25">
      <c r="A10" t="s">
        <v>111</v>
      </c>
      <c r="B10" s="116">
        <v>9.1</v>
      </c>
      <c r="C10" s="117">
        <v>16.100000000000001</v>
      </c>
      <c r="D10" s="117" t="s">
        <v>5</v>
      </c>
      <c r="E10" s="117">
        <v>71.3</v>
      </c>
      <c r="F10" s="117" t="s">
        <v>5</v>
      </c>
      <c r="G10" s="121">
        <f>100-SUM(B10:F10)</f>
        <v>3.5</v>
      </c>
    </row>
    <row r="11" spans="1:7" x14ac:dyDescent="0.25">
      <c r="A11" s="80" t="s">
        <v>97</v>
      </c>
      <c r="B11" s="119">
        <v>33.700000000000003</v>
      </c>
      <c r="C11" s="120">
        <v>0</v>
      </c>
      <c r="D11" s="120">
        <v>2</v>
      </c>
      <c r="E11" s="120">
        <v>49.4</v>
      </c>
      <c r="F11" s="120">
        <v>14.899999999999999</v>
      </c>
      <c r="G11" s="121"/>
    </row>
    <row r="12" spans="1:7" x14ac:dyDescent="0.25">
      <c r="A12" s="80" t="s">
        <v>93</v>
      </c>
      <c r="B12" s="119">
        <v>34.892022300000001</v>
      </c>
      <c r="C12" s="120">
        <v>23.597762499999998</v>
      </c>
      <c r="D12" s="120">
        <v>10.278962499999999</v>
      </c>
      <c r="E12" s="120"/>
      <c r="F12" s="120">
        <v>31.231252699999992</v>
      </c>
      <c r="G12" s="121"/>
    </row>
    <row r="13" spans="1:7" x14ac:dyDescent="0.25">
      <c r="A13" s="80" t="s">
        <v>18</v>
      </c>
      <c r="B13" s="119">
        <v>40.1397075</v>
      </c>
      <c r="C13" s="120">
        <v>31.898913299999997</v>
      </c>
      <c r="D13" s="120">
        <v>13.9282915</v>
      </c>
      <c r="E13" s="120"/>
      <c r="F13" s="120">
        <v>14.033087700000003</v>
      </c>
      <c r="G13" s="121"/>
    </row>
    <row r="14" spans="1:7" x14ac:dyDescent="0.25">
      <c r="A14" s="80" t="s">
        <v>19</v>
      </c>
      <c r="B14" s="119">
        <v>38.799999999999997</v>
      </c>
      <c r="C14" s="120">
        <v>34.700000000000003</v>
      </c>
      <c r="D14" s="120">
        <v>7.1</v>
      </c>
      <c r="E14" s="120"/>
      <c r="F14" s="120">
        <v>19.400000000000006</v>
      </c>
      <c r="G14" s="121"/>
    </row>
    <row r="15" spans="1:7" x14ac:dyDescent="0.25">
      <c r="A15" s="84"/>
      <c r="B15" s="122"/>
      <c r="C15" s="123"/>
      <c r="D15" s="123"/>
      <c r="E15" s="123"/>
      <c r="F15" s="123"/>
      <c r="G15" s="124"/>
    </row>
    <row r="16" spans="1:7" x14ac:dyDescent="0.25">
      <c r="A16" t="s">
        <v>112</v>
      </c>
      <c r="B16" s="116">
        <v>30.2</v>
      </c>
      <c r="C16" s="117" t="s">
        <v>5</v>
      </c>
      <c r="D16" s="117" t="s">
        <v>5</v>
      </c>
      <c r="E16" s="117">
        <v>65.5</v>
      </c>
      <c r="F16" s="117">
        <v>2.2999999999999998</v>
      </c>
      <c r="G16" s="121">
        <f>100-SUM(B16:F16)</f>
        <v>2</v>
      </c>
    </row>
    <row r="17" spans="1:7" x14ac:dyDescent="0.25">
      <c r="A17" s="80" t="s">
        <v>97</v>
      </c>
      <c r="B17" s="119">
        <v>28.9</v>
      </c>
      <c r="C17" s="120">
        <v>4.5999999999999996</v>
      </c>
      <c r="D17" s="120">
        <v>1.4000000000000001</v>
      </c>
      <c r="E17" s="120">
        <v>64.400000000000006</v>
      </c>
      <c r="F17" s="120">
        <v>0.70000000000000007</v>
      </c>
      <c r="G17" s="121"/>
    </row>
    <row r="18" spans="1:7" x14ac:dyDescent="0.25">
      <c r="A18" s="80" t="s">
        <v>93</v>
      </c>
      <c r="B18" s="119">
        <v>38.4</v>
      </c>
      <c r="C18" s="120">
        <v>6.6</v>
      </c>
      <c r="D18" s="120">
        <v>3.8</v>
      </c>
      <c r="E18" s="120"/>
      <c r="F18" s="120">
        <v>51.20000000000001</v>
      </c>
      <c r="G18" s="121"/>
    </row>
    <row r="19" spans="1:7" x14ac:dyDescent="0.25">
      <c r="A19" s="80" t="s">
        <v>18</v>
      </c>
      <c r="B19" s="119">
        <v>63.633544399999998</v>
      </c>
      <c r="C19" s="120">
        <v>11.5825456</v>
      </c>
      <c r="D19" s="120">
        <v>6.9727708000000002</v>
      </c>
      <c r="E19" s="120"/>
      <c r="F19" s="120">
        <v>17.811139199999992</v>
      </c>
      <c r="G19" s="121"/>
    </row>
    <row r="20" spans="1:7" x14ac:dyDescent="0.25">
      <c r="A20" s="80" t="s">
        <v>19</v>
      </c>
      <c r="B20" s="119">
        <v>71.3</v>
      </c>
      <c r="C20" s="120">
        <v>6.6</v>
      </c>
      <c r="D20" s="120">
        <v>9.4</v>
      </c>
      <c r="E20" s="120"/>
      <c r="F20" s="120">
        <v>12.700000000000003</v>
      </c>
      <c r="G20" s="121"/>
    </row>
    <row r="21" spans="1:7" x14ac:dyDescent="0.25">
      <c r="A21" s="84"/>
      <c r="B21" s="122"/>
      <c r="C21" s="123"/>
      <c r="D21" s="123"/>
      <c r="E21" s="123"/>
      <c r="F21" s="123"/>
      <c r="G21" s="124"/>
    </row>
    <row r="22" spans="1:7" x14ac:dyDescent="0.25">
      <c r="A22" t="s">
        <v>113</v>
      </c>
      <c r="B22" s="77">
        <v>0</v>
      </c>
      <c r="C22" s="78">
        <v>0</v>
      </c>
      <c r="D22" s="78">
        <v>0</v>
      </c>
      <c r="E22" s="78" t="s">
        <v>5</v>
      </c>
      <c r="F22" s="78">
        <v>0</v>
      </c>
      <c r="G22" s="83">
        <f>100-SUM(B22:F22)</f>
        <v>100</v>
      </c>
    </row>
    <row r="23" spans="1:7" x14ac:dyDescent="0.25">
      <c r="A23" s="80" t="s">
        <v>97</v>
      </c>
      <c r="B23" s="81" t="s">
        <v>5</v>
      </c>
      <c r="C23" s="82">
        <v>0</v>
      </c>
      <c r="D23" s="82">
        <v>0</v>
      </c>
      <c r="E23" s="82" t="s">
        <v>5</v>
      </c>
      <c r="F23" s="82">
        <v>0</v>
      </c>
      <c r="G23" s="83">
        <v>100</v>
      </c>
    </row>
    <row r="24" spans="1:7" x14ac:dyDescent="0.25">
      <c r="A24" s="80" t="s">
        <v>93</v>
      </c>
      <c r="B24" s="81">
        <v>79.599999999999994</v>
      </c>
      <c r="C24" s="82">
        <v>0</v>
      </c>
      <c r="D24" s="82" t="s">
        <v>5</v>
      </c>
      <c r="E24" s="82"/>
      <c r="F24" s="82" t="s">
        <v>5</v>
      </c>
      <c r="G24" s="83">
        <v>20.400000000000006</v>
      </c>
    </row>
    <row r="25" spans="1:7" x14ac:dyDescent="0.25">
      <c r="A25" s="80" t="s">
        <v>18</v>
      </c>
      <c r="B25" s="81" t="s">
        <v>5</v>
      </c>
      <c r="C25" s="82">
        <v>0</v>
      </c>
      <c r="D25" s="82">
        <v>0</v>
      </c>
      <c r="E25" s="82"/>
      <c r="F25" s="82">
        <v>0</v>
      </c>
      <c r="G25" s="83">
        <v>100</v>
      </c>
    </row>
    <row r="26" spans="1:7" x14ac:dyDescent="0.25">
      <c r="A26" s="80" t="s">
        <v>19</v>
      </c>
      <c r="B26" s="81" t="s">
        <v>5</v>
      </c>
      <c r="C26" s="82">
        <v>0</v>
      </c>
      <c r="D26" s="82">
        <v>0</v>
      </c>
      <c r="E26" s="82"/>
      <c r="F26" s="82" t="s">
        <v>5</v>
      </c>
      <c r="G26" s="83">
        <v>100</v>
      </c>
    </row>
    <row r="27" spans="1:7" x14ac:dyDescent="0.25">
      <c r="A27" s="84"/>
      <c r="B27" s="122"/>
      <c r="C27" s="123"/>
      <c r="D27" s="123"/>
      <c r="E27" s="123"/>
      <c r="F27" s="123"/>
      <c r="G27" s="124"/>
    </row>
    <row r="28" spans="1:7" x14ac:dyDescent="0.25">
      <c r="A28" t="s">
        <v>114</v>
      </c>
      <c r="B28" s="116">
        <v>52.400000000000006</v>
      </c>
      <c r="C28" s="117" t="s">
        <v>5</v>
      </c>
      <c r="D28" s="117" t="s">
        <v>5</v>
      </c>
      <c r="E28" s="117">
        <v>28.299999999999997</v>
      </c>
      <c r="F28" s="117">
        <v>12.2</v>
      </c>
      <c r="G28" s="121">
        <f>100-SUM(B28:F28)</f>
        <v>7.0999999999999943</v>
      </c>
    </row>
    <row r="29" spans="1:7" x14ac:dyDescent="0.25">
      <c r="A29" s="80" t="s">
        <v>97</v>
      </c>
      <c r="B29" s="119">
        <v>47.8</v>
      </c>
      <c r="C29" s="120">
        <v>2.1999999999999997</v>
      </c>
      <c r="D29" s="120">
        <v>2.6</v>
      </c>
      <c r="E29" s="120">
        <v>33.900000000000006</v>
      </c>
      <c r="F29" s="120">
        <v>13.5</v>
      </c>
      <c r="G29" s="121"/>
    </row>
    <row r="30" spans="1:7" x14ac:dyDescent="0.25">
      <c r="A30" s="80" t="s">
        <v>93</v>
      </c>
      <c r="B30" s="119">
        <v>52.9</v>
      </c>
      <c r="C30" s="120">
        <v>2.8</v>
      </c>
      <c r="D30" s="120">
        <v>12.6</v>
      </c>
      <c r="E30" s="120"/>
      <c r="F30" s="120">
        <v>31.70000000000001</v>
      </c>
      <c r="G30" s="121"/>
    </row>
    <row r="31" spans="1:7" x14ac:dyDescent="0.25">
      <c r="A31" s="80" t="s">
        <v>18</v>
      </c>
      <c r="B31" s="119">
        <v>62.241611100000007</v>
      </c>
      <c r="C31" s="120">
        <v>5.9840900000000001</v>
      </c>
      <c r="D31" s="120">
        <v>20.764640800000002</v>
      </c>
      <c r="E31" s="120"/>
      <c r="F31" s="120">
        <v>11.009658100000003</v>
      </c>
      <c r="G31" s="121"/>
    </row>
    <row r="32" spans="1:7" x14ac:dyDescent="0.25">
      <c r="A32" s="80" t="s">
        <v>19</v>
      </c>
      <c r="B32" s="119">
        <v>48.4</v>
      </c>
      <c r="C32" s="120">
        <v>6.9</v>
      </c>
      <c r="D32" s="120">
        <v>28.2</v>
      </c>
      <c r="E32" s="120"/>
      <c r="F32" s="120">
        <v>16.499999999999993</v>
      </c>
      <c r="G32" s="121"/>
    </row>
    <row r="33" spans="1:7" x14ac:dyDescent="0.25">
      <c r="A33" s="84"/>
      <c r="B33" s="122"/>
      <c r="C33" s="123"/>
      <c r="D33" s="123"/>
      <c r="E33" s="123"/>
      <c r="F33" s="123"/>
      <c r="G33" s="124"/>
    </row>
    <row r="34" spans="1:7" x14ac:dyDescent="0.25">
      <c r="A34" t="s">
        <v>115</v>
      </c>
      <c r="B34" s="116">
        <v>51.7</v>
      </c>
      <c r="C34" s="117">
        <v>2.1</v>
      </c>
      <c r="D34" s="117">
        <v>9.1</v>
      </c>
      <c r="E34" s="117">
        <v>16.7</v>
      </c>
      <c r="F34" s="117">
        <v>20.399999999999999</v>
      </c>
      <c r="G34" s="121"/>
    </row>
    <row r="35" spans="1:7" x14ac:dyDescent="0.25">
      <c r="A35" s="80" t="s">
        <v>97</v>
      </c>
      <c r="B35" s="119">
        <v>49.9</v>
      </c>
      <c r="C35" s="120">
        <v>0.3</v>
      </c>
      <c r="D35" s="120">
        <v>20.5</v>
      </c>
      <c r="E35" s="120">
        <v>23.599999999999998</v>
      </c>
      <c r="F35" s="120">
        <v>5.6000000000000005</v>
      </c>
      <c r="G35" s="121"/>
    </row>
    <row r="36" spans="1:7" x14ac:dyDescent="0.25">
      <c r="A36" s="80" t="s">
        <v>93</v>
      </c>
      <c r="B36" s="119">
        <v>70.2</v>
      </c>
      <c r="C36" s="120">
        <v>7.3</v>
      </c>
      <c r="D36" s="120">
        <v>15.9</v>
      </c>
      <c r="E36" s="120"/>
      <c r="F36" s="120">
        <v>6.5999999999999943</v>
      </c>
      <c r="G36" s="121"/>
    </row>
    <row r="37" spans="1:7" x14ac:dyDescent="0.25">
      <c r="A37" s="80" t="s">
        <v>18</v>
      </c>
      <c r="B37" s="119">
        <v>56.187470300000001</v>
      </c>
      <c r="C37" s="120">
        <v>6.1203899999999996</v>
      </c>
      <c r="D37" s="120">
        <v>29.2498349</v>
      </c>
      <c r="E37" s="120"/>
      <c r="F37" s="120">
        <v>8.4423048000000023</v>
      </c>
      <c r="G37" s="121"/>
    </row>
    <row r="38" spans="1:7" x14ac:dyDescent="0.25">
      <c r="A38" s="80" t="s">
        <v>19</v>
      </c>
      <c r="B38" s="119">
        <v>37.6</v>
      </c>
      <c r="C38" s="120">
        <v>8</v>
      </c>
      <c r="D38" s="120">
        <v>46.7</v>
      </c>
      <c r="E38" s="120"/>
      <c r="F38" s="120">
        <v>7.6999999999999957</v>
      </c>
      <c r="G38" s="121"/>
    </row>
    <row r="39" spans="1:7" x14ac:dyDescent="0.25">
      <c r="A39" s="84"/>
      <c r="B39" s="122"/>
      <c r="C39" s="123"/>
      <c r="D39" s="123"/>
      <c r="E39" s="123"/>
      <c r="F39" s="123"/>
      <c r="G39" s="124"/>
    </row>
    <row r="40" spans="1:7" x14ac:dyDescent="0.25">
      <c r="A40" t="s">
        <v>116</v>
      </c>
      <c r="B40" s="116">
        <v>64.099999999999994</v>
      </c>
      <c r="C40" s="117">
        <v>1.2</v>
      </c>
      <c r="D40" s="117">
        <v>1.4000000000000001</v>
      </c>
      <c r="E40" s="117">
        <v>28.9</v>
      </c>
      <c r="F40" s="117">
        <v>4.3999999999999995</v>
      </c>
      <c r="G40" s="118"/>
    </row>
    <row r="41" spans="1:7" x14ac:dyDescent="0.25">
      <c r="A41" s="80" t="s">
        <v>97</v>
      </c>
      <c r="B41" s="119">
        <v>60.5</v>
      </c>
      <c r="C41" s="120">
        <v>2.4</v>
      </c>
      <c r="D41" s="120">
        <v>2.4</v>
      </c>
      <c r="E41" s="120">
        <v>29.7</v>
      </c>
      <c r="F41" s="120">
        <v>4.9000000000000004</v>
      </c>
      <c r="G41" s="121"/>
    </row>
    <row r="42" spans="1:7" x14ac:dyDescent="0.25">
      <c r="A42" s="80" t="s">
        <v>93</v>
      </c>
      <c r="B42" s="119">
        <v>62.9</v>
      </c>
      <c r="C42" s="120">
        <v>6.5</v>
      </c>
      <c r="D42" s="120">
        <v>7</v>
      </c>
      <c r="E42" s="120"/>
      <c r="F42" s="120">
        <v>23.6</v>
      </c>
      <c r="G42" s="121"/>
    </row>
    <row r="43" spans="1:7" x14ac:dyDescent="0.25">
      <c r="A43" s="80" t="s">
        <v>18</v>
      </c>
      <c r="B43" s="119">
        <v>68.802166899999989</v>
      </c>
      <c r="C43" s="120">
        <v>8.4551052000000002</v>
      </c>
      <c r="D43" s="120">
        <v>15.893326399999999</v>
      </c>
      <c r="E43" s="120"/>
      <c r="F43" s="120">
        <v>6.849401499999999</v>
      </c>
      <c r="G43" s="121"/>
    </row>
    <row r="44" spans="1:7" x14ac:dyDescent="0.25">
      <c r="A44" s="80" t="s">
        <v>19</v>
      </c>
      <c r="B44" s="119">
        <v>62.2</v>
      </c>
      <c r="C44" s="120">
        <v>11.4</v>
      </c>
      <c r="D44" s="120">
        <v>22.5</v>
      </c>
      <c r="E44" s="120"/>
      <c r="F44" s="120">
        <v>3.8999999999999915</v>
      </c>
      <c r="G44" s="121"/>
    </row>
    <row r="45" spans="1:7" x14ac:dyDescent="0.25">
      <c r="A45" s="84"/>
      <c r="B45" s="122"/>
      <c r="C45" s="123"/>
      <c r="D45" s="123"/>
      <c r="E45" s="123"/>
      <c r="F45" s="123"/>
      <c r="G45" s="124"/>
    </row>
    <row r="46" spans="1:7" x14ac:dyDescent="0.25">
      <c r="A46" t="s">
        <v>117</v>
      </c>
      <c r="B46" s="116">
        <v>36.299999999999997</v>
      </c>
      <c r="C46" s="117">
        <v>2.5</v>
      </c>
      <c r="D46" s="117">
        <v>10.8</v>
      </c>
      <c r="E46" s="117">
        <v>46.1</v>
      </c>
      <c r="F46" s="117">
        <v>4.3999999999999995</v>
      </c>
      <c r="G46" s="118">
        <f>100-SUM(B46:F46)</f>
        <v>-9.9999999999994316E-2</v>
      </c>
    </row>
    <row r="47" spans="1:7" x14ac:dyDescent="0.25">
      <c r="A47" s="80" t="s">
        <v>97</v>
      </c>
      <c r="B47" s="119">
        <v>27.3</v>
      </c>
      <c r="C47" s="120">
        <v>6</v>
      </c>
      <c r="D47" s="120">
        <v>6</v>
      </c>
      <c r="E47" s="120">
        <v>48.199999999999996</v>
      </c>
      <c r="F47" s="120">
        <v>12.6</v>
      </c>
      <c r="G47" s="121"/>
    </row>
    <row r="48" spans="1:7" x14ac:dyDescent="0.25">
      <c r="A48" s="80" t="s">
        <v>93</v>
      </c>
      <c r="B48" s="119">
        <v>39.1</v>
      </c>
      <c r="C48" s="120">
        <v>18.100000000000001</v>
      </c>
      <c r="D48" s="120">
        <v>16.399999999999999</v>
      </c>
      <c r="E48" s="120"/>
      <c r="F48" s="120">
        <v>26.4</v>
      </c>
      <c r="G48" s="121"/>
    </row>
    <row r="49" spans="1:7" x14ac:dyDescent="0.25">
      <c r="A49" s="80" t="s">
        <v>18</v>
      </c>
      <c r="B49" s="119">
        <v>32.019531699999995</v>
      </c>
      <c r="C49" s="120">
        <v>20.101344900000001</v>
      </c>
      <c r="D49" s="120">
        <v>41.023974899999999</v>
      </c>
      <c r="E49" s="120"/>
      <c r="F49" s="120">
        <v>6.8551485000000056</v>
      </c>
      <c r="G49" s="121"/>
    </row>
    <row r="50" spans="1:7" x14ac:dyDescent="0.25">
      <c r="A50" s="80" t="s">
        <v>19</v>
      </c>
      <c r="B50" s="119">
        <v>26.2</v>
      </c>
      <c r="C50" s="120">
        <v>18.7</v>
      </c>
      <c r="D50" s="120">
        <v>45.5</v>
      </c>
      <c r="E50" s="120"/>
      <c r="F50" s="120">
        <v>9.5999999999999979</v>
      </c>
      <c r="G50" s="121"/>
    </row>
    <row r="51" spans="1:7" x14ac:dyDescent="0.25">
      <c r="A51" s="84"/>
      <c r="B51" s="122"/>
      <c r="C51" s="123"/>
      <c r="D51" s="123"/>
      <c r="E51" s="123"/>
      <c r="F51" s="123"/>
      <c r="G51" s="124"/>
    </row>
    <row r="52" spans="1:7" x14ac:dyDescent="0.25">
      <c r="A52" t="s">
        <v>118</v>
      </c>
      <c r="B52" s="116">
        <v>29.2</v>
      </c>
      <c r="C52" s="117">
        <v>3.5999999999999996</v>
      </c>
      <c r="D52" s="117">
        <v>1.2</v>
      </c>
      <c r="E52" s="117">
        <v>60.8</v>
      </c>
      <c r="F52" s="117">
        <v>5.2</v>
      </c>
      <c r="G52" s="118"/>
    </row>
    <row r="53" spans="1:7" x14ac:dyDescent="0.25">
      <c r="A53" s="80" t="s">
        <v>97</v>
      </c>
      <c r="B53" s="119">
        <v>31.4</v>
      </c>
      <c r="C53" s="120">
        <v>4.3</v>
      </c>
      <c r="D53" s="120">
        <v>3.1</v>
      </c>
      <c r="E53" s="120">
        <v>51.9</v>
      </c>
      <c r="F53" s="120">
        <v>9.3000000000000007</v>
      </c>
      <c r="G53" s="121"/>
    </row>
    <row r="54" spans="1:7" x14ac:dyDescent="0.25">
      <c r="A54" s="80" t="s">
        <v>93</v>
      </c>
      <c r="B54" s="119">
        <v>33.2934579</v>
      </c>
      <c r="C54" s="120">
        <v>23.8314007</v>
      </c>
      <c r="D54" s="120">
        <v>3.5770499999999998</v>
      </c>
      <c r="E54" s="120"/>
      <c r="F54" s="120">
        <v>39.298091399999997</v>
      </c>
      <c r="G54" s="121"/>
    </row>
    <row r="55" spans="1:7" x14ac:dyDescent="0.25">
      <c r="A55" s="80" t="s">
        <v>18</v>
      </c>
      <c r="B55" s="119">
        <v>45.099958099999995</v>
      </c>
      <c r="C55" s="120">
        <v>44.360026300000001</v>
      </c>
      <c r="D55" s="120">
        <v>5.5640099999999997</v>
      </c>
      <c r="E55" s="120"/>
      <c r="F55" s="120">
        <v>4.9760056000000077</v>
      </c>
      <c r="G55" s="121"/>
    </row>
    <row r="56" spans="1:7" x14ac:dyDescent="0.25">
      <c r="A56" s="80" t="s">
        <v>19</v>
      </c>
      <c r="B56" s="119">
        <v>47.6</v>
      </c>
      <c r="C56" s="120">
        <v>44.6</v>
      </c>
      <c r="D56" s="120">
        <v>4.4000000000000004</v>
      </c>
      <c r="E56" s="120"/>
      <c r="F56" s="120">
        <v>3.3999999999999915</v>
      </c>
      <c r="G56" s="121"/>
    </row>
    <row r="57" spans="1:7" x14ac:dyDescent="0.25">
      <c r="A57" s="84"/>
      <c r="B57" s="122"/>
      <c r="C57" s="123"/>
      <c r="D57" s="123"/>
      <c r="E57" s="123"/>
      <c r="F57" s="123"/>
      <c r="G57" s="124"/>
    </row>
    <row r="58" spans="1:7" x14ac:dyDescent="0.25">
      <c r="A58" t="s">
        <v>119</v>
      </c>
      <c r="B58" s="116">
        <v>34.599999999999994</v>
      </c>
      <c r="C58" s="117">
        <v>8.1</v>
      </c>
      <c r="D58" s="117">
        <v>0.6</v>
      </c>
      <c r="E58" s="117">
        <v>53.800000000000004</v>
      </c>
      <c r="F58" s="117">
        <v>3</v>
      </c>
      <c r="G58" s="121"/>
    </row>
    <row r="59" spans="1:7" x14ac:dyDescent="0.25">
      <c r="A59" s="80" t="s">
        <v>97</v>
      </c>
      <c r="B59" s="119">
        <v>48.6</v>
      </c>
      <c r="C59" s="120">
        <v>8.6</v>
      </c>
      <c r="D59" s="120">
        <v>0.6</v>
      </c>
      <c r="E59" s="120">
        <v>37.799999999999997</v>
      </c>
      <c r="F59" s="120">
        <v>4.3999999999999995</v>
      </c>
      <c r="G59" s="121"/>
    </row>
    <row r="60" spans="1:7" x14ac:dyDescent="0.25">
      <c r="A60" s="80" t="s">
        <v>93</v>
      </c>
      <c r="B60" s="119">
        <v>43.447628700000003</v>
      </c>
      <c r="C60" s="120">
        <v>18.425842500000002</v>
      </c>
      <c r="D60" s="120">
        <v>1.9678399999999998</v>
      </c>
      <c r="E60" s="120"/>
      <c r="F60" s="120">
        <v>36.1586888</v>
      </c>
      <c r="G60" s="121"/>
    </row>
    <row r="61" spans="1:7" x14ac:dyDescent="0.25">
      <c r="A61" s="80" t="s">
        <v>18</v>
      </c>
      <c r="B61" s="119">
        <v>45.096342100000001</v>
      </c>
      <c r="C61" s="120">
        <v>47.135451600000003</v>
      </c>
      <c r="D61" s="120">
        <v>3.2453999999999996</v>
      </c>
      <c r="E61" s="120"/>
      <c r="F61" s="120">
        <v>4.5228062999999921</v>
      </c>
      <c r="G61" s="121"/>
    </row>
    <row r="62" spans="1:7" x14ac:dyDescent="0.25">
      <c r="A62" s="80" t="s">
        <v>19</v>
      </c>
      <c r="B62" s="119">
        <v>52.9</v>
      </c>
      <c r="C62" s="120">
        <v>39.200000000000003</v>
      </c>
      <c r="D62" s="120">
        <v>2.2000000000000002</v>
      </c>
      <c r="E62" s="120"/>
      <c r="F62" s="120">
        <v>5.6999999999999957</v>
      </c>
      <c r="G62" s="121"/>
    </row>
    <row r="63" spans="1:7" x14ac:dyDescent="0.25">
      <c r="A63" s="84"/>
      <c r="B63" s="122"/>
      <c r="C63" s="123"/>
      <c r="D63" s="123"/>
      <c r="E63" s="123"/>
      <c r="F63" s="123"/>
      <c r="G63" s="124"/>
    </row>
    <row r="64" spans="1:7" x14ac:dyDescent="0.25">
      <c r="A64" t="s">
        <v>120</v>
      </c>
      <c r="B64" s="116">
        <v>54.900000000000006</v>
      </c>
      <c r="C64" s="117">
        <v>29.2</v>
      </c>
      <c r="D64" s="117">
        <v>1.7000000000000002</v>
      </c>
      <c r="E64" s="117">
        <v>6.8000000000000007</v>
      </c>
      <c r="F64" s="117">
        <v>7.5</v>
      </c>
      <c r="G64" s="118"/>
    </row>
    <row r="65" spans="1:7" x14ac:dyDescent="0.25">
      <c r="A65" s="80" t="s">
        <v>97</v>
      </c>
      <c r="B65" s="119">
        <v>37.6</v>
      </c>
      <c r="C65" s="120">
        <v>47.5</v>
      </c>
      <c r="D65" s="120">
        <v>3.8</v>
      </c>
      <c r="E65" s="120">
        <v>4.2</v>
      </c>
      <c r="F65" s="120">
        <v>6.9</v>
      </c>
      <c r="G65" s="121"/>
    </row>
    <row r="66" spans="1:7" x14ac:dyDescent="0.25">
      <c r="A66" s="80" t="s">
        <v>93</v>
      </c>
      <c r="B66" s="119">
        <v>23.756285999999999</v>
      </c>
      <c r="C66" s="120">
        <v>69.768690300000003</v>
      </c>
      <c r="D66" s="120">
        <v>3.6929799999999999</v>
      </c>
      <c r="E66" s="120"/>
      <c r="F66" s="120">
        <v>2.782043699999992</v>
      </c>
      <c r="G66" s="121"/>
    </row>
    <row r="67" spans="1:7" x14ac:dyDescent="0.25">
      <c r="A67" s="80" t="s">
        <v>18</v>
      </c>
      <c r="B67" s="119">
        <v>17.417317700000002</v>
      </c>
      <c r="C67" s="120">
        <v>76.051275500000003</v>
      </c>
      <c r="D67" s="120">
        <v>4.21462</v>
      </c>
      <c r="E67" s="120"/>
      <c r="F67" s="120">
        <v>2.3167867999999991</v>
      </c>
      <c r="G67" s="121"/>
    </row>
    <row r="68" spans="1:7" x14ac:dyDescent="0.25">
      <c r="A68" s="80" t="s">
        <v>19</v>
      </c>
      <c r="B68" s="119">
        <v>40.9</v>
      </c>
      <c r="C68" s="120">
        <v>50.6</v>
      </c>
      <c r="D68" s="120">
        <v>5.8</v>
      </c>
      <c r="E68" s="120"/>
      <c r="F68" s="120">
        <v>2.7000000000000028</v>
      </c>
      <c r="G68" s="121"/>
    </row>
    <row r="69" spans="1:7" x14ac:dyDescent="0.25">
      <c r="A69" s="84"/>
      <c r="B69" s="122"/>
      <c r="C69" s="123"/>
      <c r="D69" s="123"/>
      <c r="E69" s="123"/>
      <c r="F69" s="123"/>
      <c r="G69" s="124"/>
    </row>
    <row r="70" spans="1:7" x14ac:dyDescent="0.25">
      <c r="A70" t="s">
        <v>121</v>
      </c>
      <c r="B70" s="116">
        <v>71.2</v>
      </c>
      <c r="C70" s="117">
        <v>12.6</v>
      </c>
      <c r="D70" s="117">
        <v>2.1999999999999997</v>
      </c>
      <c r="E70" s="117">
        <v>9.1</v>
      </c>
      <c r="F70" s="117">
        <v>4.8</v>
      </c>
      <c r="G70" s="118"/>
    </row>
    <row r="71" spans="1:7" x14ac:dyDescent="0.25">
      <c r="A71" s="80" t="s">
        <v>97</v>
      </c>
      <c r="B71" s="119">
        <v>69</v>
      </c>
      <c r="C71" s="120">
        <v>7.6</v>
      </c>
      <c r="D71" s="120">
        <v>1.7000000000000002</v>
      </c>
      <c r="E71" s="120">
        <v>17</v>
      </c>
      <c r="F71" s="120">
        <v>4.7</v>
      </c>
      <c r="G71" s="121"/>
    </row>
    <row r="72" spans="1:7" x14ac:dyDescent="0.25">
      <c r="A72" s="80" t="s">
        <v>93</v>
      </c>
      <c r="B72" s="119">
        <v>72.51588009999999</v>
      </c>
      <c r="C72" s="120">
        <v>11.100854200000001</v>
      </c>
      <c r="D72" s="120">
        <v>4.87399</v>
      </c>
      <c r="E72" s="120"/>
      <c r="F72" s="120">
        <v>11.509275700000003</v>
      </c>
      <c r="G72" s="121"/>
    </row>
    <row r="73" spans="1:7" x14ac:dyDescent="0.25">
      <c r="A73" s="80" t="s">
        <v>18</v>
      </c>
      <c r="B73" s="119">
        <v>71.126585399999996</v>
      </c>
      <c r="C73" s="120">
        <v>15.916786099999999</v>
      </c>
      <c r="D73" s="120">
        <v>9.4283751999999996</v>
      </c>
      <c r="E73" s="120"/>
      <c r="F73" s="120">
        <v>3.5282533000000029</v>
      </c>
      <c r="G73" s="121"/>
    </row>
    <row r="74" spans="1:7" x14ac:dyDescent="0.25">
      <c r="A74" s="80" t="s">
        <v>19</v>
      </c>
      <c r="B74" s="119">
        <v>71.8</v>
      </c>
      <c r="C74" s="120">
        <v>14.6</v>
      </c>
      <c r="D74" s="120">
        <v>7.9</v>
      </c>
      <c r="E74" s="120"/>
      <c r="F74" s="120">
        <v>5.7000000000000028</v>
      </c>
      <c r="G74" s="121"/>
    </row>
    <row r="75" spans="1:7" x14ac:dyDescent="0.25">
      <c r="A75" s="84"/>
      <c r="B75" s="122"/>
      <c r="C75" s="123"/>
      <c r="D75" s="123"/>
      <c r="E75" s="123"/>
      <c r="F75" s="123"/>
      <c r="G75" s="124"/>
    </row>
    <row r="76" spans="1:7" x14ac:dyDescent="0.25">
      <c r="A76" t="s">
        <v>122</v>
      </c>
      <c r="B76" s="116">
        <v>12.7</v>
      </c>
      <c r="C76" s="117" t="s">
        <v>5</v>
      </c>
      <c r="D76" s="117" t="s">
        <v>5</v>
      </c>
      <c r="E76" s="117">
        <v>76.8</v>
      </c>
      <c r="F76" s="117">
        <v>4.9000000000000004</v>
      </c>
      <c r="G76" s="121">
        <f>100-SUM(B76:F76)</f>
        <v>5.5999999999999943</v>
      </c>
    </row>
    <row r="77" spans="1:7" x14ac:dyDescent="0.25">
      <c r="A77" s="80" t="s">
        <v>97</v>
      </c>
      <c r="B77" s="119">
        <v>20.5</v>
      </c>
      <c r="C77" s="120">
        <v>4.7</v>
      </c>
      <c r="D77" s="120">
        <v>1.4000000000000001</v>
      </c>
      <c r="E77" s="120">
        <v>69.8</v>
      </c>
      <c r="F77" s="120">
        <v>3.6999999999999997</v>
      </c>
      <c r="G77" s="121"/>
    </row>
    <row r="78" spans="1:7" x14ac:dyDescent="0.25">
      <c r="A78" s="80" t="s">
        <v>93</v>
      </c>
      <c r="B78" s="119">
        <v>22.954063999999999</v>
      </c>
      <c r="C78" s="120">
        <v>13.970458299999999</v>
      </c>
      <c r="D78" s="120">
        <v>7.1150742000000005</v>
      </c>
      <c r="E78" s="120"/>
      <c r="F78" s="120">
        <v>55.960403499999998</v>
      </c>
      <c r="G78" s="121"/>
    </row>
    <row r="79" spans="1:7" x14ac:dyDescent="0.25">
      <c r="A79" s="80" t="s">
        <v>18</v>
      </c>
      <c r="B79" s="119">
        <v>43.468508900000003</v>
      </c>
      <c r="C79" s="120">
        <v>26.537584800000001</v>
      </c>
      <c r="D79" s="120">
        <v>12.4600931</v>
      </c>
      <c r="E79" s="120"/>
      <c r="F79" s="120">
        <v>17.533813199999997</v>
      </c>
      <c r="G79" s="121"/>
    </row>
    <row r="80" spans="1:7" x14ac:dyDescent="0.25">
      <c r="A80" s="80" t="s">
        <v>19</v>
      </c>
      <c r="B80" s="119">
        <v>38.4</v>
      </c>
      <c r="C80" s="120">
        <v>41.5</v>
      </c>
      <c r="D80" s="120">
        <v>14.5</v>
      </c>
      <c r="E80" s="120"/>
      <c r="F80" s="120">
        <v>5.6000000000000014</v>
      </c>
      <c r="G80" s="121"/>
    </row>
    <row r="81" spans="1:7" x14ac:dyDescent="0.25">
      <c r="A81" s="84"/>
      <c r="B81" s="122"/>
      <c r="C81" s="123"/>
      <c r="D81" s="123"/>
      <c r="E81" s="123"/>
      <c r="F81" s="123"/>
      <c r="G81" s="124"/>
    </row>
    <row r="82" spans="1:7" x14ac:dyDescent="0.25">
      <c r="A82" t="s">
        <v>123</v>
      </c>
      <c r="B82" s="116">
        <v>20.599999999999998</v>
      </c>
      <c r="C82" s="117">
        <v>0</v>
      </c>
      <c r="D82" s="117" t="s">
        <v>5</v>
      </c>
      <c r="E82" s="117">
        <v>76.5</v>
      </c>
      <c r="F82" s="117" t="s">
        <v>96</v>
      </c>
      <c r="G82" s="118">
        <f>100-E82-C82-B82</f>
        <v>2.9000000000000021</v>
      </c>
    </row>
    <row r="83" spans="1:7" x14ac:dyDescent="0.25">
      <c r="A83" s="80" t="s">
        <v>97</v>
      </c>
      <c r="B83" s="119">
        <v>22.7</v>
      </c>
      <c r="C83" s="120">
        <v>11.600000000000001</v>
      </c>
      <c r="D83" s="120" t="s">
        <v>5</v>
      </c>
      <c r="E83" s="120">
        <v>60.3</v>
      </c>
      <c r="F83" s="120" t="s">
        <v>96</v>
      </c>
      <c r="G83" s="121">
        <v>5.4000000000000021</v>
      </c>
    </row>
    <row r="84" spans="1:7" x14ac:dyDescent="0.25">
      <c r="A84" s="80" t="s">
        <v>93</v>
      </c>
      <c r="B84" s="119">
        <v>28.291374200000003</v>
      </c>
      <c r="C84" s="120">
        <v>15.475180099999999</v>
      </c>
      <c r="D84" s="120">
        <v>18.0778617</v>
      </c>
      <c r="E84" s="120"/>
      <c r="F84" s="120">
        <v>38.15558399999999</v>
      </c>
      <c r="G84" s="121"/>
    </row>
    <row r="85" spans="1:7" x14ac:dyDescent="0.25">
      <c r="A85" s="80" t="s">
        <v>18</v>
      </c>
      <c r="B85" s="119">
        <v>14.6586885</v>
      </c>
      <c r="C85" s="120">
        <v>58.922099500000002</v>
      </c>
      <c r="D85" s="120">
        <v>22.7786829</v>
      </c>
      <c r="E85" s="120"/>
      <c r="F85" s="120">
        <v>3.6405290999999913</v>
      </c>
      <c r="G85" s="121"/>
    </row>
    <row r="86" spans="1:7" x14ac:dyDescent="0.25">
      <c r="A86" s="80" t="s">
        <v>19</v>
      </c>
      <c r="B86" s="119">
        <v>9.4</v>
      </c>
      <c r="C86" s="120">
        <v>40.799999999999997</v>
      </c>
      <c r="D86" s="120">
        <v>38.799999999999997</v>
      </c>
      <c r="E86" s="120"/>
      <c r="F86" s="120">
        <v>11.000000000000005</v>
      </c>
      <c r="G86" s="121"/>
    </row>
    <row r="87" spans="1:7" x14ac:dyDescent="0.25">
      <c r="A87" s="84"/>
      <c r="B87" s="122"/>
      <c r="C87" s="123"/>
      <c r="D87" s="123"/>
      <c r="E87" s="123"/>
      <c r="F87" s="123"/>
      <c r="G87" s="124"/>
    </row>
    <row r="88" spans="1:7" x14ac:dyDescent="0.25">
      <c r="A88" t="s">
        <v>124</v>
      </c>
      <c r="B88" s="116">
        <v>44.800000000000004</v>
      </c>
      <c r="C88" s="117">
        <v>13.5</v>
      </c>
      <c r="D88" s="117">
        <v>0.89999999999999991</v>
      </c>
      <c r="E88" s="117">
        <v>33.6</v>
      </c>
      <c r="F88" s="117">
        <v>7.1999999999999993</v>
      </c>
      <c r="G88" s="118"/>
    </row>
    <row r="89" spans="1:7" x14ac:dyDescent="0.25">
      <c r="A89" s="80" t="s">
        <v>97</v>
      </c>
      <c r="B89" s="119">
        <v>50.6</v>
      </c>
      <c r="C89" s="120">
        <v>17</v>
      </c>
      <c r="D89" s="120">
        <v>2.5</v>
      </c>
      <c r="E89" s="120">
        <v>23.200000000000003</v>
      </c>
      <c r="F89" s="120">
        <v>6.7</v>
      </c>
      <c r="G89" s="121"/>
    </row>
    <row r="90" spans="1:7" x14ac:dyDescent="0.25">
      <c r="A90" s="80" t="s">
        <v>93</v>
      </c>
      <c r="B90" s="119">
        <v>52.5458432</v>
      </c>
      <c r="C90" s="120">
        <v>27.174748999999998</v>
      </c>
      <c r="D90" s="120">
        <v>4.6120000000000001</v>
      </c>
      <c r="E90" s="120"/>
      <c r="F90" s="120">
        <v>15.667407800000014</v>
      </c>
      <c r="G90" s="121"/>
    </row>
    <row r="91" spans="1:7" x14ac:dyDescent="0.25">
      <c r="A91" s="80" t="s">
        <v>18</v>
      </c>
      <c r="B91" s="119">
        <v>50.081169699999997</v>
      </c>
      <c r="C91" s="120">
        <v>31.805115299999997</v>
      </c>
      <c r="D91" s="120">
        <v>8.7012669999999996</v>
      </c>
      <c r="E91" s="120"/>
      <c r="F91" s="120">
        <v>9.4124480000000048</v>
      </c>
      <c r="G91" s="121"/>
    </row>
    <row r="92" spans="1:7" x14ac:dyDescent="0.25">
      <c r="A92" s="80" t="s">
        <v>19</v>
      </c>
      <c r="B92" s="119">
        <v>46.1</v>
      </c>
      <c r="C92" s="120">
        <v>39</v>
      </c>
      <c r="D92" s="120">
        <v>9.3000000000000007</v>
      </c>
      <c r="E92" s="120"/>
      <c r="F92" s="120">
        <v>5.6000000000000014</v>
      </c>
      <c r="G92" s="121"/>
    </row>
    <row r="93" spans="1:7" x14ac:dyDescent="0.25">
      <c r="A93" s="84"/>
      <c r="B93" s="122"/>
      <c r="C93" s="123"/>
      <c r="D93" s="123"/>
      <c r="E93" s="123"/>
      <c r="F93" s="123"/>
      <c r="G93" s="124"/>
    </row>
    <row r="94" spans="1:7" x14ac:dyDescent="0.25">
      <c r="A94" t="s">
        <v>125</v>
      </c>
      <c r="B94" s="116">
        <v>22.6</v>
      </c>
      <c r="C94" s="117">
        <v>4.5999999999999996</v>
      </c>
      <c r="D94" s="117">
        <v>1.0999999999999999</v>
      </c>
      <c r="E94" s="117">
        <v>65.5</v>
      </c>
      <c r="F94" s="117">
        <v>6.1</v>
      </c>
      <c r="G94" s="118"/>
    </row>
    <row r="95" spans="1:7" x14ac:dyDescent="0.25">
      <c r="A95" s="80" t="s">
        <v>97</v>
      </c>
      <c r="B95" s="119">
        <v>16.900000000000002</v>
      </c>
      <c r="C95" s="120">
        <v>9.9</v>
      </c>
      <c r="D95" s="120">
        <v>3</v>
      </c>
      <c r="E95" s="120">
        <v>65</v>
      </c>
      <c r="F95" s="120">
        <v>5.3</v>
      </c>
      <c r="G95" s="121"/>
    </row>
    <row r="96" spans="1:7" x14ac:dyDescent="0.25">
      <c r="A96" s="80" t="s">
        <v>93</v>
      </c>
      <c r="B96" s="119">
        <v>21.958270199999998</v>
      </c>
      <c r="C96" s="120">
        <v>26.5240574</v>
      </c>
      <c r="D96" s="120">
        <v>8.8480254999999985</v>
      </c>
      <c r="E96" s="120"/>
      <c r="F96" s="120">
        <v>42.669646899999989</v>
      </c>
      <c r="G96" s="121"/>
    </row>
    <row r="97" spans="1:7" x14ac:dyDescent="0.25">
      <c r="A97" s="80" t="s">
        <v>18</v>
      </c>
      <c r="B97" s="125">
        <v>35.374368000000004</v>
      </c>
      <c r="C97" s="126">
        <v>46.249623200000002</v>
      </c>
      <c r="D97" s="126">
        <v>10.5824517</v>
      </c>
      <c r="E97" s="120"/>
      <c r="F97" s="120">
        <v>7.7935570999999868</v>
      </c>
      <c r="G97" s="121"/>
    </row>
    <row r="98" spans="1:7" x14ac:dyDescent="0.25">
      <c r="A98" s="80" t="s">
        <v>19</v>
      </c>
      <c r="B98" s="125">
        <v>14</v>
      </c>
      <c r="C98" s="126">
        <v>63.5</v>
      </c>
      <c r="D98" s="126">
        <v>12.6</v>
      </c>
      <c r="E98" s="120"/>
      <c r="F98" s="120">
        <v>9.9000000000000057</v>
      </c>
      <c r="G98" s="121"/>
    </row>
    <row r="99" spans="1:7" x14ac:dyDescent="0.25">
      <c r="A99" s="84"/>
      <c r="B99" s="122"/>
      <c r="C99" s="123"/>
      <c r="D99" s="123"/>
      <c r="E99" s="123"/>
      <c r="F99" s="123"/>
      <c r="G99" s="124"/>
    </row>
    <row r="100" spans="1:7" x14ac:dyDescent="0.25">
      <c r="A100" t="s">
        <v>126</v>
      </c>
      <c r="B100" s="116">
        <v>29.799999999999997</v>
      </c>
      <c r="C100" s="117">
        <v>28.000000000000004</v>
      </c>
      <c r="D100" s="117">
        <v>5</v>
      </c>
      <c r="E100" s="117">
        <v>30.5</v>
      </c>
      <c r="F100" s="117">
        <v>6.7</v>
      </c>
      <c r="G100" s="118"/>
    </row>
    <row r="101" spans="1:7" x14ac:dyDescent="0.25">
      <c r="A101" s="80" t="s">
        <v>97</v>
      </c>
      <c r="B101" s="119">
        <v>19.600000000000001</v>
      </c>
      <c r="C101" s="120">
        <v>43.7</v>
      </c>
      <c r="D101" s="120">
        <v>3.5999999999999996</v>
      </c>
      <c r="E101" s="120">
        <v>26.400000000000002</v>
      </c>
      <c r="F101" s="120">
        <v>6.6000000000000005</v>
      </c>
      <c r="G101" s="121"/>
    </row>
    <row r="102" spans="1:7" x14ac:dyDescent="0.25">
      <c r="A102" s="80" t="s">
        <v>93</v>
      </c>
      <c r="B102" s="119">
        <v>18.449984099999998</v>
      </c>
      <c r="C102" s="120">
        <v>58.607069599999996</v>
      </c>
      <c r="D102" s="120">
        <v>8.0606282</v>
      </c>
      <c r="E102" s="120"/>
      <c r="F102" s="120">
        <v>14.88231810000001</v>
      </c>
      <c r="G102" s="121"/>
    </row>
    <row r="103" spans="1:7" x14ac:dyDescent="0.25">
      <c r="A103" s="80" t="s">
        <v>18</v>
      </c>
      <c r="B103" s="119">
        <v>17.188986100000001</v>
      </c>
      <c r="C103" s="120">
        <v>69.588100600000004</v>
      </c>
      <c r="D103" s="120">
        <v>10.3648115</v>
      </c>
      <c r="E103" s="120"/>
      <c r="F103" s="120">
        <v>2.8581017999999929</v>
      </c>
      <c r="G103" s="121"/>
    </row>
    <row r="104" spans="1:7" x14ac:dyDescent="0.25">
      <c r="A104" s="80" t="s">
        <v>19</v>
      </c>
      <c r="B104" s="119">
        <v>15</v>
      </c>
      <c r="C104" s="120">
        <v>68.599999999999994</v>
      </c>
      <c r="D104" s="120">
        <v>14.2</v>
      </c>
      <c r="E104" s="120"/>
      <c r="F104" s="120">
        <v>2.2000000000000028</v>
      </c>
      <c r="G104" s="121"/>
    </row>
    <row r="105" spans="1:7" x14ac:dyDescent="0.25">
      <c r="A105" s="84"/>
      <c r="B105" s="127"/>
      <c r="C105" s="128"/>
      <c r="D105" s="128"/>
      <c r="E105" s="128"/>
      <c r="F105" s="128"/>
      <c r="G105" s="129"/>
    </row>
    <row r="107" spans="1:7" x14ac:dyDescent="0.25">
      <c r="A107" s="92" t="s">
        <v>88</v>
      </c>
    </row>
    <row r="108" spans="1:7" x14ac:dyDescent="0.25">
      <c r="A108" s="92" t="s">
        <v>78</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Lisez-moi</vt:lpstr>
      <vt:lpstr>Graphique 1</vt:lpstr>
      <vt:lpstr>Graphique 2</vt:lpstr>
      <vt:lpstr>Graphique 3</vt:lpstr>
      <vt:lpstr>Graphique 4</vt:lpstr>
      <vt:lpstr>Graphique A</vt:lpstr>
      <vt:lpstr>Graphique B</vt:lpstr>
      <vt:lpstr>Graphique C</vt:lpstr>
      <vt:lpstr>Graphique 5</vt:lpstr>
      <vt:lpstr>Graphique 6</vt:lpstr>
      <vt:lpstr>Graphique 7</vt:lpstr>
      <vt:lpstr>Graphique 8</vt:lpstr>
      <vt:lpstr>Tab1</vt:lpstr>
      <vt:lpstr>Tab2</vt:lpstr>
      <vt:lpstr>Tab3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creator/>
  <cp:lastModifiedBy/>
  <dcterms:created xsi:type="dcterms:W3CDTF">2015-06-05T18:19:34Z</dcterms:created>
  <dcterms:modified xsi:type="dcterms:W3CDTF">2020-08-26T07:07:19Z</dcterms:modified>
</cp:coreProperties>
</file>